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56" i="371" l="1"/>
  <c r="U56" i="371"/>
  <c r="T56" i="371"/>
  <c r="S56" i="371"/>
  <c r="R56" i="371"/>
  <c r="Q56" i="371"/>
  <c r="T55" i="371"/>
  <c r="U55" i="371" s="1"/>
  <c r="S55" i="371"/>
  <c r="V55" i="371" s="1"/>
  <c r="R55" i="371"/>
  <c r="Q55" i="371"/>
  <c r="T54" i="371"/>
  <c r="U54" i="371" s="1"/>
  <c r="S54" i="371"/>
  <c r="R54" i="371"/>
  <c r="Q54" i="371"/>
  <c r="V53" i="371"/>
  <c r="U53" i="371"/>
  <c r="T53" i="371"/>
  <c r="S53" i="371"/>
  <c r="R53" i="371"/>
  <c r="Q53" i="371"/>
  <c r="U52" i="371"/>
  <c r="T52" i="371"/>
  <c r="V52" i="371" s="1"/>
  <c r="S52" i="371"/>
  <c r="R52" i="371"/>
  <c r="Q52" i="371"/>
  <c r="V51" i="371"/>
  <c r="U51" i="371"/>
  <c r="T51" i="371"/>
  <c r="S51" i="371"/>
  <c r="R51" i="371"/>
  <c r="Q51" i="371"/>
  <c r="T50" i="371"/>
  <c r="U50" i="371" s="1"/>
  <c r="S50" i="371"/>
  <c r="R50" i="371"/>
  <c r="Q50" i="371"/>
  <c r="V49" i="371"/>
  <c r="U49" i="371"/>
  <c r="T49" i="371"/>
  <c r="S49" i="371"/>
  <c r="R49" i="371"/>
  <c r="Q49" i="371"/>
  <c r="T48" i="371"/>
  <c r="V48" i="371" s="1"/>
  <c r="S48" i="371"/>
  <c r="R48" i="371"/>
  <c r="Q48" i="371"/>
  <c r="V47" i="371"/>
  <c r="U47" i="371"/>
  <c r="T47" i="371"/>
  <c r="S47" i="371"/>
  <c r="R47" i="371"/>
  <c r="Q47" i="371"/>
  <c r="T46" i="371"/>
  <c r="U46" i="371" s="1"/>
  <c r="S46" i="371"/>
  <c r="R46" i="371"/>
  <c r="Q46" i="371"/>
  <c r="V45" i="371"/>
  <c r="T45" i="371"/>
  <c r="U45" i="371" s="1"/>
  <c r="S45" i="371"/>
  <c r="R45" i="371"/>
  <c r="Q45" i="371"/>
  <c r="T44" i="371"/>
  <c r="V44" i="371" s="1"/>
  <c r="S44" i="371"/>
  <c r="R44" i="371"/>
  <c r="Q44" i="371"/>
  <c r="V43" i="371"/>
  <c r="U43" i="371"/>
  <c r="T43" i="371"/>
  <c r="S43" i="371"/>
  <c r="R43" i="371"/>
  <c r="Q43" i="371"/>
  <c r="T42" i="371"/>
  <c r="V42" i="371" s="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T39" i="371"/>
  <c r="U39" i="371" s="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T36" i="371"/>
  <c r="U36" i="371" s="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T33" i="371"/>
  <c r="U33" i="371" s="1"/>
  <c r="S33" i="371"/>
  <c r="R33" i="371"/>
  <c r="Q33" i="371"/>
  <c r="T32" i="371"/>
  <c r="U32" i="371" s="1"/>
  <c r="S32" i="371"/>
  <c r="R32" i="371"/>
  <c r="Q32" i="371"/>
  <c r="V31" i="371"/>
  <c r="T31" i="371"/>
  <c r="U31" i="371" s="1"/>
  <c r="S31" i="371"/>
  <c r="R31" i="371"/>
  <c r="Q31" i="371"/>
  <c r="T30" i="371"/>
  <c r="U30" i="371" s="1"/>
  <c r="S30" i="371"/>
  <c r="R30" i="371"/>
  <c r="Q30" i="371"/>
  <c r="V29" i="371"/>
  <c r="T29" i="371"/>
  <c r="U29" i="371" s="1"/>
  <c r="S29" i="371"/>
  <c r="R29" i="371"/>
  <c r="Q29" i="371"/>
  <c r="V28" i="371"/>
  <c r="U28" i="371"/>
  <c r="T28" i="371"/>
  <c r="S28" i="371"/>
  <c r="R28" i="371"/>
  <c r="Q28" i="371"/>
  <c r="V27" i="371"/>
  <c r="T27" i="371"/>
  <c r="U27" i="371" s="1"/>
  <c r="S27" i="371"/>
  <c r="R27" i="371"/>
  <c r="Q27" i="371"/>
  <c r="T26" i="371"/>
  <c r="V26" i="371" s="1"/>
  <c r="S26" i="371"/>
  <c r="R26" i="371"/>
  <c r="Q26" i="371"/>
  <c r="V25" i="371"/>
  <c r="U25" i="371"/>
  <c r="T25" i="371"/>
  <c r="S25" i="371"/>
  <c r="R25" i="371"/>
  <c r="Q25" i="371"/>
  <c r="T24" i="371"/>
  <c r="U24" i="371" s="1"/>
  <c r="S24" i="371"/>
  <c r="R24" i="371"/>
  <c r="Q24" i="371"/>
  <c r="V23" i="371"/>
  <c r="U23" i="371"/>
  <c r="T23" i="371"/>
  <c r="S23" i="371"/>
  <c r="R23" i="371"/>
  <c r="Q23" i="371"/>
  <c r="T22" i="371"/>
  <c r="U22" i="371" s="1"/>
  <c r="S22" i="371"/>
  <c r="R22" i="371"/>
  <c r="Q22" i="371"/>
  <c r="V21" i="371"/>
  <c r="T21" i="371"/>
  <c r="U21" i="371" s="1"/>
  <c r="S21" i="371"/>
  <c r="R21" i="371"/>
  <c r="Q21" i="371"/>
  <c r="T20" i="371"/>
  <c r="U20" i="371" s="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T17" i="371"/>
  <c r="U17" i="371" s="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V11" i="371"/>
  <c r="T11" i="371"/>
  <c r="U11" i="371" s="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T8" i="371"/>
  <c r="U8" i="371" s="1"/>
  <c r="S8" i="371"/>
  <c r="R8" i="371"/>
  <c r="Q8" i="371"/>
  <c r="V7" i="371"/>
  <c r="T7" i="371"/>
  <c r="U7" i="371" s="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12" i="371" l="1"/>
  <c r="U14" i="371"/>
  <c r="U26" i="371"/>
  <c r="U42" i="371"/>
  <c r="U44" i="371"/>
  <c r="U48" i="371"/>
  <c r="V8" i="371"/>
  <c r="V20" i="371"/>
  <c r="V22" i="371"/>
  <c r="V24" i="371"/>
  <c r="V30" i="371"/>
  <c r="V32" i="371"/>
  <c r="V36" i="371"/>
  <c r="V46" i="371"/>
  <c r="V50" i="371"/>
  <c r="V54" i="371"/>
  <c r="C26" i="419"/>
  <c r="P26" i="419" l="1"/>
  <c r="P25" i="419"/>
  <c r="G26" i="419"/>
  <c r="P28" i="419" l="1"/>
  <c r="P27" i="419"/>
  <c r="G25" i="419"/>
  <c r="C25" i="419"/>
  <c r="P20" i="419"/>
  <c r="O20" i="419"/>
  <c r="N20" i="419"/>
  <c r="M20" i="419"/>
  <c r="P19" i="419"/>
  <c r="O19" i="419"/>
  <c r="N19" i="419"/>
  <c r="M19" i="419"/>
  <c r="P17" i="419"/>
  <c r="O17" i="419"/>
  <c r="N17" i="419"/>
  <c r="M17" i="419"/>
  <c r="P16" i="419"/>
  <c r="O16" i="419"/>
  <c r="N16" i="419"/>
  <c r="M16" i="419"/>
  <c r="P14" i="419"/>
  <c r="O14" i="419"/>
  <c r="N14" i="419"/>
  <c r="M14" i="419"/>
  <c r="P13" i="419"/>
  <c r="O13" i="419"/>
  <c r="N13" i="419"/>
  <c r="M13" i="419"/>
  <c r="P12" i="419"/>
  <c r="O12" i="419"/>
  <c r="N12" i="419"/>
  <c r="M12" i="419"/>
  <c r="P11" i="419"/>
  <c r="O11" i="419"/>
  <c r="N11" i="419"/>
  <c r="M11" i="419"/>
  <c r="AW3" i="418"/>
  <c r="AV3" i="418"/>
  <c r="AU3" i="418"/>
  <c r="AT3" i="418"/>
  <c r="AS3" i="418"/>
  <c r="AR3" i="418"/>
  <c r="AQ3" i="418"/>
  <c r="AP3" i="418"/>
  <c r="O18" i="419" l="1"/>
  <c r="N18" i="419"/>
  <c r="M18" i="419"/>
  <c r="P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M21" i="419" l="1"/>
  <c r="L21" i="419"/>
  <c r="K21" i="419"/>
  <c r="J21" i="419"/>
  <c r="J22" i="419" s="1"/>
  <c r="I21" i="419"/>
  <c r="H21" i="419"/>
  <c r="G21" i="419"/>
  <c r="L20" i="419"/>
  <c r="K20" i="419"/>
  <c r="J20" i="419"/>
  <c r="I20" i="419"/>
  <c r="H20" i="419"/>
  <c r="G20" i="419"/>
  <c r="L19" i="419"/>
  <c r="K19" i="419"/>
  <c r="J19" i="419"/>
  <c r="I19" i="419"/>
  <c r="H19" i="419"/>
  <c r="G19" i="419"/>
  <c r="L17" i="419"/>
  <c r="K17" i="419"/>
  <c r="J17" i="419"/>
  <c r="I17" i="419"/>
  <c r="H17" i="419"/>
  <c r="G17" i="419"/>
  <c r="L16" i="419"/>
  <c r="K16" i="419"/>
  <c r="J16" i="419"/>
  <c r="I16" i="419"/>
  <c r="H16" i="419"/>
  <c r="G16" i="419"/>
  <c r="L14" i="419"/>
  <c r="K14" i="419"/>
  <c r="J14" i="419"/>
  <c r="I14" i="419"/>
  <c r="H14" i="419"/>
  <c r="G14" i="419"/>
  <c r="L13" i="419"/>
  <c r="K13" i="419"/>
  <c r="J13" i="419"/>
  <c r="I13" i="419"/>
  <c r="H13" i="419"/>
  <c r="G13" i="419"/>
  <c r="L12" i="419"/>
  <c r="K12" i="419"/>
  <c r="J12" i="419"/>
  <c r="I12" i="419"/>
  <c r="H12" i="419"/>
  <c r="G12" i="419"/>
  <c r="L11" i="419"/>
  <c r="K11" i="419"/>
  <c r="J11" i="419"/>
  <c r="I11" i="419"/>
  <c r="H11" i="419"/>
  <c r="G11" i="419"/>
  <c r="G18" i="419" l="1"/>
  <c r="L18" i="419"/>
  <c r="G23" i="419"/>
  <c r="L23" i="419"/>
  <c r="I18" i="419"/>
  <c r="J23" i="419"/>
  <c r="J18" i="419"/>
  <c r="H23" i="419"/>
  <c r="K23" i="419"/>
  <c r="L22" i="419"/>
  <c r="I23" i="419"/>
  <c r="M23" i="419"/>
  <c r="H18" i="419"/>
  <c r="K18" i="419"/>
  <c r="G22" i="419"/>
  <c r="H22" i="419"/>
  <c r="K22" i="419"/>
  <c r="I22" i="419"/>
  <c r="M22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N6" i="419" l="1"/>
  <c r="O6" i="419"/>
  <c r="P6" i="419"/>
  <c r="M6" i="419"/>
  <c r="J6" i="419"/>
  <c r="I6" i="419"/>
  <c r="K6" i="419"/>
  <c r="H6" i="419"/>
  <c r="L6" i="419"/>
  <c r="G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M3" i="347"/>
  <c r="M3" i="387"/>
  <c r="L3" i="387"/>
  <c r="J3" i="387"/>
  <c r="I3" i="387"/>
  <c r="G3" i="387"/>
  <c r="H3" i="387" s="1"/>
  <c r="F3" i="387"/>
  <c r="N3" i="220"/>
  <c r="L3" i="220" s="1"/>
  <c r="C22" i="414"/>
  <c r="D22" i="414"/>
  <c r="H3" i="390" l="1"/>
  <c r="Q3" i="347"/>
  <c r="S3" i="347"/>
  <c r="K3" i="38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<sst xmlns="http://schemas.openxmlformats.org/spreadsheetml/2006/main" count="25498" uniqueCount="4533">
  <si>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</si>
  <si>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</si>
  <si>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</si>
  <si>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</si>
  <si>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</si>
  <si>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</si>
  <si>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</si>
  <si>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</si>
  <si>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</si>
  <si>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</si>
  <si>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</si>
  <si>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</si>
  <si>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</si>
  <si>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</si>
  <si>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</si>
  <si>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</si>
  <si>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</si>
  <si>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</si>
  <si>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</si>
  <si>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</si>
  <si>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</si>
  <si>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</si>
  <si>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</si>
  <si>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</si>
  <si>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</si>
  <si>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</si>
  <si>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</si>
  <si>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</si>
  <si>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</si>
  <si>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</si>
  <si>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</si>
  <si>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</si>
  <si>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</si>
  <si>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</si>
  <si>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</si>
  <si>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</si>
  <si>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</si>
  <si>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</si>
  <si>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</si>
  <si>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</si>
  <si>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</si>
  <si>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</si>
  <si>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</si>
  <si>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</si>
  <si>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</si>
  <si>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</si>
  <si>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</si>
  <si>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</si>
  <si>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</si>
  <si>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</si>
  <si>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</si>
  <si>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</si>
  <si>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</si>
  <si>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</si>
  <si>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</si>
  <si>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</si>
  <si>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</si>
  <si>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</si>
  <si>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</si>
  <si>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</si>
  <si>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</si>
  <si>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</si>
  <si>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</si>
  <si>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</si>
  <si>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</si>
  <si>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</si>
  <si>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</si>
  <si>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</si>
  <si>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</si>
  <si>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</si>
  <si>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</si>
  <si>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</si>
  <si>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</si>
  <si>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</si>
  <si>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</si>
  <si>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</si>
  <si>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</si>
  <si>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</si>
  <si>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</si>
  <si>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</si>
  <si>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</si>
  <si>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</si>
  <si>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</si>
  <si>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</si>
  <si>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</si>
  <si>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</si>
  <si>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</si>
  <si>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</si>
  <si>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</si>
  <si>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</si>
  <si>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</si>
  <si>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</si>
  <si>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</si>
  <si>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</si>
  <si>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</si>
  <si>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</si>
  <si>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</si>
  <si>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</si>
  <si>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</si>
  <si>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</si>
  <si>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</si>
  <si>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</si>
  <si>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</si>
  <si>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</si>
  <si>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</si>
  <si>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</si>
  <si>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</si>
  <si>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</si>
  <si>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</si>
  <si>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</si>
  <si>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</si>
  <si>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</si>
  <si>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</si>
  <si>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</si>
  <si>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</si>
  <si>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</si>
  <si>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</si>
  <si>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</si>
  <si>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</si>
  <si>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</si>
  <si>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</si>
  <si>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</si>
  <si>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</si>
  <si>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</si>
  <si>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</si>
  <si>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</si>
  <si>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</si>
  <si>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</si>
  <si>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</si>
  <si>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</si>
  <si>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</si>
  <si>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</si>
  <si>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</si>
  <si>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</si>
  <si>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</si>
  <si>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</si>
  <si>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</si>
  <si>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</si>
  <si>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</si>
  <si>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</si>
  <si>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</si>
  <si>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</si>
  <si>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</si>
  <si>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</si>
  <si>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</si>
  <si>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</si>
  <si>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</si>
  <si>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</si>
  <si>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</si>
  <si>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</si>
  <si>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</si>
  <si>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</si>
  <si>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</si>
  <si>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</si>
  <si>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</si>
  <si>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</si>
  <si>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</si>
  <si>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</si>
  <si>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</si>
  <si>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</si>
  <si>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</si>
  <si>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</si>
  <si>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</si>
  <si>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</si>
  <si>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</si>
  <si>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</si>
  <si>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</si>
  <si>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</si>
  <si>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</si>
  <si>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</si>
  <si>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</si>
  <si>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</si>
  <si>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</si>
  <si>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</si>
  <si>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</si>
  <si>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</si>
  <si>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</si>
  <si>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</si>
  <si>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</si>
  <si>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</si>
  <si>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</si>
  <si>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</si>
  <si>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</si>
  <si>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</si>
  <si>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</si>
  <si>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</si>
  <si>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</si>
  <si>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</si>
  <si>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</si>
  <si>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</si>
  <si>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</si>
  <si>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</si>
  <si>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</si>
  <si>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</si>
  <si>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</si>
  <si>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</si>
  <si>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</si>
  <si>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</si>
  <si>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</si>
  <si>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</si>
  <si>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</si>
  <si>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</si>
  <si>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</si>
  <si>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</si>
  <si>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</si>
  <si>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</si>
  <si>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</si>
  <si>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</si>
  <si>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</si>
  <si>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</si>
  <si>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</si>
  <si>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</si>
  <si>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</si>
  <si>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</si>
  <si>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</si>
  <si>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</si>
  <si>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</si>
  <si>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</si>
  <si>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</si>
  <si>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</si>
  <si>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</si>
  <si>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</si>
  <si>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</si>
  <si>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</si>
  <si>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</si>
  <si>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</si>
  <si>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</si>
  <si>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</si>
  <si>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</si>
  <si>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</si>
  <si>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</si>
  <si>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</si>
  <si>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</si>
  <si>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</si>
  <si>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</si>
  <si>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</si>
  <si>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</si>
  <si>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</si>
  <si>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</si>
  <si>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</si>
  <si>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</si>
  <si>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</si>
  <si>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</si>
  <si>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</si>
  <si>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</si>
  <si>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</si>
  <si>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</si>
  <si>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</si>
  <si>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</si>
  <si>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</si>
  <si>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</si>
  <si>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</si>
  <si>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</si>
  <si>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</si>
  <si>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odborní pracovníci v lab. metodách</t>
  </si>
  <si>
    <t>zdravotničtí asistenti</t>
  </si>
  <si>
    <t>ošetřovatelé</t>
  </si>
  <si>
    <t>sanitáři</t>
  </si>
  <si>
    <t>abs. stud. oboru přirodověd. zaměření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</si>
  <si>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</si>
  <si>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</si>
  <si>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</si>
  <si>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</si>
  <si>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</si>
  <si>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</si>
  <si>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</si>
  <si>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</si>
  <si>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</si>
  <si>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</si>
  <si>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</si>
  <si>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</si>
  <si>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</si>
  <si>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</si>
  <si>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</si>
  <si>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</si>
  <si>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</si>
  <si>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</si>
  <si>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</si>
  <si>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</si>
  <si>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</si>
  <si>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</si>
  <si>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</si>
  <si>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</si>
  <si>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</si>
  <si>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</si>
  <si>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</si>
  <si>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</si>
  <si>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</si>
  <si>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</si>
  <si>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</si>
  <si>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</si>
  <si>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</si>
  <si>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</si>
  <si>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</si>
  <si>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</si>
  <si>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</si>
  <si>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</si>
  <si>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</si>
  <si>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</si>
  <si>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</si>
  <si>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</si>
  <si>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</si>
  <si>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</si>
  <si>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</si>
  <si>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</si>
  <si>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</si>
  <si>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</si>
  <si>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</si>
  <si>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</si>
  <si>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</si>
  <si>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</si>
  <si>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</si>
  <si>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</si>
  <si>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Ortopedická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</si>
  <si>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</si>
  <si>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</si>
  <si>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</si>
  <si>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</si>
  <si>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</si>
  <si>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</si>
  <si>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</si>
  <si>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</si>
  <si>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</si>
  <si>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</si>
  <si>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</si>
  <si>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</si>
  <si>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</si>
  <si>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</si>
  <si>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</si>
  <si>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</si>
  <si>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</si>
  <si>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</si>
  <si>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</si>
  <si>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</si>
  <si>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</si>
  <si>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</si>
  <si>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50115003     TEP (Z518)</t>
  </si>
  <si>
    <t>50115004     IUTN - kovové (Z506)</t>
  </si>
  <si>
    <t>50115011     IUTN - ostat.nákl.PZT (Z515)</t>
  </si>
  <si>
    <t>50115020     laboratorní diagnostika-LEK (Z501)</t>
  </si>
  <si>
    <t>50115040     laboratorní materiál (Z505)</t>
  </si>
  <si>
    <t>--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</si>
  <si>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</si>
  <si>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</si>
  <si>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</si>
  <si>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</si>
  <si>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</si>
  <si>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</si>
  <si>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</si>
  <si>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</si>
  <si>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</si>
  <si>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</si>
  <si>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</si>
  <si>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</si>
  <si>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</si>
  <si>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</si>
  <si>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</si>
  <si>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</si>
  <si>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</si>
  <si>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</si>
  <si>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</si>
  <si>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</si>
  <si>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</si>
  <si>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</si>
  <si>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</si>
  <si>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</si>
  <si>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</si>
  <si>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</si>
  <si>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</si>
  <si>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</si>
  <si>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</si>
  <si>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</si>
  <si>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</si>
  <si>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</si>
  <si>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</si>
  <si>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</si>
  <si>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</si>
  <si>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</si>
  <si>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</si>
  <si>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</si>
  <si>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</si>
  <si>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</si>
  <si>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</si>
  <si>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</si>
  <si>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</si>
  <si>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</si>
  <si>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</si>
  <si>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</si>
  <si>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</si>
  <si>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</si>
  <si>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</si>
  <si>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</si>
  <si>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</si>
  <si>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</si>
  <si>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</si>
  <si>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</si>
  <si>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</si>
  <si>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</si>
  <si>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</si>
  <si>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</si>
  <si>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</si>
  <si>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</si>
  <si>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</si>
  <si>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</si>
  <si>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</si>
  <si>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</si>
  <si>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</si>
  <si>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</si>
  <si>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</si>
  <si>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</si>
  <si>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</si>
  <si>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</si>
  <si>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</si>
  <si>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</si>
  <si>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</si>
  <si>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</si>
  <si>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</si>
  <si>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</si>
  <si>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</si>
  <si>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</si>
  <si>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</si>
  <si>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</si>
  <si>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51874001     ostatní služby - provozní</t>
  </si>
  <si>
    <t>51874003     znalecké posudky, odměny z klinických hodnocení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</si>
  <si>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</si>
  <si>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</si>
  <si>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</si>
  <si>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</si>
  <si>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</si>
  <si>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</si>
  <si>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</si>
  <si>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</si>
  <si>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</si>
  <si>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</si>
  <si>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</si>
  <si>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</si>
  <si>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</si>
  <si>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</si>
  <si>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</si>
  <si>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</si>
  <si>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</si>
  <si>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</si>
  <si>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</si>
  <si>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</si>
  <si>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</si>
  <si>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54910004     vyřazení expirovaných léků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</si>
  <si>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</si>
  <si>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</si>
  <si>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</si>
  <si>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</si>
  <si>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</si>
  <si>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</si>
  <si>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</si>
  <si>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</si>
  <si>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</si>
  <si>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</si>
  <si>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</si>
  <si>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</si>
  <si>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</si>
  <si>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</si>
  <si>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</si>
  <si>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</si>
  <si>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</si>
  <si>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</si>
  <si>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</si>
  <si>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</si>
  <si>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</si>
  <si>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</si>
  <si>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</si>
  <si>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</si>
  <si>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55801081     DDHM - zdravotnický a laboratorní (finanční dary)</t>
  </si>
  <si>
    <t>55802     DDHM - provozní</t>
  </si>
  <si>
    <t>55802001     DDHM - kuchyňské zařízení a nádobí (sk.V_26)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</si>
  <si>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</si>
  <si>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</si>
  <si>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</si>
  <si>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</si>
  <si>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</si>
  <si>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</si>
  <si>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</si>
  <si>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</si>
  <si>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</si>
  <si>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</si>
  <si>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</si>
  <si>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</si>
  <si>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</si>
  <si>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</si>
  <si>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</si>
  <si>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</si>
  <si>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</si>
  <si>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</si>
  <si>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</si>
  <si>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</si>
  <si>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</si>
  <si>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</si>
  <si>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</si>
  <si>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</si>
  <si>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</si>
  <si>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</si>
  <si>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</si>
  <si>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</si>
  <si>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</si>
  <si>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</si>
  <si>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</si>
  <si>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</si>
  <si>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</si>
  <si>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</si>
  <si>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</si>
  <si>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</si>
  <si>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</si>
  <si>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</si>
  <si>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</si>
  <si>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</si>
  <si>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</si>
  <si>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</si>
  <si>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</si>
  <si>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</si>
  <si>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</si>
  <si>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</si>
  <si>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</si>
  <si>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</si>
  <si>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</si>
  <si>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</si>
  <si>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</si>
  <si>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</si>
  <si>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</si>
  <si>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</si>
  <si>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</si>
  <si>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</si>
  <si>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</si>
  <si>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</si>
  <si>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</si>
  <si>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</si>
  <si>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</si>
  <si>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</si>
  <si>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</si>
  <si>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</si>
  <si>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</si>
  <si>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</si>
  <si>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</si>
  <si>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</si>
  <si>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</si>
  <si>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</si>
  <si>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</si>
  <si>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</si>
  <si>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</si>
  <si>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</si>
  <si>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</si>
  <si>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</si>
  <si>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11</t>
  </si>
  <si>
    <t>Ortopedická klinika</t>
  </si>
  <si>
    <t/>
  </si>
  <si>
    <t>Ortopedická klinika Celkem</t>
  </si>
  <si>
    <t>SumaKL</t>
  </si>
  <si>
    <t>1111</t>
  </si>
  <si>
    <t>lůžkové oddělení 29A</t>
  </si>
  <si>
    <t>lůžkové oddělení 29A Celkem</t>
  </si>
  <si>
    <t>SumaNS</t>
  </si>
  <si>
    <t>mezeraNS</t>
  </si>
  <si>
    <t>1112</t>
  </si>
  <si>
    <t>lůžkové oddělení 29B</t>
  </si>
  <si>
    <t>lůžkové oddělení 29B Celkem</t>
  </si>
  <si>
    <t>1113</t>
  </si>
  <si>
    <t>lůžkové oddělení 29C (6 lůžek KÚČOCH)</t>
  </si>
  <si>
    <t>lůžkové oddělení 29C (6 lůžek KÚČOCH) Celkem</t>
  </si>
  <si>
    <t>1121</t>
  </si>
  <si>
    <t>ambulance</t>
  </si>
  <si>
    <t>ambulance Celkem</t>
  </si>
  <si>
    <t>1131</t>
  </si>
  <si>
    <t>JIP 29A</t>
  </si>
  <si>
    <t>JIP 29A Celkem</t>
  </si>
  <si>
    <t>1162</t>
  </si>
  <si>
    <t>operační sál - lokální</t>
  </si>
  <si>
    <t>operační sál - lokální Celkem</t>
  </si>
  <si>
    <t>50113001</t>
  </si>
  <si>
    <t>O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</si>
  <si>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</si>
  <si>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</si>
  <si>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</si>
  <si>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</si>
  <si>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</si>
  <si>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</si>
  <si>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</si>
  <si>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</si>
  <si>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100802</t>
  </si>
  <si>
    <t>1000</t>
  </si>
  <si>
    <t>IR OG. OPHTHALMO-SEPTONEX</t>
  </si>
  <si>
    <t>GTT OPH 1X10ML</t>
  </si>
  <si>
    <t>102478</t>
  </si>
  <si>
    <t>2478</t>
  </si>
  <si>
    <t>DIAZEPAM SLOVAKOFARMA</t>
  </si>
  <si>
    <t>TBL 20X10MG</t>
  </si>
  <si>
    <t>102679</t>
  </si>
  <si>
    <t>2679</t>
  </si>
  <si>
    <t>BERODUAL N</t>
  </si>
  <si>
    <t>INH SOL PSS 200DÁV</t>
  </si>
  <si>
    <t>103550</t>
  </si>
  <si>
    <t>3550</t>
  </si>
  <si>
    <t>VEROSPIRON</t>
  </si>
  <si>
    <t>TBL 20X25MG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</si>
  <si>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</si>
  <si>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</si>
  <si>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</si>
  <si>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</si>
  <si>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</si>
  <si>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</si>
  <si>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</si>
  <si>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</si>
  <si>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109847</t>
  </si>
  <si>
    <t>9847</t>
  </si>
  <si>
    <t>TORECAN</t>
  </si>
  <si>
    <t>SUP 6X6.5MG</t>
  </si>
  <si>
    <t>114075</t>
  </si>
  <si>
    <t>14075</t>
  </si>
  <si>
    <t>DETRALEX</t>
  </si>
  <si>
    <t>POR TBL FLM 60</t>
  </si>
  <si>
    <t>117992</t>
  </si>
  <si>
    <t>17992</t>
  </si>
  <si>
    <t>MAGNESII LACTICI 0.5 TBL.MVM</t>
  </si>
  <si>
    <t>PORTBLNOB100X0.5GM</t>
  </si>
  <si>
    <t>124067</t>
  </si>
  <si>
    <t>HYDROCORTISON VUAB 100 MG</t>
  </si>
  <si>
    <t>INJ PLV SOL 1X100MG</t>
  </si>
  <si>
    <t>126578</t>
  </si>
  <si>
    <t>26578</t>
  </si>
  <si>
    <t>MICARDISPLUS 80/12.5 MG</t>
  </si>
  <si>
    <t>POR TBL NOB 28</t>
  </si>
  <si>
    <t>132992</t>
  </si>
  <si>
    <t>32992</t>
  </si>
  <si>
    <t>ATROVENT N</t>
  </si>
  <si>
    <t>INH SOL PSS200X20RG</t>
  </si>
  <si>
    <t>145310</t>
  </si>
  <si>
    <t>45310</t>
  </si>
  <si>
    <t>ANACID</t>
  </si>
  <si>
    <t>SUS 12X5ML(SACKY)</t>
  </si>
  <si>
    <t>148578</t>
  </si>
  <si>
    <t>48578</t>
  </si>
  <si>
    <t>TIAPRIDAL</t>
  </si>
  <si>
    <t>POR TBLNOB 50X100MG</t>
  </si>
  <si>
    <t>155823</t>
  </si>
  <si>
    <t>55823</t>
  </si>
  <si>
    <t>NOVALGIN</t>
  </si>
  <si>
    <t>TBL OBD 20X500MG</t>
  </si>
  <si>
    <t>169623</t>
  </si>
  <si>
    <t>KAPIDIN 10 MG</t>
  </si>
  <si>
    <t>POR TBL FLM 30X10MG</t>
  </si>
  <si>
    <t>184360</t>
  </si>
  <si>
    <t>84360</t>
  </si>
  <si>
    <t>TENAXUM</t>
  </si>
  <si>
    <t>TBL 30X1MG</t>
  </si>
  <si>
    <t>187076</t>
  </si>
  <si>
    <t>87076</t>
  </si>
  <si>
    <t>ERDOMED 300MG</t>
  </si>
  <si>
    <t>CPS 20X300MG</t>
  </si>
  <si>
    <t>188219</t>
  </si>
  <si>
    <t>88219</t>
  </si>
  <si>
    <t>LEXAURIN</t>
  </si>
  <si>
    <t>TBL 30X3MG</t>
  </si>
  <si>
    <t>196303</t>
  </si>
  <si>
    <t>96303</t>
  </si>
  <si>
    <t>ASCORUTIN (BLISTR)</t>
  </si>
  <si>
    <t>TBL OBD 50</t>
  </si>
  <si>
    <t>198219</t>
  </si>
  <si>
    <t>98219</t>
  </si>
  <si>
    <t>FURON</t>
  </si>
  <si>
    <t>TBL 50X40MG</t>
  </si>
  <si>
    <t>395294</t>
  </si>
  <si>
    <t>180306</t>
  </si>
  <si>
    <t>TANTUM VERDE</t>
  </si>
  <si>
    <t>LIQ 1X240ML-PET TR</t>
  </si>
  <si>
    <t>841535</t>
  </si>
  <si>
    <t>0</t>
  </si>
  <si>
    <t>MENALIND Kožní ochranný krém 200 ml</t>
  </si>
  <si>
    <t>843905</t>
  </si>
  <si>
    <t>103391</t>
  </si>
  <si>
    <t>MUCOSOLVAN</t>
  </si>
  <si>
    <t>POR GTT SOL+INH SOL 60ML</t>
  </si>
  <si>
    <t>845008</t>
  </si>
  <si>
    <t>107806</t>
  </si>
  <si>
    <t>AESCIN-TEVA</t>
  </si>
  <si>
    <t>POR TBL FLM 30X20MG</t>
  </si>
  <si>
    <t>845697</t>
  </si>
  <si>
    <t>125599</t>
  </si>
  <si>
    <t>KALNORMIN</t>
  </si>
  <si>
    <t>POR TBL PRO 30X1GM</t>
  </si>
  <si>
    <t>845758</t>
  </si>
  <si>
    <t>280</t>
  </si>
  <si>
    <t>PYRIDOXIN LÉČIVA TBL</t>
  </si>
  <si>
    <t xml:space="preserve">POR TBL NOB 20X20MG </t>
  </si>
  <si>
    <t>846413</t>
  </si>
  <si>
    <t>57585</t>
  </si>
  <si>
    <t>Espumisan cps.100x40mg-blistr</t>
  </si>
  <si>
    <t>0057585</t>
  </si>
  <si>
    <t>847713</t>
  </si>
  <si>
    <t>125526</t>
  </si>
  <si>
    <t>APO-IBUPROFEN 400 MG</t>
  </si>
  <si>
    <t>POR TBL FLM 100X400MG</t>
  </si>
  <si>
    <t>848632</t>
  </si>
  <si>
    <t>125315</t>
  </si>
  <si>
    <t>INJ SOL 12X2ML/100MG</t>
  </si>
  <si>
    <t>848866</t>
  </si>
  <si>
    <t>119654</t>
  </si>
  <si>
    <t>SORBIFER DURULES</t>
  </si>
  <si>
    <t>POR TBL FLM 100X100MG</t>
  </si>
  <si>
    <t>849559</t>
  </si>
  <si>
    <t>125066</t>
  </si>
  <si>
    <t>APO-AMLO 5</t>
  </si>
  <si>
    <t>POR TBL NOB 100X5MG</t>
  </si>
  <si>
    <t>849941</t>
  </si>
  <si>
    <t>162142</t>
  </si>
  <si>
    <t>PARALEN 500</t>
  </si>
  <si>
    <t>POR TBL NOB 24X500MG</t>
  </si>
  <si>
    <t>905098</t>
  </si>
  <si>
    <t>23989</t>
  </si>
  <si>
    <t>DZ OCTENISEPT 1 l</t>
  </si>
  <si>
    <t>930065</t>
  </si>
  <si>
    <t>DZ PRONTOSAN ROZTOK 350ml</t>
  </si>
  <si>
    <t>987464</t>
  </si>
  <si>
    <t>Menalind Professional čistící pěna 400ml</t>
  </si>
  <si>
    <t>100394</t>
  </si>
  <si>
    <t>394</t>
  </si>
  <si>
    <t>ATROPIN BIOTIKA 1MG</t>
  </si>
  <si>
    <t>INJ 10X1ML/1MG</t>
  </si>
  <si>
    <t>100489</t>
  </si>
  <si>
    <t>489</t>
  </si>
  <si>
    <t>KANAVIT</t>
  </si>
  <si>
    <t>INJ 5X1ML/10MG</t>
  </si>
  <si>
    <t>102818</t>
  </si>
  <si>
    <t>2818</t>
  </si>
  <si>
    <t>ENDIARON</t>
  </si>
  <si>
    <t>TBL OBD 20X250MG</t>
  </si>
  <si>
    <t>109139</t>
  </si>
  <si>
    <t>176129</t>
  </si>
  <si>
    <t>HEMINEVRIN 300 MG</t>
  </si>
  <si>
    <t>POR CPS MOL 100X300MG</t>
  </si>
  <si>
    <t>155824</t>
  </si>
  <si>
    <t>55824</t>
  </si>
  <si>
    <t>INJ 5X5ML/2500MG</t>
  </si>
  <si>
    <t>188967</t>
  </si>
  <si>
    <t>88967</t>
  </si>
  <si>
    <t>STOPTUSSIN</t>
  </si>
  <si>
    <t>POR GTT SOL 1X50ML</t>
  </si>
  <si>
    <t>190991</t>
  </si>
  <si>
    <t>90991</t>
  </si>
  <si>
    <t>BROMHEXIN 8</t>
  </si>
  <si>
    <t>GTT 20ML 8MG/ML</t>
  </si>
  <si>
    <t>193724</t>
  </si>
  <si>
    <t>93724</t>
  </si>
  <si>
    <t>INDOMETACIN 100 BERLIN-CHEMIE</t>
  </si>
  <si>
    <t>SUP 10X100MG</t>
  </si>
  <si>
    <t>394130</t>
  </si>
  <si>
    <t>B-komplex Zentiva 30drg</t>
  </si>
  <si>
    <t>846346</t>
  </si>
  <si>
    <t>119672</t>
  </si>
  <si>
    <t>DICLOFENAC DUO PHARMASWISS 75 MG</t>
  </si>
  <si>
    <t>POR CPS RDR 30X75MG</t>
  </si>
  <si>
    <t>850072</t>
  </si>
  <si>
    <t>162502</t>
  </si>
  <si>
    <t>TRIAMCINOLON TEVA</t>
  </si>
  <si>
    <t>DRM EML 1X30GM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</si>
  <si>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</si>
  <si>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</si>
  <si>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</si>
  <si>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</si>
  <si>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</si>
  <si>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</si>
  <si>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</si>
  <si>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</si>
  <si>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394619</t>
  </si>
  <si>
    <t>Menalind Professional masážní gel 200ml</t>
  </si>
  <si>
    <t>703722</t>
  </si>
  <si>
    <t>MENALIND Olejový spray na ochranu kůže</t>
  </si>
  <si>
    <t>169755</t>
  </si>
  <si>
    <t>69755</t>
  </si>
  <si>
    <t>ARDEANUTRISOL G 40</t>
  </si>
  <si>
    <t>INF 1X80ML</t>
  </si>
  <si>
    <t>848469</t>
  </si>
  <si>
    <t>500719</t>
  </si>
  <si>
    <t>XARELTO 10 MG</t>
  </si>
  <si>
    <t>POR TBL FLM 100X10MG</t>
  </si>
  <si>
    <t>840155</t>
  </si>
  <si>
    <t>Vincentka nosní sprej  25ml (30ml)</t>
  </si>
  <si>
    <t>847962</t>
  </si>
  <si>
    <t>AESCIN 30mg tbl.60 VULM</t>
  </si>
  <si>
    <t>118287</t>
  </si>
  <si>
    <t>18287</t>
  </si>
  <si>
    <t>VESICARE 10 MG</t>
  </si>
  <si>
    <t>125364</t>
  </si>
  <si>
    <t>25364</t>
  </si>
  <si>
    <t>HELICID 20 ZENTIVA</t>
  </si>
  <si>
    <t>POR CPS ETD 14X20MG</t>
  </si>
  <si>
    <t>920154</t>
  </si>
  <si>
    <t>DZ PRONTODERM PENA 200ml</t>
  </si>
  <si>
    <t>846116</t>
  </si>
  <si>
    <t>125226</t>
  </si>
  <si>
    <t>NORETHISTERON ZENTIVA</t>
  </si>
  <si>
    <t>POR TBL NOB 30X5MG</t>
  </si>
  <si>
    <t>380759</t>
  </si>
  <si>
    <t>169469</t>
  </si>
  <si>
    <t>OPSITE SPRAY 240 ML</t>
  </si>
  <si>
    <t>TRANSPARENTNÍ FILM</t>
  </si>
  <si>
    <t>930224</t>
  </si>
  <si>
    <t>KL BENZINUM 900ml/ 600g</t>
  </si>
  <si>
    <t>UN 3295</t>
  </si>
  <si>
    <t>119570</t>
  </si>
  <si>
    <t>19570</t>
  </si>
  <si>
    <t>LAGOSA</t>
  </si>
  <si>
    <t>DRG 50X150MG</t>
  </si>
  <si>
    <t>99884</t>
  </si>
  <si>
    <t>CINARIZIN LEK 75 MG</t>
  </si>
  <si>
    <t>POR TBL NOB 50X75MG</t>
  </si>
  <si>
    <t>198034</t>
  </si>
  <si>
    <t>98034</t>
  </si>
  <si>
    <t>DIPROSONE</t>
  </si>
  <si>
    <t>CRM 1X30GM</t>
  </si>
  <si>
    <t>397238</t>
  </si>
  <si>
    <t>KL ETHANOLUM BENZ.DENAT. 500ml /400g/</t>
  </si>
  <si>
    <t>UN 1170</t>
  </si>
  <si>
    <t>198058</t>
  </si>
  <si>
    <t>SANVAL 10 MG</t>
  </si>
  <si>
    <t>197782</t>
  </si>
  <si>
    <t>URIZIA 6 MG/0,4 MG TABLETY S ŘÍZENÝM UVOLŇOVÁNÍM</t>
  </si>
  <si>
    <t>POR TBL FRT 30X6MG/0.4MG</t>
  </si>
  <si>
    <t>206494</t>
  </si>
  <si>
    <t>TONANDA 4 MG/5 MG/1,25 MG</t>
  </si>
  <si>
    <t>POR TBL NOB 30</t>
  </si>
  <si>
    <t>990695</t>
  </si>
  <si>
    <t>Indulona Měsíčková 85ml</t>
  </si>
  <si>
    <t>115318</t>
  </si>
  <si>
    <t>POR CPS ETD 90X20MG</t>
  </si>
  <si>
    <t>P</t>
  </si>
  <si>
    <t>104063</t>
  </si>
  <si>
    <t>4063</t>
  </si>
  <si>
    <t>CAVINTON</t>
  </si>
  <si>
    <t>TBL 50X5MG</t>
  </si>
  <si>
    <t>105496</t>
  </si>
  <si>
    <t>5496</t>
  </si>
  <si>
    <t>ZODAC</t>
  </si>
  <si>
    <t>TBL OBD 60X10MG</t>
  </si>
  <si>
    <t>109709</t>
  </si>
  <si>
    <t>9709</t>
  </si>
  <si>
    <t>SOLU-MEDROL</t>
  </si>
  <si>
    <t>INJ SIC 1X40MG+1ML</t>
  </si>
  <si>
    <t>112892</t>
  </si>
  <si>
    <t>12892</t>
  </si>
  <si>
    <t>AULIN</t>
  </si>
  <si>
    <t>POR TBL NOB 30X100MG</t>
  </si>
  <si>
    <t>113767</t>
  </si>
  <si>
    <t>13767</t>
  </si>
  <si>
    <t>CORDARONE</t>
  </si>
  <si>
    <t>POR TBL NOB30X200MG</t>
  </si>
  <si>
    <t>117122</t>
  </si>
  <si>
    <t>17122</t>
  </si>
  <si>
    <t>LANZUL</t>
  </si>
  <si>
    <t>CPS 56X30MG</t>
  </si>
  <si>
    <t>132063</t>
  </si>
  <si>
    <t>32063</t>
  </si>
  <si>
    <t>FRAXIPARINE</t>
  </si>
  <si>
    <t>INJ SOL 10X0.8ML</t>
  </si>
  <si>
    <t>132087</t>
  </si>
  <si>
    <t>32087</t>
  </si>
  <si>
    <t>TRALGIT 100 INJ</t>
  </si>
  <si>
    <t>INJ SOL 5X2ML/100MG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</si>
  <si>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</si>
  <si>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</si>
  <si>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</si>
  <si>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</si>
  <si>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</si>
  <si>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</si>
  <si>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</si>
  <si>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</si>
  <si>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159672</t>
  </si>
  <si>
    <t>59672</t>
  </si>
  <si>
    <t>TRALGIT SR 100</t>
  </si>
  <si>
    <t>POR TBL RET30X100MG</t>
  </si>
  <si>
    <t>159673</t>
  </si>
  <si>
    <t>59673</t>
  </si>
  <si>
    <t>POR TBL RET50X100MG</t>
  </si>
  <si>
    <t>848907</t>
  </si>
  <si>
    <t>148072</t>
  </si>
  <si>
    <t>ROSUCARD 20 MG POTAHOVANÉ TABLETY</t>
  </si>
  <si>
    <t>849831</t>
  </si>
  <si>
    <t>162008</t>
  </si>
  <si>
    <t>PRESTARIUM NEO COMBI 10 MG/2,5 MG</t>
  </si>
  <si>
    <t>POR TBL FLM 30</t>
  </si>
  <si>
    <t>131934</t>
  </si>
  <si>
    <t>31934</t>
  </si>
  <si>
    <t>VENTOLIN INHALER N</t>
  </si>
  <si>
    <t>INHSUSPSS200X100RG</t>
  </si>
  <si>
    <t>187804</t>
  </si>
  <si>
    <t>TONARSSA 8 MG/5 MG</t>
  </si>
  <si>
    <t>16913</t>
  </si>
  <si>
    <t>MOXOSTAD 0,2 MG</t>
  </si>
  <si>
    <t>POR TBL FLM 30X0.2MG</t>
  </si>
  <si>
    <t>213480</t>
  </si>
  <si>
    <t>FRAXIPARINE FORTE</t>
  </si>
  <si>
    <t>INJ SOL 10X0.6ML</t>
  </si>
  <si>
    <t>213494</t>
  </si>
  <si>
    <t>INJ SOL 10X0.4ML</t>
  </si>
  <si>
    <t>213487</t>
  </si>
  <si>
    <t>INJ SOL 10X0.3ML</t>
  </si>
  <si>
    <t>213489</t>
  </si>
  <si>
    <t>213490</t>
  </si>
  <si>
    <t>INJ SOL 10X1ML</t>
  </si>
  <si>
    <t>50113006</t>
  </si>
  <si>
    <t>33833</t>
  </si>
  <si>
    <t>DIASIP S PŘÍCHUTÍ CAPPUCCINO</t>
  </si>
  <si>
    <t>POR SOL 4X200ML</t>
  </si>
  <si>
    <t>50113013</t>
  </si>
  <si>
    <t>183926</t>
  </si>
  <si>
    <t>AZEPO 1 G</t>
  </si>
  <si>
    <t>INJ+INF PLV SOL 10X1GM</t>
  </si>
  <si>
    <t>201967</t>
  </si>
  <si>
    <t>VULMIZOLIN 1,0</t>
  </si>
  <si>
    <t>INJ PLV SOL 10X1GM</t>
  </si>
  <si>
    <t>194453</t>
  </si>
  <si>
    <t>94453</t>
  </si>
  <si>
    <t>CIPRINOL 250</t>
  </si>
  <si>
    <t>TBL OBD 10X250MG</t>
  </si>
  <si>
    <t>844576</t>
  </si>
  <si>
    <t>100339</t>
  </si>
  <si>
    <t>DALACIN C 300 MG</t>
  </si>
  <si>
    <t>POR CPS DUR 16X300MG</t>
  </si>
  <si>
    <t>117170</t>
  </si>
  <si>
    <t>17170</t>
  </si>
  <si>
    <t>BELOGENT KRÉM</t>
  </si>
  <si>
    <t>115658</t>
  </si>
  <si>
    <t>15658</t>
  </si>
  <si>
    <t>CIPLOX 500</t>
  </si>
  <si>
    <t>TBL OBD 10X500MG</t>
  </si>
  <si>
    <t>105951</t>
  </si>
  <si>
    <t>5951</t>
  </si>
  <si>
    <t>AMOKSIKLAV 1G</t>
  </si>
  <si>
    <t>TBL OBD 14X1GM</t>
  </si>
  <si>
    <t>172972</t>
  </si>
  <si>
    <t>72972</t>
  </si>
  <si>
    <t>AMOKSIKLAV 1.2GM</t>
  </si>
  <si>
    <t>INJ SIC 5X1.2GM</t>
  </si>
  <si>
    <t>151458</t>
  </si>
  <si>
    <t>CEFUROXIM KABI 1500 MG</t>
  </si>
  <si>
    <t>INJ+INF PLV SOL 10X1.5GM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</si>
  <si>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</si>
  <si>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</si>
  <si>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</si>
  <si>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</si>
  <si>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</si>
  <si>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</si>
  <si>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</si>
  <si>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50113014</t>
  </si>
  <si>
    <t>176150</t>
  </si>
  <si>
    <t>76150</t>
  </si>
  <si>
    <t>BATRAFEN</t>
  </si>
  <si>
    <t>CRM 1X20GM</t>
  </si>
  <si>
    <t>176152</t>
  </si>
  <si>
    <t>76152</t>
  </si>
  <si>
    <t>LIQ 1X20ML</t>
  </si>
  <si>
    <t>50113008</t>
  </si>
  <si>
    <t>0138455</t>
  </si>
  <si>
    <t>ALBUNORM 20%</t>
  </si>
  <si>
    <t>IVN INF SOL 1X100ML</t>
  </si>
  <si>
    <t>132853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</si>
  <si>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</si>
  <si>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</si>
  <si>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</si>
  <si>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</si>
  <si>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</si>
  <si>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</si>
  <si>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51367</t>
  </si>
  <si>
    <t>INF SOL 10X250MLPELAH</t>
  </si>
  <si>
    <t>100502</t>
  </si>
  <si>
    <t>502</t>
  </si>
  <si>
    <t>INJ 10X10ML 1%</t>
  </si>
  <si>
    <t>125365</t>
  </si>
  <si>
    <t>115317</t>
  </si>
  <si>
    <t>POR CPS ETD 28X20MG</t>
  </si>
  <si>
    <t>147193</t>
  </si>
  <si>
    <t>47193</t>
  </si>
  <si>
    <t>HUMULIN R 100 M.J./ML</t>
  </si>
  <si>
    <t>INJ 1X10ML/1KU</t>
  </si>
  <si>
    <t>156992</t>
  </si>
  <si>
    <t>56992</t>
  </si>
  <si>
    <t>CODEIN SLOVAKOFARMA 15MG</t>
  </si>
  <si>
    <t>TBL 10X15MG-BLISTR</t>
  </si>
  <si>
    <t>164881</t>
  </si>
  <si>
    <t>64881</t>
  </si>
  <si>
    <t>BEROTEC N 100 MCG</t>
  </si>
  <si>
    <t>INH SOL PSS200 DAV</t>
  </si>
  <si>
    <t>188217</t>
  </si>
  <si>
    <t>88217</t>
  </si>
  <si>
    <t>TBL 30X1.5MG</t>
  </si>
  <si>
    <t>193105</t>
  </si>
  <si>
    <t>93105</t>
  </si>
  <si>
    <t>DEGAN</t>
  </si>
  <si>
    <t>INJ 50X2ML/10MG</t>
  </si>
  <si>
    <t>197402</t>
  </si>
  <si>
    <t>97402</t>
  </si>
  <si>
    <t>TBL FC 50X100MG</t>
  </si>
  <si>
    <t>197522</t>
  </si>
  <si>
    <t>97522</t>
  </si>
  <si>
    <t>TBL OBD 30</t>
  </si>
  <si>
    <t>395997</t>
  </si>
  <si>
    <t>DZ SOFTASEPT N BEZBARVÝ 250 ml</t>
  </si>
  <si>
    <t>847488</t>
  </si>
  <si>
    <t>107869</t>
  </si>
  <si>
    <t>APO-ALLOPURINOL</t>
  </si>
  <si>
    <t>POR TBL NOB 100X100MG</t>
  </si>
  <si>
    <t>849561</t>
  </si>
  <si>
    <t>125060</t>
  </si>
  <si>
    <t>845329</t>
  </si>
  <si>
    <t>Biopron9 tob.60</t>
  </si>
  <si>
    <t>148673</t>
  </si>
  <si>
    <t>XADOS 20 MG TABLETY</t>
  </si>
  <si>
    <t>POR TBL NOB 30X20MG</t>
  </si>
  <si>
    <t>167547</t>
  </si>
  <si>
    <t>67547</t>
  </si>
  <si>
    <t>ALMIRAL</t>
  </si>
  <si>
    <t>INJ 10X3ML/75MG</t>
  </si>
  <si>
    <t>799062</t>
  </si>
  <si>
    <t>MENALIND Ošetřující olej 500ml</t>
  </si>
  <si>
    <t>104178</t>
  </si>
  <si>
    <t>4178</t>
  </si>
  <si>
    <t>TRIAMCINOLON E LECIVA</t>
  </si>
  <si>
    <t>UNG 1X20GM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</si>
  <si>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</si>
  <si>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</si>
  <si>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</si>
  <si>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</si>
  <si>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</si>
  <si>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</si>
  <si>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</si>
  <si>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</si>
  <si>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850729</t>
  </si>
  <si>
    <t>157875</t>
  </si>
  <si>
    <t>PARACETAMOL KABI 10MG/ML</t>
  </si>
  <si>
    <t>INF SOL 10X100ML/1000MG</t>
  </si>
  <si>
    <t>126324</t>
  </si>
  <si>
    <t>26324</t>
  </si>
  <si>
    <t>AERIUS</t>
  </si>
  <si>
    <t>POR TBL FLM 10X5MG</t>
  </si>
  <si>
    <t>130229</t>
  </si>
  <si>
    <t>30229</t>
  </si>
  <si>
    <t>PARALEN PLUS</t>
  </si>
  <si>
    <t>TBL OBD 24</t>
  </si>
  <si>
    <t>844864</t>
  </si>
  <si>
    <t>85346</t>
  </si>
  <si>
    <t>INFECTOSCAB 5% KRÉM DRM</t>
  </si>
  <si>
    <t>1X30G</t>
  </si>
  <si>
    <t>8627</t>
  </si>
  <si>
    <t>107231</t>
  </si>
  <si>
    <t>LEVOPRONT SIRUP 120ML</t>
  </si>
  <si>
    <t>POR SIR 1X120ML</t>
  </si>
  <si>
    <t>192143</t>
  </si>
  <si>
    <t>DIPROPHOS</t>
  </si>
  <si>
    <t>INJ SUS 5X1ML/7MG</t>
  </si>
  <si>
    <t>202701</t>
  </si>
  <si>
    <t>POR TBL ENT 90X20MG</t>
  </si>
  <si>
    <t>190958</t>
  </si>
  <si>
    <t>TRIPLIXAM 5 MG/1,25 MG/5 MG</t>
  </si>
  <si>
    <t>990723</t>
  </si>
  <si>
    <t>Indulona Original 85ml</t>
  </si>
  <si>
    <t>203954</t>
  </si>
  <si>
    <t>BISEPTOL 480</t>
  </si>
  <si>
    <t>POR TBL NOB 28X480MG</t>
  </si>
  <si>
    <t>115013</t>
  </si>
  <si>
    <t>15013</t>
  </si>
  <si>
    <t>DORMICUM 7.5 MG</t>
  </si>
  <si>
    <t>TBL OBD 10X7.5MG</t>
  </si>
  <si>
    <t>132086</t>
  </si>
  <si>
    <t>32086</t>
  </si>
  <si>
    <t>TRALGIT</t>
  </si>
  <si>
    <t>POR CPS DUR 20X50MG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</si>
  <si>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</si>
  <si>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</si>
  <si>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</si>
  <si>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</si>
  <si>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</si>
  <si>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</si>
  <si>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</si>
  <si>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</si>
  <si>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112891</t>
  </si>
  <si>
    <t>12891</t>
  </si>
  <si>
    <t>TBL 15X100MG</t>
  </si>
  <si>
    <t>142546</t>
  </si>
  <si>
    <t>42546</t>
  </si>
  <si>
    <t>POR SIR 1X200ML</t>
  </si>
  <si>
    <t>848923</t>
  </si>
  <si>
    <t>148076</t>
  </si>
  <si>
    <t>ROSUCARD 40 MG POTAHOVANÉ TABLETY</t>
  </si>
  <si>
    <t>POR TBL FLM 30X40MG</t>
  </si>
  <si>
    <t>117431</t>
  </si>
  <si>
    <t>17431</t>
  </si>
  <si>
    <t>CITALEC 20 ZENTIVA</t>
  </si>
  <si>
    <t>POR TBL FLM30X20MG</t>
  </si>
  <si>
    <t>150702</t>
  </si>
  <si>
    <t>50702</t>
  </si>
  <si>
    <t>PAMIDRONATE MEDAC 3 MG/ML</t>
  </si>
  <si>
    <t>INF CNC SOL 1X30ML</t>
  </si>
  <si>
    <t>850106</t>
  </si>
  <si>
    <t>111898</t>
  </si>
  <si>
    <t>NITRESAN 10 MG</t>
  </si>
  <si>
    <t>POR TBL NOB 30X10MG</t>
  </si>
  <si>
    <t>190044</t>
  </si>
  <si>
    <t>90044</t>
  </si>
  <si>
    <t>DEPO-MEDROL</t>
  </si>
  <si>
    <t>INJ 1X1ML/40MG</t>
  </si>
  <si>
    <t>214427</t>
  </si>
  <si>
    <t>CONTROLOC I.V.</t>
  </si>
  <si>
    <t>INJ PLV SOL 1X40MG</t>
  </si>
  <si>
    <t>133220</t>
  </si>
  <si>
    <t>33220</t>
  </si>
  <si>
    <t>PROTIFAR</t>
  </si>
  <si>
    <t>POR PLV SOL 1X225GM</t>
  </si>
  <si>
    <t>33750</t>
  </si>
  <si>
    <t>NUTRIDRINK CREME S PŘÍCHUTÍ VANILKOVOU</t>
  </si>
  <si>
    <t>POR SOL 4X125GM</t>
  </si>
  <si>
    <t>33847</t>
  </si>
  <si>
    <t>NUTRIDRINK S PŘÍCHUTÍ VANILKOVOU</t>
  </si>
  <si>
    <t>33863</t>
  </si>
  <si>
    <t>NUTRIDRINK MULTI FIBRE S PŘÍCHUTÍ JAHODOVOU</t>
  </si>
  <si>
    <t>33859</t>
  </si>
  <si>
    <t>NUTRIDRINK JUICE STYLE S PŘÍCHUTÍ JABLEČNOU</t>
  </si>
  <si>
    <t>33851</t>
  </si>
  <si>
    <t>NUTRIDRINK PROTEIN S PŘÍCHUTÍ VANILKOVOU</t>
  </si>
  <si>
    <t>33852</t>
  </si>
  <si>
    <t>NUTRIDRINK PROTEIN S PŘÍCHUTÍ LESNÍHO OVOCE</t>
  </si>
  <si>
    <t>33858</t>
  </si>
  <si>
    <t>NUTRIDRINK JUICE STYLE S PŘÍCHUTÍ JAHODOVOU</t>
  </si>
  <si>
    <t>33936</t>
  </si>
  <si>
    <t>NUTRIDRINK S PŘÍCHUTÍ BANÁNOVOU</t>
  </si>
  <si>
    <t>POR SOL 1X200ML</t>
  </si>
  <si>
    <t>33857</t>
  </si>
  <si>
    <t>NUTRIDRINK YOGHURT S PŘÍCHUTÍ VANILKA A CITRÓN</t>
  </si>
  <si>
    <t>118547</t>
  </si>
  <si>
    <t>18547</t>
  </si>
  <si>
    <t>XORIMAX 500 MG POTAH.TABLETY</t>
  </si>
  <si>
    <t>PORTBLFLM10X500MG</t>
  </si>
  <si>
    <t>106264</t>
  </si>
  <si>
    <t>6264</t>
  </si>
  <si>
    <t>SUMETROLIM</t>
  </si>
  <si>
    <t>TBL 20X480MG</t>
  </si>
  <si>
    <t>147727</t>
  </si>
  <si>
    <t>47727</t>
  </si>
  <si>
    <t>ZINNAT 500 MG</t>
  </si>
  <si>
    <t>184492</t>
  </si>
  <si>
    <t>84492</t>
  </si>
  <si>
    <t>FUCIDIN</t>
  </si>
  <si>
    <t>CRM 1X15GM 2%</t>
  </si>
  <si>
    <t>162187</t>
  </si>
  <si>
    <t>CIPROFLOXACIN KABI 400 MG/200 ML INFUZNÍ ROZTOK</t>
  </si>
  <si>
    <t>INF SOL 10X400MG/200ML</t>
  </si>
  <si>
    <t>97910</t>
  </si>
  <si>
    <t>Human Albumin 20% 100 ml GRIFOLS</t>
  </si>
  <si>
    <t>51383</t>
  </si>
  <si>
    <t>INF SOL 10X500MLPELAH</t>
  </si>
  <si>
    <t>101290</t>
  </si>
  <si>
    <t>1290</t>
  </si>
  <si>
    <t>DIAPREL MR</t>
  </si>
  <si>
    <t>TBL RET 60X30MG</t>
  </si>
  <si>
    <t>102477</t>
  </si>
  <si>
    <t>2477</t>
  </si>
  <si>
    <t>TBL 20X5MG</t>
  </si>
  <si>
    <t>102479</t>
  </si>
  <si>
    <t>2479</t>
  </si>
  <si>
    <t>DITHIADEN</t>
  </si>
  <si>
    <t>TBL 20X2MG</t>
  </si>
  <si>
    <t>107981</t>
  </si>
  <si>
    <t>7981</t>
  </si>
  <si>
    <t>INJ 10X2ML/1000MG</t>
  </si>
  <si>
    <t>117189</t>
  </si>
  <si>
    <t>17189</t>
  </si>
  <si>
    <t>KALIUM CHLORATUM BIOMEDICA</t>
  </si>
  <si>
    <t>POR TBLFLM100X500MG</t>
  </si>
  <si>
    <t>146755</t>
  </si>
  <si>
    <t>46755</t>
  </si>
  <si>
    <t>VEROSPIRON 50MG</t>
  </si>
  <si>
    <t>CPS 30X50MG</t>
  </si>
  <si>
    <t>176064</t>
  </si>
  <si>
    <t>76064</t>
  </si>
  <si>
    <t>ACIDUM FOLICUM LECIVA</t>
  </si>
  <si>
    <t>DRG 30X10MG</t>
  </si>
  <si>
    <t>188630</t>
  </si>
  <si>
    <t>88630</t>
  </si>
  <si>
    <t>TBL.MAGNESII LACTICI 0.5 GLO</t>
  </si>
  <si>
    <t>TBL 100X500MG</t>
  </si>
  <si>
    <t>192853</t>
  </si>
  <si>
    <t>LOPERON CPS</t>
  </si>
  <si>
    <t>POR CPS DUR 20X2MG</t>
  </si>
  <si>
    <t>197026</t>
  </si>
  <si>
    <t>97026</t>
  </si>
  <si>
    <t>ENELBIN RETARD</t>
  </si>
  <si>
    <t>TBL OBD 50X100MG</t>
  </si>
  <si>
    <t>850642</t>
  </si>
  <si>
    <t>169673</t>
  </si>
  <si>
    <t>CALTRATE PLUS</t>
  </si>
  <si>
    <t>905097</t>
  </si>
  <si>
    <t>158767</t>
  </si>
  <si>
    <t>DZ OCTENISEPT 250 ml</t>
  </si>
  <si>
    <t>sprej</t>
  </si>
  <si>
    <t>116594</t>
  </si>
  <si>
    <t>16594</t>
  </si>
  <si>
    <t>MALTOFER TABLETY</t>
  </si>
  <si>
    <t>POR TBL MND30X100MG</t>
  </si>
  <si>
    <t>164888</t>
  </si>
  <si>
    <t>CALTRATE 600 MG/400 IU D3 POTAHOVANÁ TABLETA</t>
  </si>
  <si>
    <t>POR TBL FLM 90</t>
  </si>
  <si>
    <t>850724</t>
  </si>
  <si>
    <t>120325</t>
  </si>
  <si>
    <t>INDAPAMID STADA 1,5 MG</t>
  </si>
  <si>
    <t>POR TBL PRO 30X1.5MG</t>
  </si>
  <si>
    <t>104071</t>
  </si>
  <si>
    <t>4071</t>
  </si>
  <si>
    <t>INJ 10X2ML</t>
  </si>
  <si>
    <t>841550</t>
  </si>
  <si>
    <t>Emspoma Z 300 ml/proti bolesti</t>
  </si>
  <si>
    <t>900321</t>
  </si>
  <si>
    <t>KL PRIPRAVEK</t>
  </si>
  <si>
    <t>101940</t>
  </si>
  <si>
    <t>1940</t>
  </si>
  <si>
    <t>OXAZEPAM TBL.20X10MG</t>
  </si>
  <si>
    <t>TBL 20X10MG(BLISTR)</t>
  </si>
  <si>
    <t>790011</t>
  </si>
  <si>
    <t>Emspoma M 500g/chladivá</t>
  </si>
  <si>
    <t>102828</t>
  </si>
  <si>
    <t>2828</t>
  </si>
  <si>
    <t>TRIAMCINOLON LECIVA</t>
  </si>
  <si>
    <t>CRM 1X10GM 0.1%</t>
  </si>
  <si>
    <t>159358</t>
  </si>
  <si>
    <t>59358</t>
  </si>
  <si>
    <t>RINGERUV ROZTOK BRAUN</t>
  </si>
  <si>
    <t>INF 10X1000ML(LDPE)</t>
  </si>
  <si>
    <t>110554</t>
  </si>
  <si>
    <t>10554</t>
  </si>
  <si>
    <t>LACIDOFIL</t>
  </si>
  <si>
    <t>CPS 45</t>
  </si>
  <si>
    <t>147712</t>
  </si>
  <si>
    <t>47712</t>
  </si>
  <si>
    <t>SALAZOPYRIN EN</t>
  </si>
  <si>
    <t>POR TBLENT100X500MG</t>
  </si>
  <si>
    <t>161238</t>
  </si>
  <si>
    <t>61238</t>
  </si>
  <si>
    <t>THEOPLUS</t>
  </si>
  <si>
    <t>TBL RET 30X300MG</t>
  </si>
  <si>
    <t>900071</t>
  </si>
  <si>
    <t>KL TBL MAGN.LACT 0,5G+B6 0,02G, 100TBL</t>
  </si>
  <si>
    <t>100810</t>
  </si>
  <si>
    <t>810</t>
  </si>
  <si>
    <t>SANORIN EMULSIO</t>
  </si>
  <si>
    <t>GTT NAS 10ML 0.1%</t>
  </si>
  <si>
    <t>850675</t>
  </si>
  <si>
    <t>Menalind professional tělové mléko 500ml</t>
  </si>
  <si>
    <t>850638</t>
  </si>
  <si>
    <t>500886</t>
  </si>
  <si>
    <t>IFIRMASTA 150 MG</t>
  </si>
  <si>
    <t>POR TBL FLM 28X150MG</t>
  </si>
  <si>
    <t>500326</t>
  </si>
  <si>
    <t>KL BENZINUM 500 ml/333g HVLP</t>
  </si>
  <si>
    <t>845240</t>
  </si>
  <si>
    <t>109799</t>
  </si>
  <si>
    <t>ULTRACOD</t>
  </si>
  <si>
    <t>123794</t>
  </si>
  <si>
    <t>23794</t>
  </si>
  <si>
    <t>GLUCOPHAGE 850 MG</t>
  </si>
  <si>
    <t>POR TBL FLM30X850MG</t>
  </si>
  <si>
    <t>844682</t>
  </si>
  <si>
    <t>107581</t>
  </si>
  <si>
    <t>VENORUTON FORTE</t>
  </si>
  <si>
    <t>POR TBL NOB 60X500MG</t>
  </si>
  <si>
    <t>176401</t>
  </si>
  <si>
    <t>76401</t>
  </si>
  <si>
    <t>SORBIMON 20MG</t>
  </si>
  <si>
    <t>TBL 50X20MG</t>
  </si>
  <si>
    <t>187660</t>
  </si>
  <si>
    <t>INJ SOL 100X20ML II</t>
  </si>
  <si>
    <t>138234</t>
  </si>
  <si>
    <t>ALENDRONAT ACTAVIS 70 MG</t>
  </si>
  <si>
    <t>POR TBL NOB 12X70MG</t>
  </si>
  <si>
    <t>114439</t>
  </si>
  <si>
    <t>14439</t>
  </si>
  <si>
    <t>FOKUSIN</t>
  </si>
  <si>
    <t>POR CPS RDR30X0.4MG</t>
  </si>
  <si>
    <t>116932</t>
  </si>
  <si>
    <t>16932</t>
  </si>
  <si>
    <t>MOXOSTAD 0.4 MG</t>
  </si>
  <si>
    <t>POR TBL FLM30X0.4MG</t>
  </si>
  <si>
    <t>147740</t>
  </si>
  <si>
    <t>47740</t>
  </si>
  <si>
    <t>RIVOCOR 5</t>
  </si>
  <si>
    <t>POR TBL FLM 30X5MG</t>
  </si>
  <si>
    <t>153535</t>
  </si>
  <si>
    <t>53535</t>
  </si>
  <si>
    <t>PROPAFENON AL 150</t>
  </si>
  <si>
    <t>TBL OBD 50X150MG</t>
  </si>
  <si>
    <t>184399</t>
  </si>
  <si>
    <t>84399</t>
  </si>
  <si>
    <t>NEURONTIN 300MG</t>
  </si>
  <si>
    <t>CPS 50X300MG</t>
  </si>
  <si>
    <t>193018</t>
  </si>
  <si>
    <t>93018</t>
  </si>
  <si>
    <t>SORTIS 20 MG</t>
  </si>
  <si>
    <t>POR TBL FLM100X20MG</t>
  </si>
  <si>
    <t>844410</t>
  </si>
  <si>
    <t>106344</t>
  </si>
  <si>
    <t>LANZUL 15 MG</t>
  </si>
  <si>
    <t>POR CPS ETD 28X15MG</t>
  </si>
  <si>
    <t>844738</t>
  </si>
  <si>
    <t>101227</t>
  </si>
  <si>
    <t>PRESTARIUM NEO FORTE</t>
  </si>
  <si>
    <t>845220</t>
  </si>
  <si>
    <t>101211</t>
  </si>
  <si>
    <t>PRESTARIUM NEO</t>
  </si>
  <si>
    <t>POR TBL FLM 90X5MG</t>
  </si>
  <si>
    <t>849990</t>
  </si>
  <si>
    <t>102596</t>
  </si>
  <si>
    <t>CARVESAN 6,25</t>
  </si>
  <si>
    <t>POR TBL NOB 30X6,25MG</t>
  </si>
  <si>
    <t>142755</t>
  </si>
  <si>
    <t>42755</t>
  </si>
  <si>
    <t>TRANSTEC 35 MCG/H</t>
  </si>
  <si>
    <t>DRM EMP TDR 5X20MG</t>
  </si>
  <si>
    <t>848925</t>
  </si>
  <si>
    <t>148068</t>
  </si>
  <si>
    <t>ROSUCARD 10 MG POTAHOVANÉ TABLETY</t>
  </si>
  <si>
    <t>849187</t>
  </si>
  <si>
    <t>111902</t>
  </si>
  <si>
    <t>NITRESAN 20 MG</t>
  </si>
  <si>
    <t>845493</t>
  </si>
  <si>
    <t>105844</t>
  </si>
  <si>
    <t>MIRTAZAPIN ORION 15 MG</t>
  </si>
  <si>
    <t>POR TBL DIS 30X15MG</t>
  </si>
  <si>
    <t>166760</t>
  </si>
  <si>
    <t>KINITO 50 MG, POTAHOVANÉ TABLETY</t>
  </si>
  <si>
    <t>POR TBL FLM 100X50MG</t>
  </si>
  <si>
    <t>133339</t>
  </si>
  <si>
    <t>33339</t>
  </si>
  <si>
    <t>DIASIP S PŘÍCHUTÍ JAHODOVOU</t>
  </si>
  <si>
    <t>133340</t>
  </si>
  <si>
    <t>33340</t>
  </si>
  <si>
    <t>DIASIP S PŘÍCHUTÍ VANILKOVOU</t>
  </si>
  <si>
    <t>33751</t>
  </si>
  <si>
    <t>NUTRIDRINK CREME S PŘÍCHUTÍ ČOKOLÁDOVOU</t>
  </si>
  <si>
    <t>33848</t>
  </si>
  <si>
    <t>NUTRIDRINK S PŘÍCHUTÍ ČOKOLÁDOVOU</t>
  </si>
  <si>
    <t>33855</t>
  </si>
  <si>
    <t>NUTRIDRINK BALÍČEK 5+1</t>
  </si>
  <si>
    <t>POR SOL 6X200ML</t>
  </si>
  <si>
    <t>108807</t>
  </si>
  <si>
    <t>8807</t>
  </si>
  <si>
    <t>DALACIN C PHOSPHATE</t>
  </si>
  <si>
    <t>INJ 1X4ML 600MG</t>
  </si>
  <si>
    <t>395399</t>
  </si>
  <si>
    <t>101112</t>
  </si>
  <si>
    <t>EREMFAT I.V. 600 MG</t>
  </si>
  <si>
    <t>INJ PLV SOL 1X600MG</t>
  </si>
  <si>
    <t>117171</t>
  </si>
  <si>
    <t>17171</t>
  </si>
  <si>
    <t>BELOGENT MAST</t>
  </si>
  <si>
    <t>113453</t>
  </si>
  <si>
    <t>PIPERACILLIN/TAZOBACTAM KABI 4 G/0,5 G</t>
  </si>
  <si>
    <t>INF PLV SOL 10X4.5GM</t>
  </si>
  <si>
    <t>202911</t>
  </si>
  <si>
    <t>DILIZOLEN 2 MG/ML</t>
  </si>
  <si>
    <t>INF SOL 10X300ML/600MG</t>
  </si>
  <si>
    <t>166265</t>
  </si>
  <si>
    <t>VANCOMYCIN MYLAN 500 MG</t>
  </si>
  <si>
    <t>INF PLV SOL 1X500MG</t>
  </si>
  <si>
    <t>166269</t>
  </si>
  <si>
    <t>VANCOMYCIN MYLAN 1000 MG</t>
  </si>
  <si>
    <t>INF PLV SOL 1X1GM</t>
  </si>
  <si>
    <t>183817</t>
  </si>
  <si>
    <t>ARCHIFAR 1 G</t>
  </si>
  <si>
    <t>166036</t>
  </si>
  <si>
    <t>66036</t>
  </si>
  <si>
    <t>MYCOMAX 100</t>
  </si>
  <si>
    <t>CPS 28X100MG</t>
  </si>
  <si>
    <t>166037</t>
  </si>
  <si>
    <t>66037</t>
  </si>
  <si>
    <t>CPS 7X100MG</t>
  </si>
  <si>
    <t>115879</t>
  </si>
  <si>
    <t>198313</t>
  </si>
  <si>
    <t>DZ BRAUNOL FOAM 200ml</t>
  </si>
  <si>
    <t>990549</t>
  </si>
  <si>
    <t>Indiferentní gel TOPVET pro univerz.použití 600ml</t>
  </si>
  <si>
    <t>140536</t>
  </si>
  <si>
    <t>40536</t>
  </si>
  <si>
    <t>INJ 1X5ML 40MG/ML</t>
  </si>
  <si>
    <t>110682</t>
  </si>
  <si>
    <t>10682</t>
  </si>
  <si>
    <t>CORYOL 25</t>
  </si>
  <si>
    <t>POR TBL NOB30X25MG</t>
  </si>
  <si>
    <t>185526</t>
  </si>
  <si>
    <t>85526</t>
  </si>
  <si>
    <t>SUFENTA FORTE I.V.</t>
  </si>
  <si>
    <t>INJ 5X1ML/0.05MG</t>
  </si>
  <si>
    <t>47244</t>
  </si>
  <si>
    <t>GLUKÓZA 5 BRAUN</t>
  </si>
  <si>
    <t>47256</t>
  </si>
  <si>
    <t>INF SOL 20X100ML-PE</t>
  </si>
  <si>
    <t>100362</t>
  </si>
  <si>
    <t>362</t>
  </si>
  <si>
    <t>ADRENALIN LECIVA</t>
  </si>
  <si>
    <t>INJ 5X1ML/1MG</t>
  </si>
  <si>
    <t>100499</t>
  </si>
  <si>
    <t>499</t>
  </si>
  <si>
    <t>INJ 5X10ML 20%</t>
  </si>
  <si>
    <t>100720</t>
  </si>
  <si>
    <t>720</t>
  </si>
  <si>
    <t>GTT 1X5ML 20MG/ML</t>
  </si>
  <si>
    <t>100876</t>
  </si>
  <si>
    <t>876</t>
  </si>
  <si>
    <t>OPHTHALMO-SEPTONEX</t>
  </si>
  <si>
    <t>UNG OPH 1X5GM</t>
  </si>
  <si>
    <t>102133</t>
  </si>
  <si>
    <t>2133</t>
  </si>
  <si>
    <t>FUROSEMID BIOTIKA</t>
  </si>
  <si>
    <t>INJ 5X2ML/20MG</t>
  </si>
  <si>
    <t>128816</t>
  </si>
  <si>
    <t>28816</t>
  </si>
  <si>
    <t>AERIUS 5 MG</t>
  </si>
  <si>
    <t>POR TBL DIS 30X5MG</t>
  </si>
  <si>
    <t>166555</t>
  </si>
  <si>
    <t>66555</t>
  </si>
  <si>
    <t>MAGNOSOLV</t>
  </si>
  <si>
    <t>GRA 30X6.1GM(SACKY)</t>
  </si>
  <si>
    <t>176496</t>
  </si>
  <si>
    <t>76496</t>
  </si>
  <si>
    <t>BERODUAL</t>
  </si>
  <si>
    <t>INH LIQ 1X20ML</t>
  </si>
  <si>
    <t>180058</t>
  </si>
  <si>
    <t>80058</t>
  </si>
  <si>
    <t>SECTRAL 400</t>
  </si>
  <si>
    <t>TBL OBD 30X400MG</t>
  </si>
  <si>
    <t>185656</t>
  </si>
  <si>
    <t>85656</t>
  </si>
  <si>
    <t>DORSIFLEX</t>
  </si>
  <si>
    <t>TBL 30X200MG</t>
  </si>
  <si>
    <t>192351</t>
  </si>
  <si>
    <t>92351</t>
  </si>
  <si>
    <t>ATROVENT 0.025%</t>
  </si>
  <si>
    <t>INH SOL 1X20ML</t>
  </si>
  <si>
    <t>850551</t>
  </si>
  <si>
    <t>167859</t>
  </si>
  <si>
    <t>TWYNSTA 80 MG/10 MG</t>
  </si>
  <si>
    <t>100536</t>
  </si>
  <si>
    <t>536</t>
  </si>
  <si>
    <t>NORADRENALIN LECIVA</t>
  </si>
  <si>
    <t>109844</t>
  </si>
  <si>
    <t>9844</t>
  </si>
  <si>
    <t>DRG 50X6.5MG</t>
  </si>
  <si>
    <t>110086</t>
  </si>
  <si>
    <t>10086</t>
  </si>
  <si>
    <t>NEODOLPASSE</t>
  </si>
  <si>
    <t>INF 10X250ML</t>
  </si>
  <si>
    <t>184530</t>
  </si>
  <si>
    <t>200207</t>
  </si>
  <si>
    <t>MONOPRIL 20 MG</t>
  </si>
  <si>
    <t>POR TBL NOB 28X20MG</t>
  </si>
  <si>
    <t>165633</t>
  </si>
  <si>
    <t>165751</t>
  </si>
  <si>
    <t>GELASPAN 4% EBI20x500 ml</t>
  </si>
  <si>
    <t>INF SOL20X500ML VAK</t>
  </si>
  <si>
    <t>104160</t>
  </si>
  <si>
    <t>4160</t>
  </si>
  <si>
    <t>TRIAMCINOLON S LECIVA</t>
  </si>
  <si>
    <t>UNG 30GM</t>
  </si>
  <si>
    <t>115646</t>
  </si>
  <si>
    <t>15646</t>
  </si>
  <si>
    <t>CIPLOX</t>
  </si>
  <si>
    <t>GTT OPH/OTO 5ML</t>
  </si>
  <si>
    <t>102439</t>
  </si>
  <si>
    <t>2439</t>
  </si>
  <si>
    <t>MARCAINE 0.5%</t>
  </si>
  <si>
    <t>INJ SOL5X20ML/100MG</t>
  </si>
  <si>
    <t>842266</t>
  </si>
  <si>
    <t>Ubrousky detske vlhčené</t>
  </si>
  <si>
    <t>100699</t>
  </si>
  <si>
    <t>699</t>
  </si>
  <si>
    <t>CHOLAGOL</t>
  </si>
  <si>
    <t>GTT 1X10ML</t>
  </si>
  <si>
    <t>121856</t>
  </si>
  <si>
    <t>21856</t>
  </si>
  <si>
    <t>CORYOL 3.125</t>
  </si>
  <si>
    <t>PORTBLNOB30X3.125MG</t>
  </si>
  <si>
    <t>184256</t>
  </si>
  <si>
    <t>84256</t>
  </si>
  <si>
    <t>ACYLPYRIN</t>
  </si>
  <si>
    <t>TBL 10X500MG</t>
  </si>
  <si>
    <t>146966</t>
  </si>
  <si>
    <t>46966</t>
  </si>
  <si>
    <t>RISPERDAL 2MG</t>
  </si>
  <si>
    <t>TBL OBD 20X2MG</t>
  </si>
  <si>
    <t>176954</t>
  </si>
  <si>
    <t>ALGIFEN NEO</t>
  </si>
  <si>
    <t>198054</t>
  </si>
  <si>
    <t>POR TBL FLM 20X10MG</t>
  </si>
  <si>
    <t>989656</t>
  </si>
  <si>
    <t>Calcium pantothenicum mast Generica 100g</t>
  </si>
  <si>
    <t>189423</t>
  </si>
  <si>
    <t>INFALIN DUO 3 MG/ML + 0,25 MG/ML UŠNÍ KAPKY, ROZTO</t>
  </si>
  <si>
    <t>AUR GTT SOL 1X10ML</t>
  </si>
  <si>
    <t>397598</t>
  </si>
  <si>
    <t>Indulona ochranná 85ml</t>
  </si>
  <si>
    <t>990718</t>
  </si>
  <si>
    <t>Indulona Olivová 85ml</t>
  </si>
  <si>
    <t>134824</t>
  </si>
  <si>
    <t>ISOLYTE BP - PLAST. LÁHEV</t>
  </si>
  <si>
    <t xml:space="preserve">INF SOL 10X1000ML KP </t>
  </si>
  <si>
    <t>990927</t>
  </si>
  <si>
    <t>Klysma salinické 135ml</t>
  </si>
  <si>
    <t>156503</t>
  </si>
  <si>
    <t>56503</t>
  </si>
  <si>
    <t>SIOFOR 500</t>
  </si>
  <si>
    <t>TBL OBD 60X500MG</t>
  </si>
  <si>
    <t>158380</t>
  </si>
  <si>
    <t>58380</t>
  </si>
  <si>
    <t>VENTOLIN ROZTOK K INHALACI</t>
  </si>
  <si>
    <t>INH SOL1X20ML/120MG</t>
  </si>
  <si>
    <t>176690</t>
  </si>
  <si>
    <t>BETAHISTIN ACTAVIS 24 MG</t>
  </si>
  <si>
    <t>POR TBL NOB 60X24MG</t>
  </si>
  <si>
    <t>190957</t>
  </si>
  <si>
    <t>90957</t>
  </si>
  <si>
    <t>XANAX</t>
  </si>
  <si>
    <t>TBL 30X0.25MG</t>
  </si>
  <si>
    <t>848765</t>
  </si>
  <si>
    <t>107938</t>
  </si>
  <si>
    <t>INJ SOL 6X3ML/150MG</t>
  </si>
  <si>
    <t>126786</t>
  </si>
  <si>
    <t>26786</t>
  </si>
  <si>
    <t>NOVORAPID 100 U/ML</t>
  </si>
  <si>
    <t>INJ SOL 1X10ML</t>
  </si>
  <si>
    <t>194882</t>
  </si>
  <si>
    <t>94882</t>
  </si>
  <si>
    <t>INJ SIC 1X250MG+4ML</t>
  </si>
  <si>
    <t>109710</t>
  </si>
  <si>
    <t>9710</t>
  </si>
  <si>
    <t>INJ SIC 1X125MG+2ML</t>
  </si>
  <si>
    <t>213484</t>
  </si>
  <si>
    <t>33740</t>
  </si>
  <si>
    <t>NUTRIDRINK COMPACT PROTEIN S PŘÍCHUTÍ KÁVY</t>
  </si>
  <si>
    <t>POR SOL 4X125ML</t>
  </si>
  <si>
    <t>33741</t>
  </si>
  <si>
    <t>NUTRIDRINK COMPACT PROTEIN S PŘÍCHUTÍ BANÁNOVOU</t>
  </si>
  <si>
    <t>395579</t>
  </si>
  <si>
    <t>33752</t>
  </si>
  <si>
    <t>NUTRIDRINK CREME S PŘÍCHUTÍ LES.OVOCE</t>
  </si>
  <si>
    <t>4x125ml</t>
  </si>
  <si>
    <t>846763</t>
  </si>
  <si>
    <t>33419</t>
  </si>
  <si>
    <t>NUTRIDRINK COMPACT S PŘÍCHUTÍ BANÁNOVOU</t>
  </si>
  <si>
    <t>846765</t>
  </si>
  <si>
    <t>33421</t>
  </si>
  <si>
    <t>NUTRIDRINK COMPACT S PŘÍCHUTÍ KÁVY</t>
  </si>
  <si>
    <t>846766</t>
  </si>
  <si>
    <t>33420</t>
  </si>
  <si>
    <t>NUTRIDRINK COMPACT S PŘÍCHUTÍ VANILKOVOU</t>
  </si>
  <si>
    <t>987792</t>
  </si>
  <si>
    <t>33749</t>
  </si>
  <si>
    <t>NUTRIDRINK CREME S PŘÍCHUTÍ BANÁNOVOU</t>
  </si>
  <si>
    <t>33850</t>
  </si>
  <si>
    <t>NUTRIDRINK PROTEIN S PŘÍCHUTÍ ČOKOLÁDOVOU</t>
  </si>
  <si>
    <t>33865</t>
  </si>
  <si>
    <t>NUTRIDRINK COMPACT S PŘÍCHUTÍ LESNÍHO OVOCE</t>
  </si>
  <si>
    <t>33856</t>
  </si>
  <si>
    <t>NUTRIDRINK YOGHURT S PŘÍCHUTÍ MALINA</t>
  </si>
  <si>
    <t>990352</t>
  </si>
  <si>
    <t>33935</t>
  </si>
  <si>
    <t>NUTRIDRINK S PŘÍCHUTÍ JAHODOVOU</t>
  </si>
  <si>
    <t>33897</t>
  </si>
  <si>
    <t>NUTRIDRINK COMPACT PROTEIN S PŘÍCHUTÍ BROSKEV A MA</t>
  </si>
  <si>
    <t>186264</t>
  </si>
  <si>
    <t>86264</t>
  </si>
  <si>
    <t>TOBREX</t>
  </si>
  <si>
    <t>GTT OPH 5ML 3MG/1ML</t>
  </si>
  <si>
    <t>900814</t>
  </si>
  <si>
    <t>KL SOL.FORMAL.K FIXACI TKANI,1000G</t>
  </si>
  <si>
    <t>198864</t>
  </si>
  <si>
    <t>98864</t>
  </si>
  <si>
    <t>FYZIOLOGICKÝ ROZTOK VIAFLO</t>
  </si>
  <si>
    <t>INF SOL 50X100ML</t>
  </si>
  <si>
    <t>920200</t>
  </si>
  <si>
    <t>15877</t>
  </si>
  <si>
    <t>DZ BRAUNOL 1 L</t>
  </si>
  <si>
    <t>113441</t>
  </si>
  <si>
    <t>13441</t>
  </si>
  <si>
    <t>RINGERŮV ROZTOK VIAFLO</t>
  </si>
  <si>
    <t>INF SOL 10X1000ML</t>
  </si>
  <si>
    <t>842144</t>
  </si>
  <si>
    <t>DZ BRAUNODERM 1 l</t>
  </si>
  <si>
    <t>UN 1993</t>
  </si>
  <si>
    <t>149990</t>
  </si>
  <si>
    <t>49990</t>
  </si>
  <si>
    <t>EXACYL</t>
  </si>
  <si>
    <t>INJ 5X5ML/500MG</t>
  </si>
  <si>
    <t>396574</t>
  </si>
  <si>
    <t>IR  NaCl 0,9% 5000 ml vak Bieffe</t>
  </si>
  <si>
    <t>for irrig. 1x5000 ml 15%</t>
  </si>
  <si>
    <t>500989</t>
  </si>
  <si>
    <t>KL MS HYDROG.PEROX. 3% 1000g</t>
  </si>
  <si>
    <t>900558</t>
  </si>
  <si>
    <t>KL PERSTERIL 10% 1000G</t>
  </si>
  <si>
    <t>902055</t>
  </si>
  <si>
    <t>IR ETHANOLUM 96% 10ML</t>
  </si>
  <si>
    <t>IR 10ml</t>
  </si>
  <si>
    <t>201452</t>
  </si>
  <si>
    <t>OPHTAL</t>
  </si>
  <si>
    <t>OPH AQA 4X25ML PLAST</t>
  </si>
  <si>
    <t>501597</t>
  </si>
  <si>
    <t>DZ BRAUNODERM BARV. 1 l</t>
  </si>
  <si>
    <t>144328</t>
  </si>
  <si>
    <t>GARAMYCIN SCHWAMM</t>
  </si>
  <si>
    <t>DRM SPO 1X130MG</t>
  </si>
  <si>
    <t>Ortopedická klinika, lůžkové oddělení 29A</t>
  </si>
  <si>
    <t>Ortopedická klinika, lůžkové oddělení 29B</t>
  </si>
  <si>
    <t>Ortoped.klinika, lůžkové odd. 29C (6 lůžek KÚČOCH)</t>
  </si>
  <si>
    <t>Ortopedická klinika, ambulance</t>
  </si>
  <si>
    <t>Ortopedická klinika, JIP 29A</t>
  </si>
  <si>
    <t>Ortopedická klinika, operační sál - lokální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</si>
  <si>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</si>
  <si>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</si>
  <si>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</si>
  <si>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</si>
  <si>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</si>
  <si>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1112 - Ortopedická klinika, lůžkové oddělení 29B</t>
  </si>
  <si>
    <t>1131 - Ortopedická klinika, JIP 29A</t>
  </si>
  <si>
    <t>1111 - Ortopedická klinika, lůžkové oddělení 29A</t>
  </si>
  <si>
    <t>1113 - Ortoped.klinika, lůžkové odd. 29C (6 lůžek KÚČOCH)</t>
  </si>
  <si>
    <t>1162 - Ortopedická klinika, operační sál - lokální</t>
  </si>
  <si>
    <t>1121 - Ortopedická klinika, ambulance</t>
  </si>
  <si>
    <t>J01DB04 - Cefazolin</t>
  </si>
  <si>
    <t>J01FF01 - Klindamycin</t>
  </si>
  <si>
    <t>J01DC02 - Cefuroxim</t>
  </si>
  <si>
    <t>N01AH03 - Sufentanyl</t>
  </si>
  <si>
    <t>M01AX17 - Nimesulid</t>
  </si>
  <si>
    <t>C07AG02 - Karvedilol</t>
  </si>
  <si>
    <t>A06AD11 - Laktulóza</t>
  </si>
  <si>
    <t>C01BC03 - Propafenon</t>
  </si>
  <si>
    <t>A10BA02 - Metformin</t>
  </si>
  <si>
    <t>C01BD01 - Amiodaron</t>
  </si>
  <si>
    <t>A02BC02 - Pantoprazol</t>
  </si>
  <si>
    <t>C02AC05 - Moxonidin</t>
  </si>
  <si>
    <t>B01AB06 - Nadroparin</t>
  </si>
  <si>
    <t>C07AB07 - Bisoprolol</t>
  </si>
  <si>
    <t>N05CD08 - Midazolam</t>
  </si>
  <si>
    <t>N06BX18 - Vinpocetin</t>
  </si>
  <si>
    <t>R03AC02 - Salbutamol</t>
  </si>
  <si>
    <t>V06XX - Potraviny pro zvláštní lékařské účely (PZLÚ)</t>
  </si>
  <si>
    <t>C08CA08 - Nitrendipin</t>
  </si>
  <si>
    <t>A02BC03 - Lansoprazol</t>
  </si>
  <si>
    <t>C09AA04 - Perindopril</t>
  </si>
  <si>
    <t>A10AB05 - Inzulin aspart</t>
  </si>
  <si>
    <t>J01GB03 - Gentamicin</t>
  </si>
  <si>
    <t>J01XA01 - Vankomycin</t>
  </si>
  <si>
    <t>J01XX08 - Linezolid</t>
  </si>
  <si>
    <t>N02AE01 - Buprenorfin</t>
  </si>
  <si>
    <t>N03AX12 - Gabapentin</t>
  </si>
  <si>
    <t>C09BA04 - Perindopril a diuretika</t>
  </si>
  <si>
    <t>N02AX02 - Tramadol</t>
  </si>
  <si>
    <t>C09BB04 - Perindopril a amlodipin</t>
  </si>
  <si>
    <t>N05BA12 - Alprazolam</t>
  </si>
  <si>
    <t>C10AA05 - Atorvastatin</t>
  </si>
  <si>
    <t>N06AB04 - Citalopram</t>
  </si>
  <si>
    <t>C10AA07 - Rosuvastatin</t>
  </si>
  <si>
    <t>N07CA01 - Betahistin</t>
  </si>
  <si>
    <t>G04CA02 - Tamsulosin</t>
  </si>
  <si>
    <t>R06AE07 - Cetirizin</t>
  </si>
  <si>
    <t>H02AB04 - Methylprednisolon</t>
  </si>
  <si>
    <t>A03FA07 - Itopridum</t>
  </si>
  <si>
    <t>J01CR02 - Amoxicilin a enzymový inhibitor</t>
  </si>
  <si>
    <t>J01CR05 - Piperacilin a enzymový inhibitor</t>
  </si>
  <si>
    <t>A02BC03</t>
  </si>
  <si>
    <t>LANZUL 30 MG</t>
  </si>
  <si>
    <t>POR CPS DUR 56X30MG</t>
  </si>
  <si>
    <t>A06AD11</t>
  </si>
  <si>
    <t>B01AB06</t>
  </si>
  <si>
    <t>SDR INJ SOL ISP 10X0.6MLX19000</t>
  </si>
  <si>
    <t>SDR+IVN INJ SOL ISP 10X0.3ML</t>
  </si>
  <si>
    <t>SDR+IVN INJ SOL ISP 10X0.6ML</t>
  </si>
  <si>
    <t>SDR+IVN INJ SOL ISP 10X1ML</t>
  </si>
  <si>
    <t>SDR+IVN INJ SOL ISP 10X0.4ML</t>
  </si>
  <si>
    <t>C01BD01</t>
  </si>
  <si>
    <t>POR TBL NOB 30X200MG</t>
  </si>
  <si>
    <t>C02AC05</t>
  </si>
  <si>
    <t>C09BA04</t>
  </si>
  <si>
    <t>C09BB04</t>
  </si>
  <si>
    <t>C10AA07</t>
  </si>
  <si>
    <t>H02AB04</t>
  </si>
  <si>
    <t>POR TBL NOB 50X16MG</t>
  </si>
  <si>
    <t>SOLU-MEDROL 40 MG/ML</t>
  </si>
  <si>
    <t>IMS+IVN INJ PSO LQF 40MG+1ML</t>
  </si>
  <si>
    <t>J01CR02</t>
  </si>
  <si>
    <t>AMOKSIKLAV 1 G</t>
  </si>
  <si>
    <t>POR TBL FLM 14</t>
  </si>
  <si>
    <t>AMOKSIKLAV 1,2 G</t>
  </si>
  <si>
    <t>IVN INJ+INF PLV SOL 5</t>
  </si>
  <si>
    <t>J01DB04</t>
  </si>
  <si>
    <t>IMS+IVN INJ+INF PLV SOL 10X1GM</t>
  </si>
  <si>
    <t>IMS+IVN INJ PLV SOL 10X1GM</t>
  </si>
  <si>
    <t>J01DC02</t>
  </si>
  <si>
    <t>IMS+IVN INJ+INF PLV SOL 10X1.5</t>
  </si>
  <si>
    <t>J01FF01</t>
  </si>
  <si>
    <t>CLINDAMYCIN KABI 150 MG/ML</t>
  </si>
  <si>
    <t>IMS+IVN INJ SOL 10X2ML</t>
  </si>
  <si>
    <t>IMS+IVN INJ SOL 10X4ML</t>
  </si>
  <si>
    <t>M01AX17</t>
  </si>
  <si>
    <t>N02AX02</t>
  </si>
  <si>
    <t>INJ SOL 5X2ML</t>
  </si>
  <si>
    <t>POR TBL PRO 30X100MG</t>
  </si>
  <si>
    <t>POR TBL PRO 50X100MG</t>
  </si>
  <si>
    <t>N06BX18</t>
  </si>
  <si>
    <t>POR TBL NOB 50X5MG</t>
  </si>
  <si>
    <t>R03AC02</t>
  </si>
  <si>
    <t>INH SUS PSS 200X100RG</t>
  </si>
  <si>
    <t>R06AE07</t>
  </si>
  <si>
    <t>POR TBL FLM 60X10MG</t>
  </si>
  <si>
    <t>V06XX</t>
  </si>
  <si>
    <t>A02BC02</t>
  </si>
  <si>
    <t>IVN INJ PLV SOL 1X40MG</t>
  </si>
  <si>
    <t>C08CA08</t>
  </si>
  <si>
    <t>POR TBL NOB 30X4MG</t>
  </si>
  <si>
    <t>DEPO-MEDROL 40 MG/ML</t>
  </si>
  <si>
    <t>INJ SUS 1X1ML</t>
  </si>
  <si>
    <t>XORIMAX 500 MG POTAHOVANÉ TABLETY</t>
  </si>
  <si>
    <t>POR TBL FLM 10X500MG</t>
  </si>
  <si>
    <t>POR TBL NOB 15X100MG</t>
  </si>
  <si>
    <t>INJ SOL 5X1ML</t>
  </si>
  <si>
    <t>N05CD08</t>
  </si>
  <si>
    <t>DORMICUM 7,5 MG</t>
  </si>
  <si>
    <t>POR TBL FLM 10X7.5MG</t>
  </si>
  <si>
    <t>N06AB04</t>
  </si>
  <si>
    <t>A03FA07</t>
  </si>
  <si>
    <t>C01BC03</t>
  </si>
  <si>
    <t>POR TBL FLM 50X150MG</t>
  </si>
  <si>
    <t>MOXOSTAD 0,4 MG</t>
  </si>
  <si>
    <t>POR TBL FLM 30X0.4MG</t>
  </si>
  <si>
    <t>C07AB07</t>
  </si>
  <si>
    <t>C07AG02</t>
  </si>
  <si>
    <t>C09AA04</t>
  </si>
  <si>
    <t>C10AA05</t>
  </si>
  <si>
    <t>POR TBL FLM 100X20MG</t>
  </si>
  <si>
    <t>G04CA02</t>
  </si>
  <si>
    <t>POR CPS RDR 30X0.4MG</t>
  </si>
  <si>
    <t>J01CR05</t>
  </si>
  <si>
    <t>IVN INF PLV SOL 10</t>
  </si>
  <si>
    <t>DALACIN C</t>
  </si>
  <si>
    <t>IMS+IVN INJ SOL 1X4ML</t>
  </si>
  <si>
    <t>J01XA01</t>
  </si>
  <si>
    <t>IVN+POR INF PLV SOL 1X500MG</t>
  </si>
  <si>
    <t>IVN+POR INF PLV SOL 1X1GM</t>
  </si>
  <si>
    <t>J01XX08</t>
  </si>
  <si>
    <t>IVN INF SOL 10X300ML</t>
  </si>
  <si>
    <t>N02AE01</t>
  </si>
  <si>
    <t>TDR EMP 5</t>
  </si>
  <si>
    <t>N03AX12</t>
  </si>
  <si>
    <t>NEURONTIN 300 MG</t>
  </si>
  <si>
    <t>POR CPS DUR 50X300MG</t>
  </si>
  <si>
    <t>NUTRIDRINK BALÍČEK 5 + 1</t>
  </si>
  <si>
    <t>INJ SUS 1X5ML</t>
  </si>
  <si>
    <t>A10AB05</t>
  </si>
  <si>
    <t>NOVORAPID 100 JEDNOTEK/ML</t>
  </si>
  <si>
    <t>SDR+IVN INJ SOL 1X10ML</t>
  </si>
  <si>
    <t>A10BA02</t>
  </si>
  <si>
    <t>POR TBL FLM 60X500MG</t>
  </si>
  <si>
    <t>SDR INJ SOL ISP 10X1MLX19000IU</t>
  </si>
  <si>
    <t>IVN INJ SOL 6X3ML</t>
  </si>
  <si>
    <t>CORYOL 25 MG</t>
  </si>
  <si>
    <t>POR TBL NOB 30X25MG</t>
  </si>
  <si>
    <t>SOLU-MEDROL 62,5 MG/ML</t>
  </si>
  <si>
    <t>IMS+IVN INJ PSO LQF 250MG+4ML</t>
  </si>
  <si>
    <t>IMS+IVN INJ PSO LQF 125MG+2ML</t>
  </si>
  <si>
    <t>N01AH03</t>
  </si>
  <si>
    <t>SUFENTA FORTE</t>
  </si>
  <si>
    <t>IVN+EPD INJ SOL 5X1ML</t>
  </si>
  <si>
    <t>N05BA12</t>
  </si>
  <si>
    <t>XANAX 0,25 MG</t>
  </si>
  <si>
    <t>POR TBL NOB 30X0.25MG</t>
  </si>
  <si>
    <t>N07CA01</t>
  </si>
  <si>
    <t>NUTRIDRINK CREME S PŘÍCHUTÍ LESNÍHO OVOCE</t>
  </si>
  <si>
    <t>NUTRIDRINK COMPACT PROTEIN S PŘÍCHUTÍ BROSKEV A MANGO</t>
  </si>
  <si>
    <t>J01GB03</t>
  </si>
  <si>
    <t>Přehled plnění pozitivního listu - spotřeba léčivých přípravků - orientační přehled</t>
  </si>
  <si>
    <t>11 - Ortopedická klinika</t>
  </si>
  <si>
    <t>1111 - lůžkové oddělení 29A</t>
  </si>
  <si>
    <t>1112 - lůžkové oddělení 29B</t>
  </si>
  <si>
    <t>1113 - lůžkové oddělení 29C (6 lůžek KÚČOCH)</t>
  </si>
  <si>
    <t>1121 - ambulance</t>
  </si>
  <si>
    <t>1131 - JIP 29A</t>
  </si>
  <si>
    <t>1162 - operační sál - lokální</t>
  </si>
  <si>
    <t>HVLP</t>
  </si>
  <si>
    <t>PZT</t>
  </si>
  <si>
    <t>89301111</t>
  </si>
  <si>
    <t>Standardní lůžková péče Celkem</t>
  </si>
  <si>
    <t>89301112</t>
  </si>
  <si>
    <t>Ambulance ortopedická Celkem</t>
  </si>
  <si>
    <t>89301114</t>
  </si>
  <si>
    <t>Příjmová ambulance Celkem</t>
  </si>
  <si>
    <t xml:space="preserve"> </t>
  </si>
  <si>
    <t>* Legenda</t>
  </si>
  <si>
    <t>DIAPZT = Pomůcky pro diabetiky, jejichž název začíná slovem "Pumpa"</t>
  </si>
  <si>
    <t>Čech Libor</t>
  </si>
  <si>
    <t>Čechová Ivana</t>
  </si>
  <si>
    <t>Ditmar Rudolf</t>
  </si>
  <si>
    <t>Gallo Jiří</t>
  </si>
  <si>
    <t>Holibka Radomír</t>
  </si>
  <si>
    <t>Jiný</t>
  </si>
  <si>
    <t>Kalina Radim</t>
  </si>
  <si>
    <t>Kamínek Petr</t>
  </si>
  <si>
    <t>Lošťák Jiří</t>
  </si>
  <si>
    <t>Neoral Petr</t>
  </si>
  <si>
    <t>Obhlídal Martin</t>
  </si>
  <si>
    <t>Pach Miroslav</t>
  </si>
  <si>
    <t>Radiměřský Karel</t>
  </si>
  <si>
    <t>Smižanský Matej</t>
  </si>
  <si>
    <t>Spáčil Aleš</t>
  </si>
  <si>
    <t>Špička Jan</t>
  </si>
  <si>
    <t>Uvízl Miroslav</t>
  </si>
  <si>
    <t>Večeřa Marek</t>
  </si>
  <si>
    <t>Svoboda Michal</t>
  </si>
  <si>
    <t>Béreš Maroš</t>
  </si>
  <si>
    <t>Hobza Martin</t>
  </si>
  <si>
    <t>Barnetová Dana</t>
  </si>
  <si>
    <t>Mrňková Miroslava</t>
  </si>
  <si>
    <t>Doubek Tomáš</t>
  </si>
  <si>
    <t>Dygrýnová Martina</t>
  </si>
  <si>
    <t>Nadroparin</t>
  </si>
  <si>
    <t>32061</t>
  </si>
  <si>
    <t>Sodná sůl metamizolu</t>
  </si>
  <si>
    <t>NOVALGIN TABLETY</t>
  </si>
  <si>
    <t>POR TBL FLM 20X500MG</t>
  </si>
  <si>
    <t>Ortopedicko protetické pomůcky sériově vyráběné</t>
  </si>
  <si>
    <t>140335</t>
  </si>
  <si>
    <t>BANDÁŽ RAMENNÍ ZÁVĚSNÁ</t>
  </si>
  <si>
    <t>RB 037</t>
  </si>
  <si>
    <t>Diosmin, kombinace</t>
  </si>
  <si>
    <t>POR TBL FLM 30X500MG</t>
  </si>
  <si>
    <t>Jiná kapiláry stabilizující látky</t>
  </si>
  <si>
    <t>POR TBL ENT 30X20MG</t>
  </si>
  <si>
    <t>32059</t>
  </si>
  <si>
    <t>Nimesulid</t>
  </si>
  <si>
    <t>12895</t>
  </si>
  <si>
    <t>POR GRA SUS 30X100MG I</t>
  </si>
  <si>
    <t>62919</t>
  </si>
  <si>
    <t>ORTÉZA KOLENNÍ FIXAČNÍ S FLEXÍ 20.,PANOPFLEX PAN 7</t>
  </si>
  <si>
    <t>ZADNÍ ANATOMICKY TVAROVANÁ DLAHA A DVĚ BOČNÍ DLAHY VE 20.,VEL.XS,S,M,L,XL</t>
  </si>
  <si>
    <t>Ciprofloxacin</t>
  </si>
  <si>
    <t>Klarithromycin</t>
  </si>
  <si>
    <t>132644</t>
  </si>
  <si>
    <t>KLACID 500</t>
  </si>
  <si>
    <t>POR TBL NOB 14X500MG</t>
  </si>
  <si>
    <t>140328</t>
  </si>
  <si>
    <t>FIXACE ZÁPĚSTÍ BEZ FIXACE PALCE</t>
  </si>
  <si>
    <t>FZ 030</t>
  </si>
  <si>
    <t>3956</t>
  </si>
  <si>
    <t>DLAHA KOLENNÍHO KLOUBU FIXAČNÍ</t>
  </si>
  <si>
    <t>S FLEXÍ 20ST.</t>
  </si>
  <si>
    <t>Amoxicilin a enzymový inhibitor</t>
  </si>
  <si>
    <t>Cefuroxim</t>
  </si>
  <si>
    <t>132710</t>
  </si>
  <si>
    <t>Gabapentin</t>
  </si>
  <si>
    <t>Indometacin</t>
  </si>
  <si>
    <t>93723</t>
  </si>
  <si>
    <t>INDOMETACIN 50 BERLIN-CHEMIE</t>
  </si>
  <si>
    <t>RCT SUP 10X50MG</t>
  </si>
  <si>
    <t>Magnesium-laktát</t>
  </si>
  <si>
    <t>86393</t>
  </si>
  <si>
    <t>MAGNESII LACTICI 0,5 TBL. MEDICAMENTA</t>
  </si>
  <si>
    <t>POR TBL NOB 50X0.5GM</t>
  </si>
  <si>
    <t>Rivaroxaban</t>
  </si>
  <si>
    <t>500713</t>
  </si>
  <si>
    <t>POR TBL FLM 10X10MG</t>
  </si>
  <si>
    <t>140316</t>
  </si>
  <si>
    <t>ORTÉZA KOLENNÍ RIGIDNÍ, ÚHEL 20.</t>
  </si>
  <si>
    <t>KR 005</t>
  </si>
  <si>
    <t>202700</t>
  </si>
  <si>
    <t>POR TBL ENT 60X20MG</t>
  </si>
  <si>
    <t>32057</t>
  </si>
  <si>
    <t>SDR+IVN INJ SOL ISP 2X0.3ML</t>
  </si>
  <si>
    <t>Kompenzační pomůcky pro tělesně postižené</t>
  </si>
  <si>
    <t>93896</t>
  </si>
  <si>
    <t>BERLE FRANCOUZSKÁ SPECIÁLNÍ THUASNE W2017</t>
  </si>
  <si>
    <t>VYMĚKČENÁ BERLE, VÝŠKOVĚ NASTAVITELNÁ, NOSNOST 150KG, ODRAZKY</t>
  </si>
  <si>
    <t>47728</t>
  </si>
  <si>
    <t>POR TBL FLM 14X500MG</t>
  </si>
  <si>
    <t>140336</t>
  </si>
  <si>
    <t>FIXACE RAMENNÍHO PLETENCE</t>
  </si>
  <si>
    <t>FD 038</t>
  </si>
  <si>
    <t>12494</t>
  </si>
  <si>
    <t>AUGMENTIN 1 G</t>
  </si>
  <si>
    <t>POR TBL FLM 14 I</t>
  </si>
  <si>
    <t>167770</t>
  </si>
  <si>
    <t>POR TBL FLM 10X1X10MG</t>
  </si>
  <si>
    <t>203097</t>
  </si>
  <si>
    <t>POR TBL FLM 21</t>
  </si>
  <si>
    <t>Klindamycin</t>
  </si>
  <si>
    <t>83459</t>
  </si>
  <si>
    <t>POR CPS DUR 100X300MG</t>
  </si>
  <si>
    <t>132671</t>
  </si>
  <si>
    <t>Linezolid</t>
  </si>
  <si>
    <t>3906</t>
  </si>
  <si>
    <t>ZYVOXID 600 MG POTAHOVANÉ TABLETY</t>
  </si>
  <si>
    <t>POR TBL FLM 30X600MG</t>
  </si>
  <si>
    <t>32060</t>
  </si>
  <si>
    <t>SDR+IVN INJ SOL ISP 2X0.6ML</t>
  </si>
  <si>
    <t>SDR+IVN INJ SOL ISP 10X0.8ML</t>
  </si>
  <si>
    <t>32058</t>
  </si>
  <si>
    <t>11664</t>
  </si>
  <si>
    <t>ORTÉZA KOLENNÍHO KLOUBU S LIMITACÍ PAN 7.01</t>
  </si>
  <si>
    <t>FLEXE A EXTENZE PO 10 ST. VEL. S,M,L,XL UNIV. PRO PRAVOU A LEVOU KONČ.</t>
  </si>
  <si>
    <t>93526</t>
  </si>
  <si>
    <t>BERLE PODPAŽNÍ THUASNE W2010</t>
  </si>
  <si>
    <t>KRÁTKÁ/STŘEDNÍ/DLOUHÁ, VÝŠKOVĚ STAVITELNÉ, POHODLNÉ ČALOUNĚNÍ, DO 130KG</t>
  </si>
  <si>
    <t>171577</t>
  </si>
  <si>
    <t>MAGNESIUM LACTATE BIOMEDICA 500 MG TABLETY</t>
  </si>
  <si>
    <t>POR TBL NOB 50X500MG</t>
  </si>
  <si>
    <t>12893</t>
  </si>
  <si>
    <t>POR TBL NOB 60X100MG</t>
  </si>
  <si>
    <t>78090</t>
  </si>
  <si>
    <t>ORTÉZA BÉRCE A STEHNA POLOHOVATELNÁ ORTEX 010</t>
  </si>
  <si>
    <t>192854</t>
  </si>
  <si>
    <t>18545</t>
  </si>
  <si>
    <t>POR TBL FLM 24X500MG</t>
  </si>
  <si>
    <t>132647</t>
  </si>
  <si>
    <t>RCT SUP 10X100MG</t>
  </si>
  <si>
    <t>Tramadol</t>
  </si>
  <si>
    <t>140314</t>
  </si>
  <si>
    <t>ORTÉZA KOLENNÍ RIGIDNÍ 0.</t>
  </si>
  <si>
    <t>KR 003</t>
  </si>
  <si>
    <t>186334</t>
  </si>
  <si>
    <t>POR TBL NOB 100X500MG</t>
  </si>
  <si>
    <t>11671</t>
  </si>
  <si>
    <t>ORTÉZA HLEZNA S PELOTAMI PAN 8.01</t>
  </si>
  <si>
    <t>ROZEPINATELNÁ,SE TŘEMI DLAHAMI,VEL. S,M,L,XL, UNIV. P-L</t>
  </si>
  <si>
    <t>Ibuprofen</t>
  </si>
  <si>
    <t>23751</t>
  </si>
  <si>
    <t>BRUFEN 600 MG</t>
  </si>
  <si>
    <t>POR GRA EFF 40X600MG</t>
  </si>
  <si>
    <t>12894</t>
  </si>
  <si>
    <t>POR GRA SUS 15X100MG I</t>
  </si>
  <si>
    <t>Diklofenak</t>
  </si>
  <si>
    <t>21728</t>
  </si>
  <si>
    <t>VERAL 75 RETARD</t>
  </si>
  <si>
    <t>POR TBL RET 20X75MG</t>
  </si>
  <si>
    <t>107135</t>
  </si>
  <si>
    <t>DALACIN C 150 MG</t>
  </si>
  <si>
    <t>POR CPS DUR 16X150MG</t>
  </si>
  <si>
    <t>Vápník, kombinace s vitaminem D a/nebo jinými léčivy</t>
  </si>
  <si>
    <t>47514</t>
  </si>
  <si>
    <t>CALCICHEW D3 500 MG/ 200 IU</t>
  </si>
  <si>
    <t>POR TBL MND 20</t>
  </si>
  <si>
    <t>132811</t>
  </si>
  <si>
    <t>15653</t>
  </si>
  <si>
    <t>CIPLOX 250</t>
  </si>
  <si>
    <t>POR TBL FLM 10X250MG</t>
  </si>
  <si>
    <t>Diazepam</t>
  </si>
  <si>
    <t>DIAZEPAM SLOVAKOFARMA 5 MG</t>
  </si>
  <si>
    <t>POR TBL NOB 20(2X10)X5MG</t>
  </si>
  <si>
    <t>POR CPS RDR 30X75MG I</t>
  </si>
  <si>
    <t>132632</t>
  </si>
  <si>
    <t>132634</t>
  </si>
  <si>
    <t>Fentermin</t>
  </si>
  <si>
    <t>97375</t>
  </si>
  <si>
    <t>ADIPEX RETARD</t>
  </si>
  <si>
    <t>POR CPS RML 30X15MG</t>
  </si>
  <si>
    <t>Hořčík (různé sole v kombinaci)</t>
  </si>
  <si>
    <t>215978</t>
  </si>
  <si>
    <t>POR GRA SOL SCC 30X365MG</t>
  </si>
  <si>
    <t>Hydrogenované námelové alkaloidy</t>
  </si>
  <si>
    <t>91032</t>
  </si>
  <si>
    <t>SECATOXIN FORTE</t>
  </si>
  <si>
    <t>POR GTT SOL 1X25ML</t>
  </si>
  <si>
    <t>Chondroitin-sulfát</t>
  </si>
  <si>
    <t>14821</t>
  </si>
  <si>
    <t>CONDROSULF 800 MG</t>
  </si>
  <si>
    <t>POR TBL FLM 30X800MG</t>
  </si>
  <si>
    <t>14823</t>
  </si>
  <si>
    <t>POR GRA SOL 30X800MG</t>
  </si>
  <si>
    <t>160154</t>
  </si>
  <si>
    <t>CONDROSULF 800 TABLETY</t>
  </si>
  <si>
    <t>POR TBL NOB 30X800MG</t>
  </si>
  <si>
    <t>Kyselina alendronová a cholekalciferol</t>
  </si>
  <si>
    <t>25416</t>
  </si>
  <si>
    <t>FOSAVANCE 70 MG/2800 IU</t>
  </si>
  <si>
    <t>POR TBL NOB 12</t>
  </si>
  <si>
    <t>29955</t>
  </si>
  <si>
    <t>FOSAVANCE 70 MG/5600 IU</t>
  </si>
  <si>
    <t>29954</t>
  </si>
  <si>
    <t>POR TBL NOB 4</t>
  </si>
  <si>
    <t>Ofloxacin</t>
  </si>
  <si>
    <t>59687</t>
  </si>
  <si>
    <t>OFLOXIN 200</t>
  </si>
  <si>
    <t>POR TBL FLM 14X200MG</t>
  </si>
  <si>
    <t>Tizanidin</t>
  </si>
  <si>
    <t>16051</t>
  </si>
  <si>
    <t>SIRDALUD 2 MG</t>
  </si>
  <si>
    <t>POR TBL NOB 30X2MG</t>
  </si>
  <si>
    <t>42776</t>
  </si>
  <si>
    <t>TRALGIT SR 150</t>
  </si>
  <si>
    <t>POR TBL PRO 30X150MG</t>
  </si>
  <si>
    <t>Tramadol, kombinace</t>
  </si>
  <si>
    <t>17926</t>
  </si>
  <si>
    <t>ZALDIAR</t>
  </si>
  <si>
    <t>179327</t>
  </si>
  <si>
    <t>DORETA 75 MG/650 MG</t>
  </si>
  <si>
    <t>POR TBL FLM 30X75MG/650MG I</t>
  </si>
  <si>
    <t>209513</t>
  </si>
  <si>
    <t>POR TBL FLM 30X75MG/650MG II</t>
  </si>
  <si>
    <t>189088</t>
  </si>
  <si>
    <t>CALCICHEW D3 LEMON 500 MG/400 IU</t>
  </si>
  <si>
    <t>POR TBL MND 60</t>
  </si>
  <si>
    <t>47515</t>
  </si>
  <si>
    <t>Obuv ortopedická</t>
  </si>
  <si>
    <t>960</t>
  </si>
  <si>
    <t>OBUV STANDARDNÍ-ORTOPEDICKÉ ÚPRAVY</t>
  </si>
  <si>
    <t>971</t>
  </si>
  <si>
    <t>VLOŽKY ORTOPEDICKÉ-SPECIÁLNÍ</t>
  </si>
  <si>
    <t>80%</t>
  </si>
  <si>
    <t>964</t>
  </si>
  <si>
    <t>OBUV ORTOPEDICKÁ-SLOŽITĚJŠÍ-INDIV.ZHOTOVOVANÁ</t>
  </si>
  <si>
    <t>90%</t>
  </si>
  <si>
    <t>Obvazový materiál, náplasti</t>
  </si>
  <si>
    <t>18517</t>
  </si>
  <si>
    <t>KRYTÍ INADINE</t>
  </si>
  <si>
    <t>9,5X9,5CM 5KS</t>
  </si>
  <si>
    <t>80173</t>
  </si>
  <si>
    <t>GÁZA SKLÁDANÁ KOMPRESY STERILNÍ STERILUX</t>
  </si>
  <si>
    <t>10X10CM,8 VRSTEV,25X2KS</t>
  </si>
  <si>
    <t>80986</t>
  </si>
  <si>
    <t>OBINADLO ELASTICKÉ FIXA CREP</t>
  </si>
  <si>
    <t>8CMX4M,TAŽNOST 160%,20KS</t>
  </si>
  <si>
    <t>21988</t>
  </si>
  <si>
    <t>ORTÉZA KOLENNÍ NEOPRÉNOVÁ ROZEPÍNACÍ SNÍŽEK 101C</t>
  </si>
  <si>
    <t>VEL.OBV.KOLENA S-35-36CM,M-37-38CM,L-39-40CM,XL-41-42CM,XXL-43-44CM</t>
  </si>
  <si>
    <t>23642</t>
  </si>
  <si>
    <t>ORTÉZA KOLENNÍ S KOVOVÝMI DLAHAMI</t>
  </si>
  <si>
    <t>DRYTEX ECONOMY HINGED KNEE SUPPORT- S DVOUOSÝM KLOUBEM (0670)</t>
  </si>
  <si>
    <t>78945</t>
  </si>
  <si>
    <t>ORTÉZA KOLENNÍ GENUMEDI</t>
  </si>
  <si>
    <t>93655</t>
  </si>
  <si>
    <t>ORTÉZA KOLENNÍ</t>
  </si>
  <si>
    <t>PROTECT.ST PRO</t>
  </si>
  <si>
    <t>11633</t>
  </si>
  <si>
    <t>SEDAČKA NA VANU 4628</t>
  </si>
  <si>
    <t>PLASTOVÁ, ŠÍŘKA 23 CM, NASTAVITELNÁ DLE ŠÍŘKY VANY</t>
  </si>
  <si>
    <t>11591</t>
  </si>
  <si>
    <t>CHODÍTKO ČTYŘKOLOVÉ SKLÁDACÍ ROLLÁTOR B</t>
  </si>
  <si>
    <t>OTOČNÁ KOLA,3 POLOHOVÉ BRZDY,KOŠÍK,SEDÁTKO,MISKA,VÝŠKOVĚ STAVITELNÉ VODÍTKO</t>
  </si>
  <si>
    <t>Dále nespecifikované pomůcky</t>
  </si>
  <si>
    <t>93329</t>
  </si>
  <si>
    <t>ROZTOK ELASTOVISKOZNÍ SYNOCROM FORTE</t>
  </si>
  <si>
    <t>INJ.3X2ML (2% ROZTOK NATRIUM HYALURONÁTU),HRAZENY 3 APLIKACE DO 1 KLOUBU/6MĚS.</t>
  </si>
  <si>
    <t>94933</t>
  </si>
  <si>
    <t>POR TBL FLM 14 II</t>
  </si>
  <si>
    <t>Betaxolol</t>
  </si>
  <si>
    <t>49910</t>
  </si>
  <si>
    <t>LOKREN 20 MG</t>
  </si>
  <si>
    <t>POR TBL FLM 98X20MG</t>
  </si>
  <si>
    <t>Dihydrokodein</t>
  </si>
  <si>
    <t>41791</t>
  </si>
  <si>
    <t>DHC CONTINUS 60 MG</t>
  </si>
  <si>
    <t>POR TBL RET 20X60MG B</t>
  </si>
  <si>
    <t>125122</t>
  </si>
  <si>
    <t>APO-DICLO SR 100</t>
  </si>
  <si>
    <t>POR TBL RET 100X100MG</t>
  </si>
  <si>
    <t>75632</t>
  </si>
  <si>
    <t>DICLOFENAC AL RETARD</t>
  </si>
  <si>
    <t>POR TBL RET 50X100MG</t>
  </si>
  <si>
    <t>75633</t>
  </si>
  <si>
    <t>154890</t>
  </si>
  <si>
    <t>14824</t>
  </si>
  <si>
    <t>POR GRA SOL 90X800MG</t>
  </si>
  <si>
    <t>160155</t>
  </si>
  <si>
    <t>POR TBL NOB 90X800MG</t>
  </si>
  <si>
    <t>Jiná antibiotika pro lokální aplikaci</t>
  </si>
  <si>
    <t>1066</t>
  </si>
  <si>
    <t>FRAMYKOIN</t>
  </si>
  <si>
    <t>DRM UNG 10GM</t>
  </si>
  <si>
    <t>Kyselina ibandronová</t>
  </si>
  <si>
    <t>25422</t>
  </si>
  <si>
    <t>BONVIVA 150 MG</t>
  </si>
  <si>
    <t>POR TBL FLM 3X150MG</t>
  </si>
  <si>
    <t>Kyselina risedronová</t>
  </si>
  <si>
    <t>187849</t>
  </si>
  <si>
    <t>TEVANEL 35 MG</t>
  </si>
  <si>
    <t>POR TBL FLM 12X35MG</t>
  </si>
  <si>
    <t>Nitrofurantoin</t>
  </si>
  <si>
    <t>154748</t>
  </si>
  <si>
    <t>NITROFURANTOIN - RATIOPHARM 100 MG</t>
  </si>
  <si>
    <t>POR CPS PRO 50X100MG</t>
  </si>
  <si>
    <t>16052</t>
  </si>
  <si>
    <t>SIRDALUD 4 MG</t>
  </si>
  <si>
    <t>138848</t>
  </si>
  <si>
    <t>DORETA 37,5 MG/325 MG</t>
  </si>
  <si>
    <t>POR TBL FLM 100X37.5MG/325MG I</t>
  </si>
  <si>
    <t>189080</t>
  </si>
  <si>
    <t>POR TBL MND 90</t>
  </si>
  <si>
    <t>959</t>
  </si>
  <si>
    <t>OBUV ORTOPEDICKÁ</t>
  </si>
  <si>
    <t>PŘÍMÁ SOUČÁST PROT.POMŮCKY NEBO OBUV NAHRAZUJÍCÍ PŘÍSTROJ</t>
  </si>
  <si>
    <t>11662</t>
  </si>
  <si>
    <t>ORTÉZA PRSTŮ RUKY PAN 5.04</t>
  </si>
  <si>
    <t>S DLAHOU, VELIKOST S,M,L, UNIVERZÁLNÍ PRO PRAVOU A LEVOU RUKU</t>
  </si>
  <si>
    <t>19007</t>
  </si>
  <si>
    <t>ORTÉZA ZÁPĚSTÍ DYNASTAB 7040-7041</t>
  </si>
  <si>
    <t>DYNASTAB 7040-7041 ORTÉZA S DLAHOU</t>
  </si>
  <si>
    <t>11661</t>
  </si>
  <si>
    <t>ORTÉZA PALCE RUKY PAN 5.03</t>
  </si>
  <si>
    <t>S DLAHOU, VELIKOST S,M,L, UNIVERZÁLNÍ PRO PRAVÝ A LEVÝ PALEC</t>
  </si>
  <si>
    <t>140338</t>
  </si>
  <si>
    <t>ORTÉZA ZÁPĚSTÍ RIGIDNÍ S FIXACÍ PALCE</t>
  </si>
  <si>
    <t>FP 040</t>
  </si>
  <si>
    <t>93286</t>
  </si>
  <si>
    <t>PÁSKA EPIKONDYLÁRNÍ</t>
  </si>
  <si>
    <t>PROTECT.EPI</t>
  </si>
  <si>
    <t>140669</t>
  </si>
  <si>
    <t>ORTÉZA ZÁPĚSTÍ - MANUSAN</t>
  </si>
  <si>
    <t>ORTÉZA ZÁPĚSTÍ PLETENINOVÁ, PRODYŠNÁ, LEVÁ, PRAVÁ</t>
  </si>
  <si>
    <t>78013</t>
  </si>
  <si>
    <t>KOREKTOR KLADÍVKOVÉHO PRSTU</t>
  </si>
  <si>
    <t>BERKEMANN 6037</t>
  </si>
  <si>
    <t>93433</t>
  </si>
  <si>
    <t>ROZTOK VISKOELASTICKÝ ERECTUS</t>
  </si>
  <si>
    <t>INJ 1X2ML,HRAZENY 3 APLIKACE DO 1 KLOUBU/6 MĚS.</t>
  </si>
  <si>
    <t>100097</t>
  </si>
  <si>
    <t>VOLTAREN EMULGEL</t>
  </si>
  <si>
    <t>DRM GEL 1X100GM LAM</t>
  </si>
  <si>
    <t>97374</t>
  </si>
  <si>
    <t>POR CPS RML 100X15MG</t>
  </si>
  <si>
    <t>14822</t>
  </si>
  <si>
    <t>POR TBL FLM 90X800MG</t>
  </si>
  <si>
    <t>TBL.MAGNESII LACTICI 0,5 GLO</t>
  </si>
  <si>
    <t>Avokádový a sójový olej, nezmýdelnitelné</t>
  </si>
  <si>
    <t>49688</t>
  </si>
  <si>
    <t>PIASCLEDINE 300</t>
  </si>
  <si>
    <t>POR CPS DUR 30</t>
  </si>
  <si>
    <t>216478</t>
  </si>
  <si>
    <t>216669</t>
  </si>
  <si>
    <t>POR CPS RDR 30X75MG II</t>
  </si>
  <si>
    <t>Glukosamin</t>
  </si>
  <si>
    <t>59645</t>
  </si>
  <si>
    <t>DONA</t>
  </si>
  <si>
    <t>POR PLV SOL 20X1.5GM</t>
  </si>
  <si>
    <t>Mefenoxalon</t>
  </si>
  <si>
    <t>DORSIFLEX 200 MG</t>
  </si>
  <si>
    <t>Rifampicin</t>
  </si>
  <si>
    <t>93922</t>
  </si>
  <si>
    <t>BENEMICIN 300 MG</t>
  </si>
  <si>
    <t>164887</t>
  </si>
  <si>
    <t>189079</t>
  </si>
  <si>
    <t>93903</t>
  </si>
  <si>
    <t>BANDÁŽ KOLENNÍ ÚPLETOVÁ AKTIVNÍ</t>
  </si>
  <si>
    <t>ORTEX 04K</t>
  </si>
  <si>
    <t>93497</t>
  </si>
  <si>
    <t>BERLE SKLOPNÁ FRANCOUZSKÁ SPECIÁLNÍ BSF 07</t>
  </si>
  <si>
    <t>VYMĚKČENÁ RUKOJEŤ, 2X NASTAVITELNÁ, ODRAZKY</t>
  </si>
  <si>
    <t>Ortopedicko protetické pomůcky individuálně zhotovené</t>
  </si>
  <si>
    <t>954</t>
  </si>
  <si>
    <t>ORTÉZA KONČETINOVÁ-STANDARDNÍ</t>
  </si>
  <si>
    <t>S KONSTRUK.ZÁKL.Z PEV.MAT.(PE,LAMINÁT,KOV) ZHOTOV.NA PODKL.SEJMUTÍ MĚR.PODKLADŮ</t>
  </si>
  <si>
    <t>Atorvastatin</t>
  </si>
  <si>
    <t>187488</t>
  </si>
  <si>
    <t>SORTIS 10 MG</t>
  </si>
  <si>
    <t>POR TBL FLM 200X10MG H</t>
  </si>
  <si>
    <t>Bromazepam</t>
  </si>
  <si>
    <t>216145</t>
  </si>
  <si>
    <t>LEXAURIN 1,5</t>
  </si>
  <si>
    <t>POR TBL NOB 28X1.5MG</t>
  </si>
  <si>
    <t>192354</t>
  </si>
  <si>
    <t>Celekoxib</t>
  </si>
  <si>
    <t>196149</t>
  </si>
  <si>
    <t>ACLEXA 200 MG TVRDÉ TOBOLKY</t>
  </si>
  <si>
    <t>POR CPS DUR 30X200MG</t>
  </si>
  <si>
    <t>10543</t>
  </si>
  <si>
    <t>DRM GEL 1X100ML PUMPA</t>
  </si>
  <si>
    <t>132633</t>
  </si>
  <si>
    <t>146117</t>
  </si>
  <si>
    <t>IBALGIN KRÉM</t>
  </si>
  <si>
    <t>DRM CRM 1X50GM</t>
  </si>
  <si>
    <t>75289</t>
  </si>
  <si>
    <t>DOLGIT KRÉM</t>
  </si>
  <si>
    <t>DRM CRM 1X100GM</t>
  </si>
  <si>
    <t>189311</t>
  </si>
  <si>
    <t>IBUPROFEN BRIL 200 MG POTAHOVANÉ TABLETY</t>
  </si>
  <si>
    <t>POR TBL FLM 30X200MG</t>
  </si>
  <si>
    <t>Kyselina hyaluronová</t>
  </si>
  <si>
    <t>59840</t>
  </si>
  <si>
    <t>HYALGAN 20 MG/2 ML</t>
  </si>
  <si>
    <t>IAT INJ SOL 1X2ML</t>
  </si>
  <si>
    <t>POR TBL NOB 100X0.5GM</t>
  </si>
  <si>
    <t>66046</t>
  </si>
  <si>
    <t>AULIN GEL</t>
  </si>
  <si>
    <t>DRM GEL 1X100GM</t>
  </si>
  <si>
    <t>Organo-heparinoid</t>
  </si>
  <si>
    <t>HEPAROID LÉČIVA</t>
  </si>
  <si>
    <t>DRM CRM 1X30GM</t>
  </si>
  <si>
    <t>Pitofenon a analgetika</t>
  </si>
  <si>
    <t>Telmisartan</t>
  </si>
  <si>
    <t>26556</t>
  </si>
  <si>
    <t>MICARDIS 80 MG</t>
  </si>
  <si>
    <t>POR TBL NOB 98X80MG</t>
  </si>
  <si>
    <t>Tolperison</t>
  </si>
  <si>
    <t>57525</t>
  </si>
  <si>
    <t>MYDOCALM 150 MG</t>
  </si>
  <si>
    <t>POR TBL FLM 30X150MG</t>
  </si>
  <si>
    <t>164889</t>
  </si>
  <si>
    <t>POR TBL FLM 180</t>
  </si>
  <si>
    <t>215744</t>
  </si>
  <si>
    <t>KOMBI-KALZ 1000/880</t>
  </si>
  <si>
    <t>POR GRA SOL SCC 30</t>
  </si>
  <si>
    <t>93304</t>
  </si>
  <si>
    <t>ORTÉZA KOLENNÍ ARMOR FOURCEPOINT</t>
  </si>
  <si>
    <t>PRO INSTABILITU ACL, MCL, LCL</t>
  </si>
  <si>
    <t>136082</t>
  </si>
  <si>
    <t>ROZTOK ELASTOVISKÓZNÍ BIOVISC ORTHO SINGLE</t>
  </si>
  <si>
    <t>INJ 1X3 ML/90 MG, 3% NATRIUM HYALURONÁT,HRAZENA 1 APLIKACE DO 1 KLOUBU/6 MĚS.</t>
  </si>
  <si>
    <t>Implantáty kostní, urologické, mammární</t>
  </si>
  <si>
    <t>193653</t>
  </si>
  <si>
    <t>IMPLANTÁT NÁHRADA PRO OBNOVU DEFEKTU KLOUBNÍ CHRUP</t>
  </si>
  <si>
    <t>BIOADHEZIVNÍ,BIODEGRADOVATELNÝ POLYMER VYROBENÝ Z HYAFF 20X20X2MM</t>
  </si>
  <si>
    <t>41790</t>
  </si>
  <si>
    <t>POR TBL RET 20X60MG</t>
  </si>
  <si>
    <t>10541</t>
  </si>
  <si>
    <t>DRM GEL 1X50ML PUMPA</t>
  </si>
  <si>
    <t>57352</t>
  </si>
  <si>
    <t>REPARIL- DRAGÉES</t>
  </si>
  <si>
    <t>POR TBL ENT 40X20MG</t>
  </si>
  <si>
    <t>9619</t>
  </si>
  <si>
    <t>POR TBL ENT 100X20MG</t>
  </si>
  <si>
    <t>Meloxikam</t>
  </si>
  <si>
    <t>112561</t>
  </si>
  <si>
    <t>RECOXA 15</t>
  </si>
  <si>
    <t>POR TBL NOB 30X15MG</t>
  </si>
  <si>
    <t>112562</t>
  </si>
  <si>
    <t>POR TBL NOB 60X15MG</t>
  </si>
  <si>
    <t>12473</t>
  </si>
  <si>
    <t>TRAMABENE KAPKY</t>
  </si>
  <si>
    <t>POR GTT SOL 1X100ML/10GM</t>
  </si>
  <si>
    <t>22441</t>
  </si>
  <si>
    <t>OBINADLO ELASTICKÉ IDEALTEX</t>
  </si>
  <si>
    <t>12CMX5M,1KS</t>
  </si>
  <si>
    <t>23641</t>
  </si>
  <si>
    <t>DRYTEX HINGED KNEE SUPPORT- S DVOUOSÝM KLOUBEM (0555)</t>
  </si>
  <si>
    <t>93987</t>
  </si>
  <si>
    <t>ORTÉZA KOLENNÍ GENUMEDI PLUS</t>
  </si>
  <si>
    <t>BANDÁŽ KOLENE SE ZPEVNĚNÍM POD KOLENEM A NA STEHNĚ</t>
  </si>
  <si>
    <t>23643</t>
  </si>
  <si>
    <t>PODPORA KOLENNÍ S LATERÁLNÍ J VÝZTUHOU PATELY</t>
  </si>
  <si>
    <t>DRYTEX LATERAL PATELLA KNEE (0659,0660)</t>
  </si>
  <si>
    <t>140258</t>
  </si>
  <si>
    <t>ROZTOK ELASTOVISKOZNÍ MONOVISC</t>
  </si>
  <si>
    <t>INJ.1X4ML,ROZ.MODIFIKOVANÉ NAHA 25MG/1ML,HRAZENA 1 APLIKACE DO 1 KLOUBU/6 MĚS.</t>
  </si>
  <si>
    <t>140463</t>
  </si>
  <si>
    <t>ROZTOK ELASTOVISKÓZNÍ FERMATHRON S</t>
  </si>
  <si>
    <t>PREPARÁT PRO KOLENNÍ KLOUB-INJEKCE 69MG/3,0ML,HRAZENA 1 APLIKACE DO 1 KLOUBU/6 M</t>
  </si>
  <si>
    <t>140362</t>
  </si>
  <si>
    <t>ROZTOK ELASTOVISKÓZNÍ FERMATHRON PLUS</t>
  </si>
  <si>
    <t>PREPARÁT PRO KOLENNÍ KLOUB,INJ.30MG/2,0ML,HRAZENY 3 APLIKACE DO 1 KLOUBU/6 MĚS.</t>
  </si>
  <si>
    <t>DIAZEPAM SLOVAKOFARMA 10 MG</t>
  </si>
  <si>
    <t>POR TBL NOB 20(2X10)X10MG</t>
  </si>
  <si>
    <t>Sulfamethoxazol a trimethoprim</t>
  </si>
  <si>
    <t>POR TBL NOB 20X480MG</t>
  </si>
  <si>
    <t>5250</t>
  </si>
  <si>
    <t>VLOŽKY ORTOPEDICKÉ DĚTSKÉ-INDIVIDUÁLNÍ</t>
  </si>
  <si>
    <t>PŘÍSPĚVEK POJIŠŤOVNY DO VÝŠE</t>
  </si>
  <si>
    <t>961</t>
  </si>
  <si>
    <t>OBUV ORTOPEDICKÁ-DĚTSKÁ-INDIV.ZHOTOVOVANÁ</t>
  </si>
  <si>
    <t>949</t>
  </si>
  <si>
    <t>ORTÉZA-DĚTSKÁ DO 18TI LET-STANDARDNÍ</t>
  </si>
  <si>
    <t>S KONSTR.ZÁKL.Z PEV.MAT.(PE,LAMINÁT,KOV)ZHOTOV.NA PODKLADĚ SEJMUTÍ MĚR.PODKLADŮ</t>
  </si>
  <si>
    <t>14825</t>
  </si>
  <si>
    <t>FLECTOR EP GEL</t>
  </si>
  <si>
    <t>DRM GEL 1X60GM</t>
  </si>
  <si>
    <t>17925</t>
  </si>
  <si>
    <t>POR TBL FLM 20</t>
  </si>
  <si>
    <t>201609</t>
  </si>
  <si>
    <t>POR TBL FLM 30X1X37.5MG/325MG</t>
  </si>
  <si>
    <t>78914</t>
  </si>
  <si>
    <t>ORTÉZA PALCE S VÝZTUHOU - TYP 305</t>
  </si>
  <si>
    <t>PRODYŠNÝ MATERIÁL,VÝZTUHA,ZAPÍNÁNÍ NA VELCRO</t>
  </si>
  <si>
    <t>78931</t>
  </si>
  <si>
    <t>KOREKTOR VBOČENÉHO PALCE - TYP 703</t>
  </si>
  <si>
    <t>BANDÁŽ NA HALLUX VALGUS</t>
  </si>
  <si>
    <t>93815</t>
  </si>
  <si>
    <t>PROTECT.ST</t>
  </si>
  <si>
    <t>93328</t>
  </si>
  <si>
    <t>INJ.1X2ML (2% ROZTOK NATRIUM HYALURONÁTU),HRAZENY 3 APLIKACE DO 1 KLOUBU/6 MĚS.</t>
  </si>
  <si>
    <t>Aceklofenak</t>
  </si>
  <si>
    <t>191729</t>
  </si>
  <si>
    <t>BIOFENAC 100 MG POTAHOVANÉ TABLETY</t>
  </si>
  <si>
    <t>POR TBL FLM 20X100MG</t>
  </si>
  <si>
    <t>191730</t>
  </si>
  <si>
    <t>POR TBL FLM 60X100MG</t>
  </si>
  <si>
    <t>160840</t>
  </si>
  <si>
    <t>BIOFENAC 100 MG PRÁŠEK PRO PŘÍPRAVU PERORÁLNÍ SUSPENZE</t>
  </si>
  <si>
    <t>POR PLV SUS 20X100MG</t>
  </si>
  <si>
    <t>125121</t>
  </si>
  <si>
    <t>POR TBL RET 30X100MG</t>
  </si>
  <si>
    <t>14830</t>
  </si>
  <si>
    <t>FLECTOR EP TISSUGEL</t>
  </si>
  <si>
    <t>TDR EMP 5X180MG</t>
  </si>
  <si>
    <t>169567</t>
  </si>
  <si>
    <t>DIKY 4%</t>
  </si>
  <si>
    <t>DRM SPR SOL 25GM</t>
  </si>
  <si>
    <t>46622</t>
  </si>
  <si>
    <t>UNO</t>
  </si>
  <si>
    <t>POR TBL PRO 50X150MG</t>
  </si>
  <si>
    <t>Methylprednisolon</t>
  </si>
  <si>
    <t>40367</t>
  </si>
  <si>
    <t>209530</t>
  </si>
  <si>
    <t>POR TBL FLM 90X37.5MG/325MG II</t>
  </si>
  <si>
    <t>Další osteosyntetický materiál</t>
  </si>
  <si>
    <t>72769</t>
  </si>
  <si>
    <t>3-D DLAHA FIXAČNÍ, VELIKOST XS, TITAN</t>
  </si>
  <si>
    <t>57-05192,1,0,5,7</t>
  </si>
  <si>
    <t>63677</t>
  </si>
  <si>
    <t>BANDÁŽ KOLENNÍ, PUSH MED, 2.30.1</t>
  </si>
  <si>
    <t>VEL.: 1 - 5</t>
  </si>
  <si>
    <t>93283</t>
  </si>
  <si>
    <t>BANDÁŽ KOLENNÍ, LUXACE PATELLY</t>
  </si>
  <si>
    <t>PROTECT.PT SOFT</t>
  </si>
  <si>
    <t>140587</t>
  </si>
  <si>
    <t>ORTÉZA KOLENNÍ PRODYŠNÁ S POSTRANNÍMI DLAHAMI</t>
  </si>
  <si>
    <t>GENUMEDI PRO</t>
  </si>
  <si>
    <t>6915</t>
  </si>
  <si>
    <t>BANDÁŽ RAMENNÍ ELASTICKÁ S VÝZTUHOU</t>
  </si>
  <si>
    <t>OMOTRAIN 7 VELIKOSTÍ</t>
  </si>
  <si>
    <t>93866</t>
  </si>
  <si>
    <t>ORTÉZA ZÁDOVÁ EVOTEC EV 100/101</t>
  </si>
  <si>
    <t>PEVNÁ ZÁDOVÁ ORTÉZA, ANATOMICKÝ STŘIH, DVOJITÉ TAHY</t>
  </si>
  <si>
    <t>78160</t>
  </si>
  <si>
    <t>ORTÉZA KONČETINOVÁ-SPECIÁLNÍ</t>
  </si>
  <si>
    <t>S KONSTRUK.ZÁKL.Z ODLEH.MAT.(TITAN,KARBON)NEBO VYUŽITÍM ATYP.KONSTR.DÍLŮ</t>
  </si>
  <si>
    <t>132711</t>
  </si>
  <si>
    <t>14831</t>
  </si>
  <si>
    <t>TDR EMP 10X180MG</t>
  </si>
  <si>
    <t>Hydrokortison a antibiotika</t>
  </si>
  <si>
    <t>41515</t>
  </si>
  <si>
    <t>PIMAFUCORT</t>
  </si>
  <si>
    <t>DRM CRM 15GM</t>
  </si>
  <si>
    <t>67409</t>
  </si>
  <si>
    <t>INDOBENE</t>
  </si>
  <si>
    <t>Kompresní punčochy a návleky</t>
  </si>
  <si>
    <t>45800</t>
  </si>
  <si>
    <t>PUNČOCHY KOMPRESNÍ STEHENNÍ II.K.T.</t>
  </si>
  <si>
    <t>MAXIS COMFORT COTTON A-G SE SAMODRŽÍCÍM LEMEM</t>
  </si>
  <si>
    <t>78911</t>
  </si>
  <si>
    <t>PÁSKA EPIKONDYLÁRNÍ - TYP 202</t>
  </si>
  <si>
    <t>VELIKOSTI M,L</t>
  </si>
  <si>
    <t>78942</t>
  </si>
  <si>
    <t>BANDÁŽ ACHILOVKY ACHIMED</t>
  </si>
  <si>
    <t>196139</t>
  </si>
  <si>
    <t>ACLEXA 100 MG TVRDÉ TOBOLKY</t>
  </si>
  <si>
    <t>POR CPS DUR 10X100MG</t>
  </si>
  <si>
    <t>196140</t>
  </si>
  <si>
    <t>POR CPS DUR 20X100MG</t>
  </si>
  <si>
    <t>Desloratadin</t>
  </si>
  <si>
    <t>Dropropizin</t>
  </si>
  <si>
    <t>14723</t>
  </si>
  <si>
    <t>DITUSTAT</t>
  </si>
  <si>
    <t>140310</t>
  </si>
  <si>
    <t>BANDÁŽ HLEZNA S OSMIČKOU</t>
  </si>
  <si>
    <t>MALLEOTRAIN S</t>
  </si>
  <si>
    <t>23739</t>
  </si>
  <si>
    <t>CHODÍTKO ČTYŘKOLOVÉ SKLÁDACÍ 103</t>
  </si>
  <si>
    <t>DURALOVÉ,NASTAVITELNÉ 84-92CM,SEDÁTKO,NÁKUPNÍ KOŠÍK,BRZDY DELUXE</t>
  </si>
  <si>
    <t>19390</t>
  </si>
  <si>
    <t>MATRACE ANTIDEKUBITNÍ WAFLE MONOBLOK</t>
  </si>
  <si>
    <t>1980X900X120MM</t>
  </si>
  <si>
    <t>2146</t>
  </si>
  <si>
    <t>171179</t>
  </si>
  <si>
    <t>VOLTAREN FORTE 2,32%</t>
  </si>
  <si>
    <t>DRM GEL 1X150GM</t>
  </si>
  <si>
    <t>Perindopril a diuretika</t>
  </si>
  <si>
    <t>162012</t>
  </si>
  <si>
    <t>16050</t>
  </si>
  <si>
    <t>POR TBL NOB 20X2MG</t>
  </si>
  <si>
    <t>201133</t>
  </si>
  <si>
    <t>TRAMAL KAPKY 100 MG/1 ML</t>
  </si>
  <si>
    <t>POR GTT SOL 1X96ML</t>
  </si>
  <si>
    <t>101795</t>
  </si>
  <si>
    <t>NOAX UNO 200 MG</t>
  </si>
  <si>
    <t>POR TBL PRO 60X200MG I</t>
  </si>
  <si>
    <t>179365</t>
  </si>
  <si>
    <t>FOXIS 37,5MG/325 MG</t>
  </si>
  <si>
    <t>POR TBL FLM 30 I</t>
  </si>
  <si>
    <t>78604</t>
  </si>
  <si>
    <t>ORTÉZA HLEZNA OR 6</t>
  </si>
  <si>
    <t>PROFYLAKTICKÁ</t>
  </si>
  <si>
    <t>78982</t>
  </si>
  <si>
    <t>SEDAČKA NA VANU VT 1820</t>
  </si>
  <si>
    <t>NASTAVITELNÁ ŠÍŘKA,NOSNOST 190KG</t>
  </si>
  <si>
    <t>63903</t>
  </si>
  <si>
    <t>HŮL VYCHÁZKOVÁ SKLÁDACÍ 90-1050</t>
  </si>
  <si>
    <t>NASTAVITELNÁ VÝŠKA</t>
  </si>
  <si>
    <t>85031</t>
  </si>
  <si>
    <t>CELEBREX 200 MG</t>
  </si>
  <si>
    <t>POR CPS DUR 50X200MG I</t>
  </si>
  <si>
    <t>Diacerein</t>
  </si>
  <si>
    <t>21668</t>
  </si>
  <si>
    <t>ARTRODAR</t>
  </si>
  <si>
    <t>POR CPS DUR 30X50MG</t>
  </si>
  <si>
    <t>21671</t>
  </si>
  <si>
    <t>POR CPS DUR 50X50MG</t>
  </si>
  <si>
    <t>163748</t>
  </si>
  <si>
    <t>FLEXOVE 625 MG TABLETY</t>
  </si>
  <si>
    <t>POR TBL NOB 40X625MG</t>
  </si>
  <si>
    <t>13281</t>
  </si>
  <si>
    <t>POR TBL NOB 20X15MG</t>
  </si>
  <si>
    <t>21277</t>
  </si>
  <si>
    <t>MELOBAX 15 MG TABLETY</t>
  </si>
  <si>
    <t>84262</t>
  </si>
  <si>
    <t>TRALGIT GTT.</t>
  </si>
  <si>
    <t>104502</t>
  </si>
  <si>
    <t>MABRON RETARD 200</t>
  </si>
  <si>
    <t>POR TBL PRO 50X200MG</t>
  </si>
  <si>
    <t>39709</t>
  </si>
  <si>
    <t>DLAHA PRO FIXACI PRSTŮ RUKY TYP A</t>
  </si>
  <si>
    <t>VELIKOST A2</t>
  </si>
  <si>
    <t>140304</t>
  </si>
  <si>
    <t>ORTÉZA KOLENNÍHO KLOUBU S KOVOVÝMI DLAHAMI</t>
  </si>
  <si>
    <t>STABIMED PRO - PRODYŠNÝ MATERIÁL, KOVOVÉ DLAHY</t>
  </si>
  <si>
    <t>Cetirizin</t>
  </si>
  <si>
    <t>66030</t>
  </si>
  <si>
    <t>14826</t>
  </si>
  <si>
    <t>75631</t>
  </si>
  <si>
    <t>POR TBL RET 20X100MG</t>
  </si>
  <si>
    <t>105178</t>
  </si>
  <si>
    <t>RISENDROS 35 MG</t>
  </si>
  <si>
    <t>59671</t>
  </si>
  <si>
    <t>POR TBL PRO 10X100MG</t>
  </si>
  <si>
    <t>Zolpidem</t>
  </si>
  <si>
    <t>94776</t>
  </si>
  <si>
    <t>ZOLPINOX</t>
  </si>
  <si>
    <t>POR TBL FLM 50X10MG</t>
  </si>
  <si>
    <t>78917</t>
  </si>
  <si>
    <t>BANDÁŽ ZÁPĚSTÍ BUMERANG - TYP 308</t>
  </si>
  <si>
    <t>UNIVERZÁLNÍ VELIKOST</t>
  </si>
  <si>
    <t>78943</t>
  </si>
  <si>
    <t>BANDÁŽ EPIKONDYLÁRNÍ EPICOMED</t>
  </si>
  <si>
    <t>140588</t>
  </si>
  <si>
    <t>ORTÉZA KOLENNÍ PRODYŠNÁ S NASTAVITELNOU FLEXÍ 0.-9</t>
  </si>
  <si>
    <t>PROTECT.ST PIN</t>
  </si>
  <si>
    <t>140277</t>
  </si>
  <si>
    <t>PÁS BEDERNÍ LUMBOSTYLE S VÝZTUHAMI</t>
  </si>
  <si>
    <t>PROTECT.LUMBOSTYLE-PÁS BEDERNÍ S VÝZTUHAMI, KŘÍŽOVÉ TAHY</t>
  </si>
  <si>
    <t>41811</t>
  </si>
  <si>
    <t>POR TBL RET 50X60MG</t>
  </si>
  <si>
    <t>100139</t>
  </si>
  <si>
    <t>POR PLV SOL 4X1.5GM</t>
  </si>
  <si>
    <t>11063</t>
  </si>
  <si>
    <t>IBALGIN 600</t>
  </si>
  <si>
    <t>Mebendazol</t>
  </si>
  <si>
    <t>122198</t>
  </si>
  <si>
    <t>VERMOX</t>
  </si>
  <si>
    <t>POR TBL NOB 6X100MG</t>
  </si>
  <si>
    <t>59810</t>
  </si>
  <si>
    <t>Omeprazol</t>
  </si>
  <si>
    <t>25365</t>
  </si>
  <si>
    <t>3377</t>
  </si>
  <si>
    <t>17924</t>
  </si>
  <si>
    <t>POR TBL FLM 10</t>
  </si>
  <si>
    <t>Uhličitan vápenatý</t>
  </si>
  <si>
    <t>62323</t>
  </si>
  <si>
    <t>MAXI-KALZ 1000</t>
  </si>
  <si>
    <t>POR TBL EFF 10X1000MG</t>
  </si>
  <si>
    <t>11799</t>
  </si>
  <si>
    <t>NÁSTAVEC NA WC VT 1840</t>
  </si>
  <si>
    <t>VÝŠKA 15CM</t>
  </si>
  <si>
    <t>99600</t>
  </si>
  <si>
    <t>POR TBL FLM 90X10MG</t>
  </si>
  <si>
    <t>164886</t>
  </si>
  <si>
    <t>966</t>
  </si>
  <si>
    <t>OBUV ORTOPEDICKÁ-VELMI SLOŽITÁ-INDIV.ZHOT.</t>
  </si>
  <si>
    <t>46620</t>
  </si>
  <si>
    <t>POR TBL PRO 10X150MG</t>
  </si>
  <si>
    <t>39710</t>
  </si>
  <si>
    <t>VELIKOST A3</t>
  </si>
  <si>
    <t>191728</t>
  </si>
  <si>
    <t>Aciklovir</t>
  </si>
  <si>
    <t>13704</t>
  </si>
  <si>
    <t>ZOVIRAX 400 MG</t>
  </si>
  <si>
    <t>POR TBL NOB 70X400MG</t>
  </si>
  <si>
    <t>Ketoprofen</t>
  </si>
  <si>
    <t>16287</t>
  </si>
  <si>
    <t>FASTUM GEL</t>
  </si>
  <si>
    <t>87225</t>
  </si>
  <si>
    <t>POR TBL FLM 20X200MG</t>
  </si>
  <si>
    <t>25366</t>
  </si>
  <si>
    <t>215605</t>
  </si>
  <si>
    <t>Prednison</t>
  </si>
  <si>
    <t>42591</t>
  </si>
  <si>
    <t>RECTODELT 100 MG</t>
  </si>
  <si>
    <t>RCT SUP 4X100MG</t>
  </si>
  <si>
    <t>16286</t>
  </si>
  <si>
    <t>STILNOX</t>
  </si>
  <si>
    <t>80232</t>
  </si>
  <si>
    <t>KOMPRESY ZETUVIT NESTERILNÍ</t>
  </si>
  <si>
    <t>10X10CM,KOMBINOVANÉ,SAVÉ,30KS</t>
  </si>
  <si>
    <t>93884</t>
  </si>
  <si>
    <t>PÁS BEDERNÍ LOMBASKIN 0870</t>
  </si>
  <si>
    <t>EXTRA TENKÝ BEDERNÍ PÁS S PEVNÝMI VÝZTUHAMI</t>
  </si>
  <si>
    <t>140281</t>
  </si>
  <si>
    <t>ORTÉZA PALCE</t>
  </si>
  <si>
    <t>MEDI THUMB SUPPORT</t>
  </si>
  <si>
    <t>140586</t>
  </si>
  <si>
    <t>BANDÁŽ KOLENNÍ PRODYŠNÁ - LUXACE PATELY</t>
  </si>
  <si>
    <t>GENUMEDI PT</t>
  </si>
  <si>
    <t>11705</t>
  </si>
  <si>
    <t>ORTÉZA - INFRAPATELÁRNÍ PÁSKA TYP 510</t>
  </si>
  <si>
    <t>23883</t>
  </si>
  <si>
    <t>NÁSTAVEC NA WC PLASTOVÝ 508 A</t>
  </si>
  <si>
    <t>23733</t>
  </si>
  <si>
    <t>CHODÍTKO ČTYŘBODOVÉ - PODPŮRNÝ RÁM 12/S</t>
  </si>
  <si>
    <t>NASTAVITELNÉ,VELIKOSTI 1:72-79CM,2:79-86CM,3:86-94CM</t>
  </si>
  <si>
    <t>11193</t>
  </si>
  <si>
    <t>ROZTOK ELASTOVISKOZNÍ FERMATHRON</t>
  </si>
  <si>
    <t>PREPARÁT PRO KOLENNÍ KLOUB-INJ. 20MG/2,0ML,HRAZENY 3 APLIKACE DO 1 KLOUBU/6 MĚS.</t>
  </si>
  <si>
    <t>46621</t>
  </si>
  <si>
    <t>POR TBL PRO 20X150MG</t>
  </si>
  <si>
    <t>169568</t>
  </si>
  <si>
    <t>DRM SPR SOL 12.5GM</t>
  </si>
  <si>
    <t>14817</t>
  </si>
  <si>
    <t>CONDROSULF 400 MG</t>
  </si>
  <si>
    <t>POR CPS DUR 60X400MG</t>
  </si>
  <si>
    <t>184525</t>
  </si>
  <si>
    <t>POR TBL NOB 20X0.5GM</t>
  </si>
  <si>
    <t>45553</t>
  </si>
  <si>
    <t>NÁVLEK KOLENNÍ III.K.T.</t>
  </si>
  <si>
    <t>MAXIS C A-B</t>
  </si>
  <si>
    <t>63749</t>
  </si>
  <si>
    <t>ZÁVĚS RAMENNÍ</t>
  </si>
  <si>
    <t>140312</t>
  </si>
  <si>
    <t>ORTÉZA KOLENNÍ SE STAVITELNÝM KLOUBEM</t>
  </si>
  <si>
    <t>KK 001</t>
  </si>
  <si>
    <t>Kyselina alendronová</t>
  </si>
  <si>
    <t>41671</t>
  </si>
  <si>
    <t>ALENDRONATE-TEVA 70 MG</t>
  </si>
  <si>
    <t>122113</t>
  </si>
  <si>
    <t>APO-OME 20</t>
  </si>
  <si>
    <t>POR CPS ETD 50X20MG</t>
  </si>
  <si>
    <t>25363</t>
  </si>
  <si>
    <t>HELICID 10 ZENTIVA</t>
  </si>
  <si>
    <t>POR CPS ETD 90X10MG</t>
  </si>
  <si>
    <t>189099</t>
  </si>
  <si>
    <t>CALCICHEW D3 LEMON 1000 MG/800 IU</t>
  </si>
  <si>
    <t>19248</t>
  </si>
  <si>
    <t>HŮL DŘEVĚNÁ HD 95/1</t>
  </si>
  <si>
    <t>ROVNÁ DŘEVĚNÁ RUKOJEŤ</t>
  </si>
  <si>
    <t>Azithromycin</t>
  </si>
  <si>
    <t>45011</t>
  </si>
  <si>
    <t>AZITROMYCIN SANDOZ 500 MG</t>
  </si>
  <si>
    <t>POR TBL FLM 6X500MG</t>
  </si>
  <si>
    <t>IMS+IVN INJ SOL 10X3ML</t>
  </si>
  <si>
    <t>84114</t>
  </si>
  <si>
    <t>DRM GEL 1X50GM</t>
  </si>
  <si>
    <t>Klindamycin, kombinace</t>
  </si>
  <si>
    <t>169740</t>
  </si>
  <si>
    <t>DUAC GEL</t>
  </si>
  <si>
    <t>DRM GEL 15GM</t>
  </si>
  <si>
    <t>Loperamid</t>
  </si>
  <si>
    <t>Thiokolchikosid</t>
  </si>
  <si>
    <t>107944</t>
  </si>
  <si>
    <t>MUSCORIL INJ</t>
  </si>
  <si>
    <t>IMS INJ SOL 6X2ML</t>
  </si>
  <si>
    <t>189082</t>
  </si>
  <si>
    <t>POR TBL MND 120</t>
  </si>
  <si>
    <t>23639</t>
  </si>
  <si>
    <t>TŘMENY ABDUKČNÍ PAVLÍKOVY VZOR BRNO</t>
  </si>
  <si>
    <t>VEL. 0-2</t>
  </si>
  <si>
    <t>13703</t>
  </si>
  <si>
    <t>ZOVIRAX 200 MG</t>
  </si>
  <si>
    <t>POR TBL NOB 25X200MG</t>
  </si>
  <si>
    <t>Thiethylperazin</t>
  </si>
  <si>
    <t>RCT SUP 6X6.5MG</t>
  </si>
  <si>
    <t>Bisoprolol</t>
  </si>
  <si>
    <t>3801</t>
  </si>
  <si>
    <t>CONCOR COR 2,5 MG</t>
  </si>
  <si>
    <t>POR TBL FLM 28X2.5MG</t>
  </si>
  <si>
    <t>176501</t>
  </si>
  <si>
    <t>IBALGIN DUO EFFECT</t>
  </si>
  <si>
    <t>65976</t>
  </si>
  <si>
    <t>DRM GEL 1X30GM</t>
  </si>
  <si>
    <t>65975</t>
  </si>
  <si>
    <t>DRM GEL 1X20GM</t>
  </si>
  <si>
    <t>Paracetamol, kombinace kromě psycholeptik</t>
  </si>
  <si>
    <t>POR TBL FLM 24X325MG/30MG/15MG</t>
  </si>
  <si>
    <t>Dienogest a ethinylestradiol</t>
  </si>
  <si>
    <t>58137</t>
  </si>
  <si>
    <t>JEANINE</t>
  </si>
  <si>
    <t>POR TBL OBD 1X21</t>
  </si>
  <si>
    <t>Standardní lůžková péče</t>
  </si>
  <si>
    <t>Ambulance ortopedická</t>
  </si>
  <si>
    <t>Příjmová ambulance</t>
  </si>
  <si>
    <t>Preskripce a záchyt receptů a poukazů - orientační přehled</t>
  </si>
  <si>
    <t>Přehled plnění pozitivního listu (PL) - 
   preskripce léčivých přípravků dle objemu Kč mimo PL</t>
  </si>
  <si>
    <t>M05BA07 - Kyselina risedronová</t>
  </si>
  <si>
    <t>C09CA07 - Telmisartan</t>
  </si>
  <si>
    <t>J01FA10 - Azithromycin</t>
  </si>
  <si>
    <t>M01AC06 - Meloxikam</t>
  </si>
  <si>
    <t>C07AB05 - Betaxolol</t>
  </si>
  <si>
    <t>J01FA10</t>
  </si>
  <si>
    <t>M01AC06</t>
  </si>
  <si>
    <t>M05BA07</t>
  </si>
  <si>
    <t>C07AB05</t>
  </si>
  <si>
    <t>C09CA07</t>
  </si>
  <si>
    <t>Přehled plnění PL - Preskripce léčivých přípravků - orientační přehled</t>
  </si>
  <si>
    <t>ZA090</t>
  </si>
  <si>
    <t>Vata buničitá přířezy 37 x 57 cm 2730152</t>
  </si>
  <si>
    <t>ZA451</t>
  </si>
  <si>
    <t>Náplast omniplast 5,0 cm x 9,2 m 9004540 (900429)</t>
  </si>
  <si>
    <t>ZA459</t>
  </si>
  <si>
    <t>Kompresa AB 10 x 20 cm/1 ks sterilní NT savá 1230114021</t>
  </si>
  <si>
    <t>ZA497</t>
  </si>
  <si>
    <t>Krytí bactigras   5 x   5 cm bal. á 50 ks 7456</t>
  </si>
  <si>
    <t>ZA547</t>
  </si>
  <si>
    <t>Krytí inadine nepřilnavé 9,5 x 9,5 cm 1/10 SYS01512EE</t>
  </si>
  <si>
    <t>ZA576</t>
  </si>
  <si>
    <t>Set sterilní pro močovou katetrizaci Mediset bal. á 20 ks 4552710</t>
  </si>
  <si>
    <t>ZA593</t>
  </si>
  <si>
    <t>Tampon sterilní stáčený 20 x 20 cm / 5 ks 28003</t>
  </si>
  <si>
    <t>ZB084</t>
  </si>
  <si>
    <t>Náplast transpore 2,50 cm x 9,14 m 1527-1</t>
  </si>
  <si>
    <t>ZC846</t>
  </si>
  <si>
    <t>Kompresa AB 15 x 25 cm/1 ks sterilní NT savá 1230114031</t>
  </si>
  <si>
    <t>ZI558</t>
  </si>
  <si>
    <t>Náplast curapor   7 x   5 cm 22120 ( náhrada za cosmopor )</t>
  </si>
  <si>
    <t>ZM335</t>
  </si>
  <si>
    <t>Krytí pooperační a fixační s absorpční pěnou OPSITE Post-Op Visible omyvatelné průhledné vel. 25 x 10 cm bal. á 20 ks 66800139</t>
  </si>
  <si>
    <t>ZM334</t>
  </si>
  <si>
    <t>Krytí pooperační a fixační s absorpční pěnou OPSITE Post-Op Visible omyvatelné průhledné vel. 20 x 10 cm bal. á 20 ks 66800138</t>
  </si>
  <si>
    <t>ZA738</t>
  </si>
  <si>
    <t>Filtr mini spike zelený 4550242</t>
  </si>
  <si>
    <t>ZA787</t>
  </si>
  <si>
    <t>Stříkačka injekční 2-dílná 10 ml L Inject Solo 4606108V</t>
  </si>
  <si>
    <t>ZA790</t>
  </si>
  <si>
    <t>Stříkačka injekční 2-dílná 5 ml L Inject Solo4606051V</t>
  </si>
  <si>
    <t>ZB117</t>
  </si>
  <si>
    <t>Lanceta haemolance modrá plus low flow bal. á 100 ks DIS7371</t>
  </si>
  <si>
    <t>ZB249</t>
  </si>
  <si>
    <t>Sáček močový s křížovou výpustí 2000 ml ZAR-TNU201601</t>
  </si>
  <si>
    <t>ZB488</t>
  </si>
  <si>
    <t>Sprej cavilon 28 ml bal. á 12 ks 3346E</t>
  </si>
  <si>
    <t>ZB756</t>
  </si>
  <si>
    <t>Zkumavka 3 ml K3 edta fialová 454086</t>
  </si>
  <si>
    <t>ZB757</t>
  </si>
  <si>
    <t>Zkumavka 6 ml K3 edta fialová 456036</t>
  </si>
  <si>
    <t>ZB770</t>
  </si>
  <si>
    <t>Držák jehly excentrický Holdex 450263</t>
  </si>
  <si>
    <t>ZB771</t>
  </si>
  <si>
    <t>Držák jehly základní 450201</t>
  </si>
  <si>
    <t>ZB775</t>
  </si>
  <si>
    <t>Zkumavka koagulace 4 ml modrá 454329</t>
  </si>
  <si>
    <t>ZB777</t>
  </si>
  <si>
    <t>Zkumavka červená 4 ml gel 454071</t>
  </si>
  <si>
    <t>ZB949</t>
  </si>
  <si>
    <t>Pinzeta UH sterilní HAR999565</t>
  </si>
  <si>
    <t>ZC498</t>
  </si>
  <si>
    <t>Držák močových sáčků UH 800800100</t>
  </si>
  <si>
    <t>ZC768</t>
  </si>
  <si>
    <t>Zkumavka 10 ml sterilní bal. á 1250 ks 1009/TE/SG/ES</t>
  </si>
  <si>
    <t>ZD809</t>
  </si>
  <si>
    <t>Kanyla vasofix 20G růžová safety 4269110S-01</t>
  </si>
  <si>
    <t>ZD903</t>
  </si>
  <si>
    <t>Kontejner+ lopatka 30 ml nesterilní FLME25133</t>
  </si>
  <si>
    <t>ZF159</t>
  </si>
  <si>
    <t>Nádoba na kontaminovaný odpad 1 l 15-0002</t>
  </si>
  <si>
    <t>ZG515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</si>
  <si>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</si>
  <si>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</si>
  <si>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</si>
  <si>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</si>
  <si>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</si>
  <si>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</si>
  <si>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</si>
  <si>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ZI179</t>
  </si>
  <si>
    <t>Zkumavka s mediem+ flovakovaný tampon eSwab růžový 490CE.A</t>
  </si>
  <si>
    <t>ZI182</t>
  </si>
  <si>
    <t>Zkumavka + aplikátor s chem.stabilizátorem UriSwab žlutá 802CE.A</t>
  </si>
  <si>
    <t>ZL105</t>
  </si>
  <si>
    <t>Nástavec pro odběr moče ke zkumavce vacuete 450251</t>
  </si>
  <si>
    <t>ZL688</t>
  </si>
  <si>
    <t>Proužky Accu-Check Inform IIStrip 50 EU1 á 50 ks 05942861</t>
  </si>
  <si>
    <t>ZL689</t>
  </si>
  <si>
    <t>Roztok Accu-Check Performa Int´l Controls 1+2 level 04861736</t>
  </si>
  <si>
    <t>ZN297</t>
  </si>
  <si>
    <t>Hadička spojovací Gamaplus 1,8 x 450 LL NO DOP (606301) 686401</t>
  </si>
  <si>
    <t>ZN367</t>
  </si>
  <si>
    <t>Konektor bezjehlový gama modrý NO PVC V696420</t>
  </si>
  <si>
    <t>ZA715</t>
  </si>
  <si>
    <t>Set infuzní intrafix primeline classic 150 cm 4062957</t>
  </si>
  <si>
    <t>ZA834</t>
  </si>
  <si>
    <t>Jehla injekční 0,7 x 40 mm černá 4660021</t>
  </si>
  <si>
    <t>ZB556</t>
  </si>
  <si>
    <t>Jehla injekční 1,2 x 40 mm růžová 4665120</t>
  </si>
  <si>
    <t>ZB768</t>
  </si>
  <si>
    <t>Jehla vakuová 216/38 mm zelená 450076</t>
  </si>
  <si>
    <t>ZM292</t>
  </si>
  <si>
    <t>Rukavice nitril sempercare bez p. M bal. á 200 ks 30803</t>
  </si>
  <si>
    <t>ZM293</t>
  </si>
  <si>
    <t>Rukavice nitril sempercare bez p. L bal. á 200 ks 30804</t>
  </si>
  <si>
    <t>ZA338</t>
  </si>
  <si>
    <t>Obinadlo hydrofilní   6 cm x   5 m 13005</t>
  </si>
  <si>
    <t>ZA339</t>
  </si>
  <si>
    <t>Obinadlo hydrofilní   8 cm x   5 m 13006</t>
  </si>
  <si>
    <t>ZA340</t>
  </si>
  <si>
    <t>Obinadlo hydrofilní 12 cm x   5 m 13008</t>
  </si>
  <si>
    <t>ZA425</t>
  </si>
  <si>
    <t>Obinadlo hydrofilní 10 cm x   5 m 13007</t>
  </si>
  <si>
    <t>ZA427</t>
  </si>
  <si>
    <t>Obinadlo hydrofilní 14 cm x   5 m 13009</t>
  </si>
  <si>
    <t>ZA443</t>
  </si>
  <si>
    <t>Šátek trojcípý pletený 125 x 85 x 85 cm 20001</t>
  </si>
  <si>
    <t>ZA463</t>
  </si>
  <si>
    <t>Kompresa NT 10 x 20 cm/2 ks sterilní 26620</t>
  </si>
  <si>
    <t>ZA464</t>
  </si>
  <si>
    <t>Kompresa NT 10 x 10 cm/2 ks sterilní 26520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</si>
  <si>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</si>
  <si>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</si>
  <si>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</si>
  <si>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</si>
  <si>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</si>
  <si>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</si>
  <si>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ZK404</t>
  </si>
  <si>
    <t>Krytí - roztok Prontosan 350 ml 400416</t>
  </si>
  <si>
    <t>ZN366</t>
  </si>
  <si>
    <t>Náplast poinjekční elastická tkaná jednotl. baleno 19 mm x 72 mm P-CURE1972ELAST</t>
  </si>
  <si>
    <t>ZN477</t>
  </si>
  <si>
    <t>Obinadlo elastické universal 12 cm x 5 m 1323100314</t>
  </si>
  <si>
    <t>ZN478</t>
  </si>
  <si>
    <t>Obinadlo elastické universal 10 cm x 5 m 1323100313</t>
  </si>
  <si>
    <t>ZA789</t>
  </si>
  <si>
    <t>Stříkačka injekční 2-dílná 2 ml L Inject Solo 4606027V</t>
  </si>
  <si>
    <t>ZA897</t>
  </si>
  <si>
    <t>Nůž na stehy sterilní  krátký bal. á 100 ks 11.000.00.010</t>
  </si>
  <si>
    <t>ZB762</t>
  </si>
  <si>
    <t>Zkumavka červená 6 ml 456092</t>
  </si>
  <si>
    <t>ZB893</t>
  </si>
  <si>
    <t>Stříkačka inzulinová omnican 0,5 ml 100j s jehlou 30 G 9151125S</t>
  </si>
  <si>
    <t>ZD808</t>
  </si>
  <si>
    <t>Kanyla vasofix 22G modrá safety 4269098S-01</t>
  </si>
  <si>
    <t>ZJ310</t>
  </si>
  <si>
    <t>Katetr močový foley CH12 180605-000120</t>
  </si>
  <si>
    <t>ZK799</t>
  </si>
  <si>
    <t>Zátka combi červená 4495101</t>
  </si>
  <si>
    <t>ZK884</t>
  </si>
  <si>
    <t>Kohout trojcestný discofix modrý 4095111</t>
  </si>
  <si>
    <t>ZC994</t>
  </si>
  <si>
    <t>Láhev náhradní hi-vac 400 ml 05.000.22.802</t>
  </si>
  <si>
    <t>ZJ672</t>
  </si>
  <si>
    <t>Pohár na moč 250 ml UH GAMA204809</t>
  </si>
  <si>
    <t>ZA833</t>
  </si>
  <si>
    <t>Jehla injekční 0,8 x 40 mm zelená 4657527</t>
  </si>
  <si>
    <t>ZA544</t>
  </si>
  <si>
    <t>Krytí inadine nepřilnavé 5,0 x 5,0 cm 1/10 SYS01481EE</t>
  </si>
  <si>
    <t>ZA595</t>
  </si>
  <si>
    <t>Náplast tegaderm 6,0 cm x 7,0 cm bal. á 100 ks s výřezem 1623W</t>
  </si>
  <si>
    <t>ZD103</t>
  </si>
  <si>
    <t>Náplast omniplast 2,5 cm x 9,2 m 9004530</t>
  </si>
  <si>
    <t>ZF352</t>
  </si>
  <si>
    <t>Náplast transpore bílá 2,50 cm x 9,14 m bal. á 12 ks 1534-1</t>
  </si>
  <si>
    <t>ZA788</t>
  </si>
  <si>
    <t>Stříkačka injekční 2-dílná 20 ml L Inject Solo 4606205V</t>
  </si>
  <si>
    <t>ZB754</t>
  </si>
  <si>
    <t>Zkumavka černá 2 ml 454073</t>
  </si>
  <si>
    <t>ZB759</t>
  </si>
  <si>
    <t>Zkumavka červená 8 ml gel 455071</t>
  </si>
  <si>
    <t>ZD010</t>
  </si>
  <si>
    <t>Set sterilní pro žilní katetrizaci Mediset 4752003</t>
  </si>
  <si>
    <t>ZF192</t>
  </si>
  <si>
    <t>Nádoba na kontaminovaný odpad 4 l 15-0004</t>
  </si>
  <si>
    <t>ZM291</t>
  </si>
  <si>
    <t>Rukavice nitril sempercare bez p. S bal. á 200 ks 30802</t>
  </si>
  <si>
    <t>DG382</t>
  </si>
  <si>
    <t>Bactec Plus Aerobic</t>
  </si>
  <si>
    <t>DG385</t>
  </si>
  <si>
    <t>Bactec Plus Anaerobic</t>
  </si>
  <si>
    <t>DG395</t>
  </si>
  <si>
    <t>Diagnostická souprava AB0 set monoklonální na 30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</si>
  <si>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</si>
  <si>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</si>
  <si>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</si>
  <si>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</si>
  <si>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</si>
  <si>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</si>
  <si>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</si>
  <si>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</si>
  <si>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ZB404</t>
  </si>
  <si>
    <t>Náplast cosmos 8 cm x 1 m 5403353</t>
  </si>
  <si>
    <t>ZC725</t>
  </si>
  <si>
    <t>Obvaz ortho-pad 15 cm x 3 m 1320105005</t>
  </si>
  <si>
    <t>ZA555</t>
  </si>
  <si>
    <t>Obinadlo sádrové gipsan 14 cm x 3 m bal. á 40 ks 1321701105</t>
  </si>
  <si>
    <t>ZB724</t>
  </si>
  <si>
    <t>Kapilára sedimentační kalibrovaná 727111</t>
  </si>
  <si>
    <t>ZE159</t>
  </si>
  <si>
    <t>Nádoba na kontaminovaný odpad 2 l 15-0003</t>
  </si>
  <si>
    <t>ZA832</t>
  </si>
  <si>
    <t>Jehla injekční 0,9 x 40 mm žlutá 4657519</t>
  </si>
  <si>
    <t>ZD833</t>
  </si>
  <si>
    <t>Jehla vakuová 25 mm zelená 450072</t>
  </si>
  <si>
    <t>ZA614</t>
  </si>
  <si>
    <t>Gáza přířezy 48 cm x 50 cm 17 nití karton á 750 ks 07012+</t>
  </si>
  <si>
    <t>ZL667</t>
  </si>
  <si>
    <t>Náplast tegaderm i.v. advanced 6,5 cm x 7,0 cm bal. á 100 ks 1683</t>
  </si>
  <si>
    <t>ZD634</t>
  </si>
  <si>
    <t>Krytí mepilex border sacrum 23 x 23 cm bal. á 5 ks 282400-01</t>
  </si>
  <si>
    <t>ZN472</t>
  </si>
  <si>
    <t>Vata obvazová 1000 g vinutá nest. 100% ba. 1321901305</t>
  </si>
  <si>
    <t>ZA749</t>
  </si>
  <si>
    <t>Stříkačka injekční 3-dílná 50 ml LL Omnifix Solo 4617509F</t>
  </si>
  <si>
    <t>ZB755</t>
  </si>
  <si>
    <t>Zkumavka 1,0 ml K3 edta fialová 454034</t>
  </si>
  <si>
    <t>ZC648</t>
  </si>
  <si>
    <t>Elektroda EKG pěnová pr. 55 mm pro dospělé H-108002</t>
  </si>
  <si>
    <t>ZC906</t>
  </si>
  <si>
    <t>Škrtidlo se sponou pro dospělé 25 x 500 mm KVS25500</t>
  </si>
  <si>
    <t>ZD616</t>
  </si>
  <si>
    <t>Set sterilní pro močovou katetrizaci+ aqua permanent 4 Mediset bal. á 54 ks 753882</t>
  </si>
  <si>
    <t>ZD980</t>
  </si>
  <si>
    <t>Kanyla vasofix 18G zelená safety 4269136S-01</t>
  </si>
  <si>
    <t>ZE468</t>
  </si>
  <si>
    <t>Zkumavka modrá 1 ml 454320</t>
  </si>
  <si>
    <t>ZH845</t>
  </si>
  <si>
    <t>Tyčinka vatová medcomfort + glyc. citónová příchuť bal. á 75 ks 09157-100</t>
  </si>
  <si>
    <t>ZJ312</t>
  </si>
  <si>
    <t>Sonda žaludeční CH16 1200 mm s RTG linkou bal. á 50 ks 412016</t>
  </si>
  <si>
    <t>ZJ695</t>
  </si>
  <si>
    <t>Sonda žaludeční CH14 1200 mm s RTG linkou bal. á 50 ks 412014</t>
  </si>
  <si>
    <t>ZK798</t>
  </si>
  <si>
    <t>Zátka combi modrá 4495152</t>
  </si>
  <si>
    <t>ZN296</t>
  </si>
  <si>
    <t>Hadička spojovací Gamaplus 1,8 x 450 UNIV NO DOP 606306-ND</t>
  </si>
  <si>
    <t>ZB173</t>
  </si>
  <si>
    <t>Maska kyslíková s hadičkou a nosní svorkou dospělá H-103013</t>
  </si>
  <si>
    <t>ZB236</t>
  </si>
  <si>
    <t>Maska anesteziologická vel. 4 bal. á 30 ks MP01504</t>
  </si>
  <si>
    <t>ZA325</t>
  </si>
  <si>
    <t>Krytí hypro-sorb R 65 x 55 mm 002</t>
  </si>
  <si>
    <t>ZA436</t>
  </si>
  <si>
    <t>Obvaz elastický síťový pruban č. 12 427312</t>
  </si>
  <si>
    <t>ZA480</t>
  </si>
  <si>
    <t>Fólie incizní raucodrape 15 x 20 cm á 10 ks 25441</t>
  </si>
  <si>
    <t>ZA592</t>
  </si>
  <si>
    <t>Obvaz sádrový safix plus   8 cm x 3 m bal. á 30 ks 3327400</t>
  </si>
  <si>
    <t>ZB571</t>
  </si>
  <si>
    <t>Krytí melgisorb Ag alginátové 5 x 5 cm bal. á 10 ks 256050-00</t>
  </si>
  <si>
    <t>ZA475</t>
  </si>
  <si>
    <t>Krytí mepilex 7,5 x 7,5 cm bal. á 5 ks 295200</t>
  </si>
  <si>
    <t>ZE894</t>
  </si>
  <si>
    <t>Krytí mepilex transfer Ag 7,5 x 8,5 cm bal. á 10 ks 394000</t>
  </si>
  <si>
    <t>ZN103</t>
  </si>
  <si>
    <t>Kompresa NT standard s RTG vláknem sterilní 10 x 10 cm 70g/m2 bal. á 10 ks 185310-08</t>
  </si>
  <si>
    <t>ZN214</t>
  </si>
  <si>
    <t>Krytí vícevrstvé pěnové Allevyn Life 15,4 x 15,4 cm bal. á 10 ks 66801069</t>
  </si>
  <si>
    <t>ZN215</t>
  </si>
  <si>
    <t>Krytí vícevrstvé pěnové Allevyn Life 12,9 x 12,9 cm bal. á 10 ks 66801068</t>
  </si>
  <si>
    <t>KE399</t>
  </si>
  <si>
    <t>vaper se sáním 227301</t>
  </si>
  <si>
    <t>KF773</t>
  </si>
  <si>
    <t>set autotransfúzní s 3cestným konektorem 10156,10150,14309</t>
  </si>
  <si>
    <t>ZA095</t>
  </si>
  <si>
    <t>Cement kostní palacos R+G 2 x 40 g á 2 ks 66017569</t>
  </si>
  <si>
    <t>ZA727</t>
  </si>
  <si>
    <t>Kontejner 30 ml sterilní uchovávání pevných i kapalných vzorků FLME25175</t>
  </si>
  <si>
    <t>ZA759</t>
  </si>
  <si>
    <t>Drén redon CH10 50 cm U2111000</t>
  </si>
  <si>
    <t>ZA760</t>
  </si>
  <si>
    <t>Drén redon CH8 50 cm U2110800</t>
  </si>
  <si>
    <t>ZA791</t>
  </si>
  <si>
    <t>Stříkačka janett 3-dílná 140-160 ml sterilní vyplachovací JNP1543 MED114408</t>
  </si>
  <si>
    <t>ZC751</t>
  </si>
  <si>
    <t>Čepelka skalpelová 11 BB511</t>
  </si>
  <si>
    <t>ZC752</t>
  </si>
  <si>
    <t>Čepelka skalpelová 15 BB515</t>
  </si>
  <si>
    <t>ZC757</t>
  </si>
  <si>
    <t>Čepelka skalpelová 24 BB524</t>
  </si>
  <si>
    <t>ZC941</t>
  </si>
  <si>
    <t>Vak jednorázový k odsávačce 3 l bal. á 24 ks 57187</t>
  </si>
  <si>
    <t>ZE310</t>
  </si>
  <si>
    <t>Nádoba na kontaminovaný odpad CS 6 l pův. 077802300</t>
  </si>
  <si>
    <t>ZG498</t>
  </si>
  <si>
    <t>Pulsavac á 10 ks 00-5150-475-00</t>
  </si>
  <si>
    <t>ZG500</t>
  </si>
  <si>
    <t>Pulsavac plus hip kit á 10 ks 00-5150-482-00</t>
  </si>
  <si>
    <t>ZG501</t>
  </si>
  <si>
    <t>Singl easymix á 10 ks 02-0305AAP</t>
  </si>
  <si>
    <t>ZG502</t>
  </si>
  <si>
    <t>Double easymix 02-0306AAP</t>
  </si>
  <si>
    <t>ZG503</t>
  </si>
  <si>
    <t>Cement kostní Hi-fatigue  s ATB G 2 x 40 g 00-1120-240-01</t>
  </si>
  <si>
    <t>ZG504</t>
  </si>
  <si>
    <t>Cement kostní Hi-fatigue s ATB G 1 x 40g  00-1121-140-01</t>
  </si>
  <si>
    <t>ZI781</t>
  </si>
  <si>
    <t>Elektroda neutrální monopolární pro dospělé á 100 ks 2125</t>
  </si>
  <si>
    <t>ZL464</t>
  </si>
  <si>
    <t>Popisovač sterilní se dvěma hroty Sandel 4-in-1Marker, bal. á 25 ks, S1041F</t>
  </si>
  <si>
    <t>ZL991</t>
  </si>
  <si>
    <t>Drát s ouškem 2,4 x 15 254728</t>
  </si>
  <si>
    <t>ZD516</t>
  </si>
  <si>
    <t>Fréza kostní ultraagresivní váleček 4,0 mm bal. á 5 ks 283465</t>
  </si>
  <si>
    <t>ZD204</t>
  </si>
  <si>
    <t>Fréza měkotkáňová ultra agresive plus 4 mm bal. á 5 ks 283429</t>
  </si>
  <si>
    <t>ZH840</t>
  </si>
  <si>
    <t>Nádoba pro mražení tkání bal. á 8 sad CDR7000AU</t>
  </si>
  <si>
    <t>KF787</t>
  </si>
  <si>
    <t>elektroda VAPR Premiere 90 DEPuy 227204</t>
  </si>
  <si>
    <t>KA364</t>
  </si>
  <si>
    <t>cement smartset GHV 40 g 3095040</t>
  </si>
  <si>
    <t>KG639</t>
  </si>
  <si>
    <t>Aplikátor na kotvy Omnispan jednorázový  228143</t>
  </si>
  <si>
    <t>ZI874</t>
  </si>
  <si>
    <t>Fréza k dyonicsu abrader 4,0 mm 7205324</t>
  </si>
  <si>
    <t>ZI173</t>
  </si>
  <si>
    <t>List pilový 5023-132</t>
  </si>
  <si>
    <t>KD478</t>
  </si>
  <si>
    <t>míchání smartmix vacuum bowl 540180000</t>
  </si>
  <si>
    <t>ZD129</t>
  </si>
  <si>
    <t>Fréza k dyonicsu 4,5 mm 7205306</t>
  </si>
  <si>
    <t>ZE658</t>
  </si>
  <si>
    <t>List pilový rapid 90 x 23 x 1,19 mm GE245SU</t>
  </si>
  <si>
    <t>ZB082</t>
  </si>
  <si>
    <t>Kanyla na rameno 8,5 x 75 mm 214120</t>
  </si>
  <si>
    <t>ZB162</t>
  </si>
  <si>
    <t>Fréza k shaveru 4,0 mm 287789 (7785)</t>
  </si>
  <si>
    <t>ZB131</t>
  </si>
  <si>
    <t>Pumpa fms - jednodenní set artoskop bal. á 24 ks 284504</t>
  </si>
  <si>
    <t>ZC967</t>
  </si>
  <si>
    <t>Cement kostní copal 1 x 40 g</t>
  </si>
  <si>
    <t>ZI535</t>
  </si>
  <si>
    <t>List pilový 5023-143</t>
  </si>
  <si>
    <t>ZL830</t>
  </si>
  <si>
    <t>Fréza k shaveru dyonics 4,5 mm 7205341</t>
  </si>
  <si>
    <t>ZN432</t>
  </si>
  <si>
    <t>Nůž banánový pro ASK kyčle délka 152 mm šířka 16,5 mm 260003</t>
  </si>
  <si>
    <t>ZN502</t>
  </si>
  <si>
    <t>Fréza k shaveru 4,0 mm 283475</t>
  </si>
  <si>
    <t>ZN672</t>
  </si>
  <si>
    <t>List pilový k occulian 3Ti GE236SU</t>
  </si>
  <si>
    <t>ZD148</t>
  </si>
  <si>
    <t>Fréza k dyonicsu 4,0 mm, bal.á 6 ks, 7205326</t>
  </si>
  <si>
    <t>ZE960</t>
  </si>
  <si>
    <t>Fréza dřeňová 12,0 mm 397129793780</t>
  </si>
  <si>
    <t>ZN869</t>
  </si>
  <si>
    <t>Fréza elastická k předvrtávání dřeňové dutiny 14,0 mm 397129793800</t>
  </si>
  <si>
    <t>ZK562</t>
  </si>
  <si>
    <t>Fréza k shaveru dyonics 5,5 mm 72200082</t>
  </si>
  <si>
    <t>ZK815</t>
  </si>
  <si>
    <t>Odvrtávač zalomených šroubů-koncovka tříhran 105200</t>
  </si>
  <si>
    <t>KA362</t>
  </si>
  <si>
    <t>šroub bio mitek 9 x 23 254505</t>
  </si>
  <si>
    <t>KE445</t>
  </si>
  <si>
    <t>šroub kortikální L35 NWDCC035</t>
  </si>
  <si>
    <t>KE446</t>
  </si>
  <si>
    <t>šroub kortikální L40 NWDCC040</t>
  </si>
  <si>
    <t>KE447</t>
  </si>
  <si>
    <t>šroub kortikální L45 NWDCC045</t>
  </si>
  <si>
    <t>KE449</t>
  </si>
  <si>
    <t>šroub kortikální L55 NWDCC055</t>
  </si>
  <si>
    <t>KE466</t>
  </si>
  <si>
    <t>dlaha tibiální pravá 104L NWDPTOD</t>
  </si>
  <si>
    <t>KE468</t>
  </si>
  <si>
    <t>dlaha tibiální pravá 104M NWDPTOG</t>
  </si>
  <si>
    <t>KE473</t>
  </si>
  <si>
    <t>šroub spongiosní L35 NWDSP035</t>
  </si>
  <si>
    <t>KE474</t>
  </si>
  <si>
    <t>šroub spongiosní L40 NWDSP040</t>
  </si>
  <si>
    <t>KE519</t>
  </si>
  <si>
    <t>šroub bold 3/22 NWD111022</t>
  </si>
  <si>
    <t>KE520</t>
  </si>
  <si>
    <t>šroub bold 3/24 NWD111024</t>
  </si>
  <si>
    <t>KE528</t>
  </si>
  <si>
    <t>šroub spin 2/13 NWD112013</t>
  </si>
  <si>
    <t>KE529</t>
  </si>
  <si>
    <t>šroub spin 2/14 NWD112014</t>
  </si>
  <si>
    <t>KE537</t>
  </si>
  <si>
    <t>drát-K wire 100 NWD115100</t>
  </si>
  <si>
    <t>KF573</t>
  </si>
  <si>
    <t>drát-K 160 mm, délka 150 NWD115216</t>
  </si>
  <si>
    <t>ZA294</t>
  </si>
  <si>
    <t>Šroub zaslepovací Targon KB200T</t>
  </si>
  <si>
    <t>ZC173</t>
  </si>
  <si>
    <t>Šroub skluzný PF 10,5 x 70 mm Targon KD115T</t>
  </si>
  <si>
    <t>KE448</t>
  </si>
  <si>
    <t>šroub kortikální L50 NWDCC050</t>
  </si>
  <si>
    <t>KE472</t>
  </si>
  <si>
    <t>šroub spongiosní L30 NWDSP030</t>
  </si>
  <si>
    <t>KE475</t>
  </si>
  <si>
    <t>šroub spongiosní L45 NWDSP045</t>
  </si>
  <si>
    <t>KE513</t>
  </si>
  <si>
    <t>šroub bold 3/12 NWD111012</t>
  </si>
  <si>
    <t>KE924</t>
  </si>
  <si>
    <t>šroub bio mitek 8 x 30 254504</t>
  </si>
  <si>
    <t>KH900</t>
  </si>
  <si>
    <t>šroub Absolut 10x30 254508</t>
  </si>
  <si>
    <t>ZA298</t>
  </si>
  <si>
    <t>Šroub zajišťovací 4,5 mm Targon KB328T</t>
  </si>
  <si>
    <t>KI095</t>
  </si>
  <si>
    <t>acluxace tightrope 3AR-2257</t>
  </si>
  <si>
    <t>KA360</t>
  </si>
  <si>
    <t>šroub bio mitek 7 x 23 254501</t>
  </si>
  <si>
    <t>KA361</t>
  </si>
  <si>
    <t>šroub bio mitek 8 x 23 254503</t>
  </si>
  <si>
    <t>KE522</t>
  </si>
  <si>
    <t>šroub bold 3/28 NWD111028</t>
  </si>
  <si>
    <t>KA371</t>
  </si>
  <si>
    <t>šroub milágro   9 x 23 231820</t>
  </si>
  <si>
    <t>KG641</t>
  </si>
  <si>
    <t>Kotva Omnispan na meniscus 12° 228141</t>
  </si>
  <si>
    <t>KI642</t>
  </si>
  <si>
    <t>kotvička nevstřebatelná Healix advance 5,5mm 222334</t>
  </si>
  <si>
    <t>ZD498</t>
  </si>
  <si>
    <t>Drát K 2,4 x 30 mm drillpin trocar tip bal. á 5 ks 211331</t>
  </si>
  <si>
    <t>KE533</t>
  </si>
  <si>
    <t>skobička 15-12/12 NWD213512</t>
  </si>
  <si>
    <t>ZC181</t>
  </si>
  <si>
    <t>Šroub antirotační Targon KD204T</t>
  </si>
  <si>
    <t>KE516</t>
  </si>
  <si>
    <t>šroub bold 3/16 NWD111016</t>
  </si>
  <si>
    <t>KI643</t>
  </si>
  <si>
    <t>šroub Milagro interferenční vstřebatelný 7x23mm 231816</t>
  </si>
  <si>
    <t>ZC281</t>
  </si>
  <si>
    <t>Pouzdro skluzné PF Targon KD182T</t>
  </si>
  <si>
    <t>KE444</t>
  </si>
  <si>
    <t>šroub kortikální L32 NWDCC032</t>
  </si>
  <si>
    <t>KI837</t>
  </si>
  <si>
    <t>kotvička nevstřebatelná Healix 6,5mm 222 335</t>
  </si>
  <si>
    <t>ZN875</t>
  </si>
  <si>
    <t>Šroub zamykací spongiozní TI rekonstrukční pr. 4,0 mm délka 48 mm 28.30.048</t>
  </si>
  <si>
    <t>ZN874</t>
  </si>
  <si>
    <t>Šroub zamykací spongiozní TI rekonstrukční pr. 4,0 mm délka 42 mm 28.30.042</t>
  </si>
  <si>
    <t>ZN878</t>
  </si>
  <si>
    <t>Šroub zamykací kortikální TI rekonstrukční pr. 4,0 mm délka 34 mm 28.30.134</t>
  </si>
  <si>
    <t>ZN871</t>
  </si>
  <si>
    <t>Šroub zamykací spongiozní TI rekonstrukční pr. 4,0 mm délka 30 mm 28.30.030</t>
  </si>
  <si>
    <t>ZN879</t>
  </si>
  <si>
    <t>Dlaha TI ankle fix plus intramedulární 28.14.106</t>
  </si>
  <si>
    <t>ZN876</t>
  </si>
  <si>
    <t>Šroub zamykací spongiozní TI rekonstrukční pr. 4,0 mm délka 50 mm 28.30.050</t>
  </si>
  <si>
    <t>ZN873</t>
  </si>
  <si>
    <t>Šroub zamykací spongiozní TI rekonstrukční pr. 4,0 mm délka 40 mm 28.30.040</t>
  </si>
  <si>
    <t>ZN872</t>
  </si>
  <si>
    <t>Šroub zamykací spongiozní TI rekonstrukční pr. 4,0 mm délka 36 mm 28.30.036</t>
  </si>
  <si>
    <t>ZN877</t>
  </si>
  <si>
    <t>Šroub zamykací spongiozní TI rekonstrukční pr. 4,0 mm délka 55 mm 28.30.055</t>
  </si>
  <si>
    <t>ZN941</t>
  </si>
  <si>
    <t>Hřeb targon PF femorální nitrodřeňový 10 x 220 mm 130° KD013T</t>
  </si>
  <si>
    <t>KE456</t>
  </si>
  <si>
    <t>dlaha HTO levá 10CF NWDPOMG</t>
  </si>
  <si>
    <t>KE454</t>
  </si>
  <si>
    <t>dlaha HTO pravá 10CE NWDPOMD</t>
  </si>
  <si>
    <t>KA541</t>
  </si>
  <si>
    <t>pouzdro allofit 56/KK 4247</t>
  </si>
  <si>
    <t>KA566</t>
  </si>
  <si>
    <t>dřík MS-30 velikost 10 30.00.49-100</t>
  </si>
  <si>
    <t>KA567</t>
  </si>
  <si>
    <t>dřík MS-30 kyč. kloubu č.12 30.00.49-120</t>
  </si>
  <si>
    <t>KA572</t>
  </si>
  <si>
    <t>centralizer MS-30 10/12 01.00351.012</t>
  </si>
  <si>
    <t>KA573</t>
  </si>
  <si>
    <t>centralizer MS-30 12/14 01.00351.214</t>
  </si>
  <si>
    <t>KA581</t>
  </si>
  <si>
    <t>jamka ZCA č.49 00-8005-546-28</t>
  </si>
  <si>
    <t>KA582</t>
  </si>
  <si>
    <t>jamka ZCA č.51 00-8005-548-28</t>
  </si>
  <si>
    <t>KB844</t>
  </si>
  <si>
    <t>hlavice k. CoCr28/M 735142806-20</t>
  </si>
  <si>
    <t>KD143</t>
  </si>
  <si>
    <t>obturator D14 NN264K</t>
  </si>
  <si>
    <t>KE287</t>
  </si>
  <si>
    <t>zátka kostní umělá 3,0/14 3223</t>
  </si>
  <si>
    <t>KE289</t>
  </si>
  <si>
    <t>zátka kostní umělá 2,5/12 3228</t>
  </si>
  <si>
    <t>KE290</t>
  </si>
  <si>
    <t>zátka kostní umělá 4,0/16 3224</t>
  </si>
  <si>
    <t>KE511</t>
  </si>
  <si>
    <t>hlavice kovová S30/M28 00-8018-028-02</t>
  </si>
  <si>
    <t>KE512</t>
  </si>
  <si>
    <t>hlavice femorální kovová 3,5 x 28 mm 00-8018-028-03</t>
  </si>
  <si>
    <t>KE568</t>
  </si>
  <si>
    <t>komponenta Phalan.1 NWD250201s</t>
  </si>
  <si>
    <t>KE573</t>
  </si>
  <si>
    <t>vložka komponenta Metis 1 th.2 NWD250312s</t>
  </si>
  <si>
    <t>KH349</t>
  </si>
  <si>
    <t>dřík Alloclassic-SLO-5 01.00121.050</t>
  </si>
  <si>
    <t>KH436</t>
  </si>
  <si>
    <t>hlavice durasul kov.M/32 14.32.06-20</t>
  </si>
  <si>
    <t>KA538</t>
  </si>
  <si>
    <t>pouzdro allofit 50/HH 4244</t>
  </si>
  <si>
    <t>KD115</t>
  </si>
  <si>
    <t>columbus koleno FL5 NN005K</t>
  </si>
  <si>
    <t>KE564</t>
  </si>
  <si>
    <t>komponenta Metis 1 NWD250101s</t>
  </si>
  <si>
    <t>KE569</t>
  </si>
  <si>
    <t>komponenta Phalan.2 NWD250202s</t>
  </si>
  <si>
    <t>KE572</t>
  </si>
  <si>
    <t>vložka komponenta Metis 1 th.1 NWD250311s</t>
  </si>
  <si>
    <t>KH343</t>
  </si>
  <si>
    <t>vložka Durasul GG/28 neutr. 01.00013.207</t>
  </si>
  <si>
    <t>KA473</t>
  </si>
  <si>
    <t>dřík Zwemuller   2 2842</t>
  </si>
  <si>
    <t>KA537</t>
  </si>
  <si>
    <t>pouzdro allofit 48/GG 4243</t>
  </si>
  <si>
    <t>KD121</t>
  </si>
  <si>
    <t>tibia T4 NN077K</t>
  </si>
  <si>
    <t>KD137</t>
  </si>
  <si>
    <t>plato T4 14 NN242</t>
  </si>
  <si>
    <t>KG161</t>
  </si>
  <si>
    <t>hlavička oxi fem head 12/14 28 mm +  0 71342800</t>
  </si>
  <si>
    <t>KE575</t>
  </si>
  <si>
    <t>vložka komponenta Metis 2 th.1 NWD250321s</t>
  </si>
  <si>
    <t>KI662</t>
  </si>
  <si>
    <t>tibiální komponenta cementovaná vel. 5 1581-50-000</t>
  </si>
  <si>
    <t>KI174</t>
  </si>
  <si>
    <t>tibiální komponenta cementovaná 3 1581-30-000</t>
  </si>
  <si>
    <t>KA547</t>
  </si>
  <si>
    <t>vložka allofit SHH/28 01.00010.208</t>
  </si>
  <si>
    <t>KG917</t>
  </si>
  <si>
    <t>dřík femuru fitmore 12/14 B/6 01.00551.206</t>
  </si>
  <si>
    <t>KI819</t>
  </si>
  <si>
    <t>náhrada kyčelního kloubu ALLOFIT IT 54/ JJ, pozdro jamky 00-8755-054-00</t>
  </si>
  <si>
    <t>KE025</t>
  </si>
  <si>
    <t>koleno prim.femur.kom.pravá 4 96-0014</t>
  </si>
  <si>
    <t>KI861</t>
  </si>
  <si>
    <t>náhrada kolenního kloubu SIGMA vložka tibiální XLK vel.3 10 mm 1581-13-110</t>
  </si>
  <si>
    <t>KI858</t>
  </si>
  <si>
    <t>náhrada kolenního kloubu SIGMA vložka tibiální XLK vel.5 8 mm 1581-15-108</t>
  </si>
  <si>
    <t>KA550</t>
  </si>
  <si>
    <t>vložka allofit PE SKK/28 01.00010.211</t>
  </si>
  <si>
    <t>KE026</t>
  </si>
  <si>
    <t>koleno prim.femur.kom.pravá 5 96-0015</t>
  </si>
  <si>
    <t>KG144</t>
  </si>
  <si>
    <t>vložka bicon plus rexpol insert 2/28 75003748</t>
  </si>
  <si>
    <t>KA654</t>
  </si>
  <si>
    <t>kotv.komp.stand. bicon č.2/28 14208</t>
  </si>
  <si>
    <t>KI973</t>
  </si>
  <si>
    <t>náhrada kyčelního kloubu necement. dřík CLS Spotorno 135° C 12/14 vel. 10 29.00.39-100</t>
  </si>
  <si>
    <t>KJ138</t>
  </si>
  <si>
    <t>náhrada kyčelního kloubu ALLOFIT vložka s vit. E neutral JJ 32 mm 00-8851-011-32</t>
  </si>
  <si>
    <t>KJ331</t>
  </si>
  <si>
    <t>náhrada kyčelního kloubu FITMORE dřík femorální s ofsetem B/7 12/14 01.00551.207</t>
  </si>
  <si>
    <t>ZA962</t>
  </si>
  <si>
    <t>Šití merslen gr 2 bal. á 36 ks EH6737H</t>
  </si>
  <si>
    <t>ZB034</t>
  </si>
  <si>
    <t>Šití dafilon modrý 2/0 (3) bal. á 36 ks C0935476</t>
  </si>
  <si>
    <t>ZB134</t>
  </si>
  <si>
    <t>Šití dafilon modrý 3/0 (2) bal. á 36 ks C0932213</t>
  </si>
  <si>
    <t>ZB306</t>
  </si>
  <si>
    <t>Šití safil fialový 1 (4) bal. á 36 ks C1048397</t>
  </si>
  <si>
    <t>ZB652</t>
  </si>
  <si>
    <t>Šití merslen gr 0 bal. á 36 ks EH6855H</t>
  </si>
  <si>
    <t>ZB979</t>
  </si>
  <si>
    <t>Šití dafilon modrý 4/0 (1.5) bal. á 36 ks C0932205</t>
  </si>
  <si>
    <t>ZE696</t>
  </si>
  <si>
    <t>Šití premicron zelený 2/0 (3) bal. á 36 ks C0120008</t>
  </si>
  <si>
    <t>ZA966</t>
  </si>
  <si>
    <t>Šití merslen gr 2 bal. á 36 ks EH6417H</t>
  </si>
  <si>
    <t>ZC260</t>
  </si>
  <si>
    <t>Šití premicron zelený 2 (5) bal. á 36 ks C0026394</t>
  </si>
  <si>
    <t>ZH392</t>
  </si>
  <si>
    <t>Šití safil quick + bezb. 3/0 (2) bal. á 36 ks C1046030</t>
  </si>
  <si>
    <t>ZI467</t>
  </si>
  <si>
    <t>Šití monoplus fialový 1 (4) bal. á 24 ks B0024091</t>
  </si>
  <si>
    <t>ZE311</t>
  </si>
  <si>
    <t>Šití monosyn bezbarvý 3/0 (2) bal. á 36 ks C0023625</t>
  </si>
  <si>
    <t>ZB528</t>
  </si>
  <si>
    <t>Šití monosyn bezbarvý 4/0 (1.5) bal. á 36 ks C0023624</t>
  </si>
  <si>
    <t>ZB052</t>
  </si>
  <si>
    <t>Šití vicryl plus vi 1 bal. á 36 ks VCP519H</t>
  </si>
  <si>
    <t>ZB912</t>
  </si>
  <si>
    <t>Šití orthocord fialový bal. á 12 ks 223104</t>
  </si>
  <si>
    <t>ZE695</t>
  </si>
  <si>
    <t>Šití premicron zelený 3/0 (2) bal. á 36 ks C0120007</t>
  </si>
  <si>
    <t>ZB168</t>
  </si>
  <si>
    <t>Jehla chirurgická 0,9 x 36 B10</t>
  </si>
  <si>
    <t>ZB468</t>
  </si>
  <si>
    <t>Jehla chirurgická G14</t>
  </si>
  <si>
    <t>ZB478</t>
  </si>
  <si>
    <t>Jehla chirurgická 0,8 x 32 B11</t>
  </si>
  <si>
    <t>ZB479</t>
  </si>
  <si>
    <t>Jehla chirurgická B12</t>
  </si>
  <si>
    <t>ZB481</t>
  </si>
  <si>
    <t>Jehla chirurgická 0,7 x 25 B13</t>
  </si>
  <si>
    <t>ZB167</t>
  </si>
  <si>
    <t>Jehla chirurgická 1,4 x 80 G1</t>
  </si>
  <si>
    <t>ZH853</t>
  </si>
  <si>
    <t>Provlékač vlákna chia k operacím ramene 214101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</si>
  <si>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</si>
  <si>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</si>
  <si>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</si>
  <si>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</si>
  <si>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</si>
  <si>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</si>
  <si>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</si>
  <si>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</si>
  <si>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</si>
  <si>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</si>
  <si>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ZK483</t>
  </si>
  <si>
    <t>Rukavice operační latexové bez pudru ortpedic vel. 7,5 5788204</t>
  </si>
  <si>
    <t>ZK678</t>
  </si>
  <si>
    <t>Rukavice operační ansell dipos-a-glove vel. M ( 7-8) bal. á 50 párů kopolymerové MDG751EU</t>
  </si>
  <si>
    <t>ZK479</t>
  </si>
  <si>
    <t>Rukavice operační latexové bez pudru ortpedic vel. 8,5 5788206</t>
  </si>
  <si>
    <t>DH484</t>
  </si>
  <si>
    <t>Synovasure PJI box (5ks)</t>
  </si>
  <si>
    <t>ZM768</t>
  </si>
  <si>
    <t>Implantát chrupavkový Hyalofast 2 x 2 cm 144714F</t>
  </si>
  <si>
    <t>ZA278</t>
  </si>
  <si>
    <t>ChronOS Granule 2.8 - 5.6 mm, 20 ml 710.027S</t>
  </si>
  <si>
    <t>ZB751</t>
  </si>
  <si>
    <t>Hadice PVC 8/12 á 30 m P00468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</si>
  <si>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</si>
  <si>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</si>
  <si>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</si>
  <si>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</si>
  <si>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</si>
  <si>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</si>
  <si>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</si>
  <si>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</si>
  <si>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</si>
  <si>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</si>
  <si>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</si>
  <si>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</si>
  <si>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</si>
  <si>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</si>
  <si>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50115004</t>
  </si>
  <si>
    <t>506 SZM umělé tělní náhrady kovové (112 02 030)</t>
  </si>
  <si>
    <t>50115003</t>
  </si>
  <si>
    <t>518 SZM TEP ortopedie, traumatologie (112 02 003)</t>
  </si>
  <si>
    <t>50115064</t>
  </si>
  <si>
    <t>529 SZM šicí materiál (112 02 106)</t>
  </si>
  <si>
    <t>50115011</t>
  </si>
  <si>
    <t>515 SZM umělé tělní náhrady ostatní (112 02 030)</t>
  </si>
  <si>
    <t>Spotřeba zdravotnického materiálu - orientační přehled</t>
  </si>
  <si>
    <t>ON Data</t>
  </si>
  <si>
    <t>606 - Pracoviště ortopedie</t>
  </si>
  <si>
    <t>6F6 - Pracov. standardní ústavní lůž. péče ortopedické -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</si>
  <si>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</si>
  <si>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</si>
  <si>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</si>
  <si>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Chocholáč Dalimil</t>
  </si>
  <si>
    <t>Jemelík Petr</t>
  </si>
  <si>
    <t>Mikulík Josef</t>
  </si>
  <si>
    <t>Zdravotní výkony vykázané na pracovišti v rámci ambulantní péče dle lékařů *</t>
  </si>
  <si>
    <t>606</t>
  </si>
  <si>
    <t>1</t>
  </si>
  <si>
    <t>0000502</t>
  </si>
  <si>
    <t>MESOCAIN 1%</t>
  </si>
  <si>
    <t>0040536</t>
  </si>
  <si>
    <t>0055824</t>
  </si>
  <si>
    <t>NOVALGIN INJEKCE</t>
  </si>
  <si>
    <t>0067547</t>
  </si>
  <si>
    <t>0089870</t>
  </si>
  <si>
    <t>0090044</t>
  </si>
  <si>
    <t>0192143</t>
  </si>
  <si>
    <t>3</t>
  </si>
  <si>
    <t>0082517</t>
  </si>
  <si>
    <t>0082519</t>
  </si>
  <si>
    <t>V</t>
  </si>
  <si>
    <t>09137</t>
  </si>
  <si>
    <t>UZ VYŠETŘENÍ DVOU ORGÁNŮ V NĚKOLIKA ROVINÁCH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</si>
  <si>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</si>
  <si>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</si>
  <si>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</si>
  <si>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</si>
  <si>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</si>
  <si>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</si>
  <si>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</si>
  <si>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</si>
  <si>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</si>
  <si>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</si>
  <si>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</si>
  <si>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</si>
  <si>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</si>
  <si>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</si>
  <si>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</si>
  <si>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</si>
  <si>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51869</t>
  </si>
  <si>
    <t>SEJMUTÍ CIRKULÁRNÍ SÁDROVÉ FIXACE NA KONČETINÁCH</t>
  </si>
  <si>
    <t>51873</t>
  </si>
  <si>
    <t>SLOŽITÝ MĚKKÝ FIXAČNÍ OBVAZ</t>
  </si>
  <si>
    <t>51877</t>
  </si>
  <si>
    <t>PŘILOŽENÍ LÉČEBNÉ POMŮCKY - ORTÉZY</t>
  </si>
  <si>
    <t>66022</t>
  </si>
  <si>
    <t>CÍLENÉ VYŠETŘENÍ ORTOPEDEM</t>
  </si>
  <si>
    <t>66023</t>
  </si>
  <si>
    <t>KONTROLNÍ VYŠETŘENÍ ORTOPEDEM</t>
  </si>
  <si>
    <t>66229</t>
  </si>
  <si>
    <t xml:space="preserve">PES EQUINOVARUS ATD. - PŘILOŽENÍ KOREKČNÍ SÁDROVÉ </t>
  </si>
  <si>
    <t>66853</t>
  </si>
  <si>
    <t>OTEVŘENÁ BIOPSIE MĚKKÝCH TKÁNÍ</t>
  </si>
  <si>
    <t>66949</t>
  </si>
  <si>
    <t>PUNKCE KLOUBNÍ S APLIKACÍ LÉČIVA</t>
  </si>
  <si>
    <t>09547</t>
  </si>
  <si>
    <t>REGULAČNÍ POPLATEK -- POJIŠTĚNEC OD ÚHRADY POPLATK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</si>
  <si>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</si>
  <si>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</si>
  <si>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</si>
  <si>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</si>
  <si>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</si>
  <si>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</si>
  <si>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</si>
  <si>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</si>
  <si>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09135</t>
  </si>
  <si>
    <t>UZ VYŠETŘENÍ POUZE JEDNOHO ORGÁNU V NĚKOLIKA ROVIN</t>
  </si>
  <si>
    <t>09215</t>
  </si>
  <si>
    <t>INJEKCE I. M., S. C., I. D.</t>
  </si>
  <si>
    <t>09545</t>
  </si>
  <si>
    <t>REGULAČNÍ POPLATEK ZA POHOTOVOSTNÍ SLUŽBU -- POPLA</t>
  </si>
  <si>
    <t>09563</t>
  </si>
  <si>
    <t>VÝKON ÚSTAVNÍ POHOTOVOSTNÍ SLUŽBY</t>
  </si>
  <si>
    <t>51861</t>
  </si>
  <si>
    <t>CIRKULÁRNÍ SÁDROVÝ OBVAZ - NOHA, BÉREC</t>
  </si>
  <si>
    <t>51851</t>
  </si>
  <si>
    <t>FIXAČNÍ SÁDROVÁ DLAHA - RUKA, PŘEDLOKTÍ</t>
  </si>
  <si>
    <t>66021</t>
  </si>
  <si>
    <t>KOMPLEXNÍ VYŠETŘENÍ ORTOPEDEM</t>
  </si>
  <si>
    <t>61245</t>
  </si>
  <si>
    <t>FENESTRACE ŠLACHOVÉ POCHVY</t>
  </si>
  <si>
    <t>09115</t>
  </si>
  <si>
    <t>ODBĚR BIOLOGICKÉHO MATERIÁLU JINÉHO NEŽ KREV NA KV</t>
  </si>
  <si>
    <t>66031</t>
  </si>
  <si>
    <t>PREVENTIVNÍ VYŠETŘENÍ KYČELNÍCH KLOUBŮ U KOJENCE</t>
  </si>
  <si>
    <t>51811</t>
  </si>
  <si>
    <t>ABSCES NEBO HEMATOM SUBKUTANNÍ, PILONIDÁLNÍ, INTRA</t>
  </si>
  <si>
    <t>51855</t>
  </si>
  <si>
    <t>FIXAČNÍ SÁDROVÁ DLAHA CELÉ HORNÍ KONČETINY</t>
  </si>
  <si>
    <t>51865</t>
  </si>
  <si>
    <t>CIRKULÁRNÍ SÁDROVÝ OBVAZ NA DOLNÍ KONČETINĚ</t>
  </si>
  <si>
    <t>66811</t>
  </si>
  <si>
    <t>INJEKCE DO BURZY, GANGLIA, POCHVY ŠLACHOVÉ</t>
  </si>
  <si>
    <t>51857</t>
  </si>
  <si>
    <t xml:space="preserve">CIRKULÁRNÍ SÁDROVÝ OBVAZ - CELÁ HORNÍ KONČETINA - </t>
  </si>
  <si>
    <t>66733</t>
  </si>
  <si>
    <t>REKONSTRUKCE KLADÍVKOVÉHO PRSTU - ZA KAŽDÝ DALŠÍ P</t>
  </si>
  <si>
    <t>66839</t>
  </si>
  <si>
    <t>EXSTIRPACE NÁDORU MĚKKÝCH TKÁNÍ - POVRCHOVĚ ULOŽEN</t>
  </si>
  <si>
    <t>66867</t>
  </si>
  <si>
    <t>EXCIZE A EXSTIRPACE SVALOVÉ - JEDNODUCHÉ</t>
  </si>
  <si>
    <t>66837</t>
  </si>
  <si>
    <t>EXSTIRPACE BURZY NEBO GANGLIA - POVRCHOVÁ</t>
  </si>
  <si>
    <t>61255</t>
  </si>
  <si>
    <t>ROZŠÍŘENÁ APONEUREKTOMIE U FORMY DUPUYTRENOVY KONT</t>
  </si>
  <si>
    <t>66731</t>
  </si>
  <si>
    <t>REKONSTRUKCE KLADÍVKOVÉHO PRSTU NOHY</t>
  </si>
  <si>
    <t>66881</t>
  </si>
  <si>
    <t>EXCIZE / EXSTIRPACE EXOSTÓZY</t>
  </si>
  <si>
    <t>66721</t>
  </si>
  <si>
    <t xml:space="preserve">EXCIZE / EXSTIRPACE FASCIE,  APONEURÓZY V OBLASTI </t>
  </si>
  <si>
    <t>6F6</t>
  </si>
  <si>
    <t>09569</t>
  </si>
  <si>
    <t>(VZP) ZÁKROK NA PRAVÉ STRANĚ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</si>
  <si>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</si>
  <si>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</si>
  <si>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</si>
  <si>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</si>
  <si>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</si>
  <si>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</si>
  <si>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</si>
  <si>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</si>
  <si>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</si>
  <si>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</si>
  <si>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</si>
  <si>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12 - Urologická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</si>
  <si>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</si>
  <si>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</si>
  <si>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</si>
  <si>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</si>
  <si>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</si>
  <si>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</si>
  <si>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</si>
  <si>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</si>
  <si>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</si>
  <si>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</si>
  <si>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</si>
  <si>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</si>
  <si>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</si>
  <si>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</si>
  <si>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</si>
  <si>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</si>
  <si>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</si>
  <si>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</si>
  <si>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</si>
  <si>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</si>
  <si>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</si>
  <si>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61247</t>
  </si>
  <si>
    <t>OPERACE KARPÁLNÍHO TUNELU</t>
  </si>
  <si>
    <t>61253</t>
  </si>
  <si>
    <t xml:space="preserve">PALM. APONEUREKTOMIE U DLAŇOVÉ FORMY DUPUYTRENOVY </t>
  </si>
  <si>
    <t>66813</t>
  </si>
  <si>
    <t>ODSTRANĚNÍ OSTEOSYNTETICKÉHO MATERIÁLU</t>
  </si>
  <si>
    <t>66927</t>
  </si>
  <si>
    <t>REVIZE ŠLACHOVÝCH POCHEV</t>
  </si>
  <si>
    <t>6F1</t>
  </si>
  <si>
    <t>61169</t>
  </si>
  <si>
    <t>TRANSPOZICE MUSKULÁRNÍHO LALOKU</t>
  </si>
  <si>
    <t>0008807</t>
  </si>
  <si>
    <t>0008808</t>
  </si>
  <si>
    <t>0011785</t>
  </si>
  <si>
    <t>AMIKIN 1 G</t>
  </si>
  <si>
    <t>0053922</t>
  </si>
  <si>
    <t>CIPHIN PRO INFUSIONE 200 MG/100 ML</t>
  </si>
  <si>
    <t>0058092</t>
  </si>
  <si>
    <t>CEFAZOLIN SANDOZ 1 G</t>
  </si>
  <si>
    <t>0064831</t>
  </si>
  <si>
    <t>AXETINE 1,5 G</t>
  </si>
  <si>
    <t>0066137</t>
  </si>
  <si>
    <t>OFLOXIN INF</t>
  </si>
  <si>
    <t>0072972</t>
  </si>
  <si>
    <t>0076360</t>
  </si>
  <si>
    <t>ZINACEF 1,5 G</t>
  </si>
  <si>
    <t>0083417</t>
  </si>
  <si>
    <t>MERONEM 1 G</t>
  </si>
  <si>
    <t>0087239</t>
  </si>
  <si>
    <t>FANHDI 50 I.U./ML</t>
  </si>
  <si>
    <t>0087240</t>
  </si>
  <si>
    <t>FANHDI 100 I.U./ML</t>
  </si>
  <si>
    <t>0091148</t>
  </si>
  <si>
    <t>0092289</t>
  </si>
  <si>
    <t>EDICIN 0,5 G</t>
  </si>
  <si>
    <t>0096414</t>
  </si>
  <si>
    <t>GENTAMICIN LEK 80 MG/2 ML</t>
  </si>
  <si>
    <t>0097878</t>
  </si>
  <si>
    <t>KLIMICIN</t>
  </si>
  <si>
    <t>0097910</t>
  </si>
  <si>
    <t>HUMAN ALBUMIN GRIFOLS 20%</t>
  </si>
  <si>
    <t>0098212</t>
  </si>
  <si>
    <t>0129767</t>
  </si>
  <si>
    <t>IMIPENEM/CILASTATIN KABI 500 MG/500 MG</t>
  </si>
  <si>
    <t>0144328</t>
  </si>
  <si>
    <t>0151458</t>
  </si>
  <si>
    <t>0162180</t>
  </si>
  <si>
    <t>CIPROFLOXACIN KABI 200 MG/100 ML INFUZNÍ ROZTOK</t>
  </si>
  <si>
    <t>0162187</t>
  </si>
  <si>
    <t>0164350</t>
  </si>
  <si>
    <t>TAZOCIN 4 G/0,5 G</t>
  </si>
  <si>
    <t>0113453</t>
  </si>
  <si>
    <t>0129834</t>
  </si>
  <si>
    <t>0129836</t>
  </si>
  <si>
    <t>0183926</t>
  </si>
  <si>
    <t>0202911</t>
  </si>
  <si>
    <t>0113424</t>
  </si>
  <si>
    <t>PIPERACILLIN/TAZOBACTAM IBIGEN 4 G/0,5 G PRÁŠEK PR</t>
  </si>
  <si>
    <t>2</t>
  </si>
  <si>
    <t>0007917</t>
  </si>
  <si>
    <t>0007955</t>
  </si>
  <si>
    <t>0207921</t>
  </si>
  <si>
    <t>0407942</t>
  </si>
  <si>
    <t>0001588</t>
  </si>
  <si>
    <t>ŠROUB SAMOŘEZNÝ KORTIKÁLNÍ MALÝ FRAGMENTY TITAN</t>
  </si>
  <si>
    <t>0001627</t>
  </si>
  <si>
    <t>DLAHA MALÝ FRAGMENT OCEL</t>
  </si>
  <si>
    <t>0001719</t>
  </si>
  <si>
    <t>DRÁT CERKLÁŽNÍ OCEL</t>
  </si>
  <si>
    <t>0003702</t>
  </si>
  <si>
    <t>KOŠÍČEK PODPŮRNÝ                     9444X9,9450X9</t>
  </si>
  <si>
    <t>0003769</t>
  </si>
  <si>
    <t>NÁHRADA KYČ.KL.CEMENTOVANÁ,DŘÍK MS-30    300029XX0</t>
  </si>
  <si>
    <t>0004596</t>
  </si>
  <si>
    <t>DLAHA LCP ROVNÁ MALÝ FRAGMNET TITAN</t>
  </si>
  <si>
    <t>0010851</t>
  </si>
  <si>
    <t>NÁHRADA KYČ.KL.DŘÍK SL ZWEYMULLER,NECEM. 2841-2852</t>
  </si>
  <si>
    <t>0011110</t>
  </si>
  <si>
    <t>JAMKA SCF ZWEYMULLER,NECEMENTOVANÁ       3532-3540</t>
  </si>
  <si>
    <t>0011118</t>
  </si>
  <si>
    <t>JAMKA ZWEYMULLER,CSF PE VLOŽKA, NECEMEN. 3502-3510</t>
  </si>
  <si>
    <t>0012176</t>
  </si>
  <si>
    <t>UCPÁVKA DŘEŇOVÉ DUTINY S DRENEM     0981,3222-3229</t>
  </si>
  <si>
    <t>0012574</t>
  </si>
  <si>
    <t>ENDOPROTÉZA CERVIKO. KYČ. KLOUBU CEMENTOVANÁ 44</t>
  </si>
  <si>
    <t>0012575</t>
  </si>
  <si>
    <t>ENDOPROTÉZA CERVIKO. KYČ. KLOUBU CEMENTOVANÁ 46</t>
  </si>
  <si>
    <t>0012576</t>
  </si>
  <si>
    <t>ENDOPROTÉZA CERVIKO. KYČ. KLOUBU CEMENTOVANÁ 48</t>
  </si>
  <si>
    <t>0012577</t>
  </si>
  <si>
    <t>ENDOPROTÉZA CERVIKO. KYČ. KLOUBU CEMENTOVANÁ 50</t>
  </si>
  <si>
    <t>0012578</t>
  </si>
  <si>
    <t>ENDOPROTÉZA CERVIKO. KYČ. KLOUBU CEMENTOVANÁ 52</t>
  </si>
  <si>
    <t>0012579</t>
  </si>
  <si>
    <t>ENDOPROTÉZA CERVIKO. KYČ. KLOUBU CEMENTOVANÁ 54</t>
  </si>
  <si>
    <t>0012580</t>
  </si>
  <si>
    <t>ENDOPROTÉZA CERVIKO. KYČ. KLOUBU CEMENTOVANÁ 56</t>
  </si>
  <si>
    <t>0012785</t>
  </si>
  <si>
    <t>HŘEB STEINMANNŮV</t>
  </si>
  <si>
    <t>0017129</t>
  </si>
  <si>
    <t>ŠROUB FIXAČNÍ K NECEMENT.JAMCE PLASMACUP</t>
  </si>
  <si>
    <t>0017132</t>
  </si>
  <si>
    <t>HLAVICE KYČELNÍHO KLOUBU KOVOVÁ</t>
  </si>
  <si>
    <t>0018001</t>
  </si>
  <si>
    <t>NÁHRADA KYČ.KL.CEMENT.,CENTRALIZÉR MS-30    3001XX</t>
  </si>
  <si>
    <t>0018677</t>
  </si>
  <si>
    <t>CEMENT KOSTNÍ PALACOS R - 40  2X40G</t>
  </si>
  <si>
    <t>0018678</t>
  </si>
  <si>
    <t>CEMENT KOSTNÍ PALACOS R - 40 + GENTAMICINUM  2X40G</t>
  </si>
  <si>
    <t>0020135</t>
  </si>
  <si>
    <t>DRÁT EXTENČNÍ KIRSCHNER</t>
  </si>
  <si>
    <t>0020275</t>
  </si>
  <si>
    <t>ŠROUB SPONGIÓZNÍ</t>
  </si>
  <si>
    <t>0020314</t>
  </si>
  <si>
    <t>0024666</t>
  </si>
  <si>
    <t>NÁHRADA KYČ.KL.CEMENT.JAMKA S NÍZKÝM PROFILEM    0</t>
  </si>
  <si>
    <t>0024667</t>
  </si>
  <si>
    <t>NÁHRADA KYČ.KL.CEMENT.JAMKA S NÍZKÝM PROFILEM</t>
  </si>
  <si>
    <t>0024982</t>
  </si>
  <si>
    <t xml:space="preserve">KOTVIČKA TITANOVÁ PRO CHIR.RUKY MINI,MINI LS,MINI </t>
  </si>
  <si>
    <t>0024989</t>
  </si>
  <si>
    <t xml:space="preserve">KOTVIČKA TITANOVÁ PRO STABILIZACI RAMENE GII, GII </t>
  </si>
  <si>
    <t>0027768</t>
  </si>
  <si>
    <t>DLAHA LCP ROVNÁ VELKÝ FRAGMENT TITAN</t>
  </si>
  <si>
    <t>0030182</t>
  </si>
  <si>
    <t>NÁHRADA KYČELNÍHO KLOUBU SYSTÉM ZCA</t>
  </si>
  <si>
    <t>0030184</t>
  </si>
  <si>
    <t>0030186</t>
  </si>
  <si>
    <t>0030409</t>
  </si>
  <si>
    <t>ŠROUB LCP SAMOŘEZNÝ VELKÝ FRAGMENT OCEL</t>
  </si>
  <si>
    <t>0030415</t>
  </si>
  <si>
    <t>0030418</t>
  </si>
  <si>
    <t>0030454</t>
  </si>
  <si>
    <t>ŠROUB LCP SAMOŘEZNÝ MALÝ FRAGMENT TITAN</t>
  </si>
  <si>
    <t>0030458</t>
  </si>
  <si>
    <t>0030494</t>
  </si>
  <si>
    <t>ŠROUB LCP SAMOŘEZNÝ VELKÝ FRAGMENT TITAN</t>
  </si>
  <si>
    <t>0030501</t>
  </si>
  <si>
    <t>0031006</t>
  </si>
  <si>
    <t>ENDOPROTÉZA KYČELNÍHO KLOUBU FEMORÁLNÍ HLAVICE</t>
  </si>
  <si>
    <t>0031007</t>
  </si>
  <si>
    <t>0031063</t>
  </si>
  <si>
    <t>JAMKA NECEMENTOVÁ BICON PLUS STANDARDNÍ</t>
  </si>
  <si>
    <t>0031064</t>
  </si>
  <si>
    <t>0031066</t>
  </si>
  <si>
    <t>VLOŽKA REXPOL NECEMENTOVÁ</t>
  </si>
  <si>
    <t>0031067</t>
  </si>
  <si>
    <t>VLOŽKA ANTILUX REXPOL NECEMENTOVÁ</t>
  </si>
  <si>
    <t>0031244</t>
  </si>
  <si>
    <t>NÁHRADA KYČELNÍHO KLOUBU     8420.15.010</t>
  </si>
  <si>
    <t>0031286</t>
  </si>
  <si>
    <t>NÁHRADA KOLENNÍHO KLOUBU SYSTÉM NEXGEN</t>
  </si>
  <si>
    <t>0031337</t>
  </si>
  <si>
    <t>0031468</t>
  </si>
  <si>
    <t>DLAHA LCP TIBIE PROXIMÁLNÍ OCEL MALÝ FRAGMENT TITA</t>
  </si>
  <si>
    <t>0031495</t>
  </si>
  <si>
    <t>DLAHA LCP FEMUR DISTÁLNÍ VELKÝ FRAGMENT OCEL TITAN</t>
  </si>
  <si>
    <t>0031589</t>
  </si>
  <si>
    <t>NÁHRADA RAMENNÍHO KLOUBU 1352.20.010</t>
  </si>
  <si>
    <t>0031591</t>
  </si>
  <si>
    <t>NÁHRADA RAMENNÍHO KLOUBU 1350.15.010 - 030</t>
  </si>
  <si>
    <t>0031598</t>
  </si>
  <si>
    <t>NÁHRADA RAMENNÍHO KLOUBU 1304.15.140 - 240</t>
  </si>
  <si>
    <t>0031604</t>
  </si>
  <si>
    <t>NÁHRADA RAM. KLOUBU 1330.15.270 A 1331.15.270</t>
  </si>
  <si>
    <t>0031888</t>
  </si>
  <si>
    <t>0031933</t>
  </si>
  <si>
    <t>ZASLEPOVACÍ HLAVA TIBIE ÚHLOVĚ STABILNÍ TITAN</t>
  </si>
  <si>
    <t>0031938</t>
  </si>
  <si>
    <t>HŘEB KANYLOVANÝ TIBIE UHLOVĚ STABILNÍ TITAN</t>
  </si>
  <si>
    <t>0031983</t>
  </si>
  <si>
    <t>ŠROUB STARDRIVE ZAJIŠŤOVACÍ TITAN</t>
  </si>
  <si>
    <t>0035002</t>
  </si>
  <si>
    <t>ŠROUB STARDRIVE SAMOŘEZNÝ SPONGIOZNÍ ZAJIŠŤOVACÍ T</t>
  </si>
  <si>
    <t>0039880</t>
  </si>
  <si>
    <t>NÁHRADA KYČELNÍHO KLOUBU SYSTÉM SL</t>
  </si>
  <si>
    <t>0042251</t>
  </si>
  <si>
    <t>CEMENT KOSTNÍ COPAL G+C - 40 GENTAMICIN A CLINDAMY</t>
  </si>
  <si>
    <t>0042381</t>
  </si>
  <si>
    <t>NÁHRADA KOLENNÍHO KLOUBU P.F.C.SIGMA RP REVIZNÍ CE</t>
  </si>
  <si>
    <t>0042382</t>
  </si>
  <si>
    <t>NÁHRADA KOLENNÍHO KLOUBU P.F.C.SIGMA RP REVIZNÍ</t>
  </si>
  <si>
    <t>0042384</t>
  </si>
  <si>
    <t>0042573</t>
  </si>
  <si>
    <t>NÁHRADA KOL. KLOUBU COLUMBUS, FEMOR.KOMP. PLASMAPO</t>
  </si>
  <si>
    <t>0042574</t>
  </si>
  <si>
    <t>NÁHRADA KOL. KLOUBU COLUMBUS TIBIÁLNÍ KOMP. PLASMA</t>
  </si>
  <si>
    <t>0043119</t>
  </si>
  <si>
    <t>ŠTĚP ALLOGENNÍ KOSTNÍ ZMRAZENÝ</t>
  </si>
  <si>
    <t>0043120</t>
  </si>
  <si>
    <t>ŠTĚP ALLOGENNÍ VAZIVOVÝ ZMRAZENÝ</t>
  </si>
  <si>
    <t>0043151</t>
  </si>
  <si>
    <t>ŠTĚP ALLOGENNÍ KOSTNÍ SPONGIOZNÍ ZMRAZENÝ  HLAVICE</t>
  </si>
  <si>
    <t>0043166</t>
  </si>
  <si>
    <t>ŠLACHA SVALOVÁ ZMRAZENÁ</t>
  </si>
  <si>
    <t>0067020</t>
  </si>
  <si>
    <t xml:space="preserve">IMPLANTÁT SPINÁLNÍ SYSTÉM CERVIFIX                </t>
  </si>
  <si>
    <t>0069081</t>
  </si>
  <si>
    <t>IMPLANTÁT KOSTNÍ UMĚLÁ NÁHRADA TKÁNĚ  CHRONOS</t>
  </si>
  <si>
    <t>0070998</t>
  </si>
  <si>
    <t>NÁHRADA KYČ. KL. VERSYS 801802801-5</t>
  </si>
  <si>
    <t>0070999</t>
  </si>
  <si>
    <t>NÁHRADA KYČ. KL. VERSYS 801803201-5</t>
  </si>
  <si>
    <t>0071014</t>
  </si>
  <si>
    <t>NÁHRADA KOLENNÍHO KLOUBU P.F.C.SIGMA 96-000X,001X</t>
  </si>
  <si>
    <t>0071021</t>
  </si>
  <si>
    <t>NÁHRADA KOLENNÍHO KLOUBU P.F.C.SIGMA 96-08XX,09XX</t>
  </si>
  <si>
    <t>0071025</t>
  </si>
  <si>
    <t>NÁHRADA KOLENNÍHO KLOUBU P.F.C.SIGMA 96-008X,009X</t>
  </si>
  <si>
    <t>0071026</t>
  </si>
  <si>
    <t>NÁHRADA KOLENNÍHO KLOUBU P.F.C.SIGMA 96-077X,96-07</t>
  </si>
  <si>
    <t>0071642</t>
  </si>
  <si>
    <t>HLAVICE KERAMICKÁ SULOX                     17XX0X</t>
  </si>
  <si>
    <t>0071867</t>
  </si>
  <si>
    <t>JAMKA ALLOFIT,TITANOVÉ POUZDRO           4242-4251</t>
  </si>
  <si>
    <t>0071871</t>
  </si>
  <si>
    <t>JAMKA ALLOFIT,VLOŽKA ALPHA,D28MM         4302-4313</t>
  </si>
  <si>
    <t>0072161</t>
  </si>
  <si>
    <t>NÁHRADA KOLENNÍHO KLOUBU NEXGEN 596601.0.</t>
  </si>
  <si>
    <t>0074305</t>
  </si>
  <si>
    <t>DISK A DLAHA K FIXACI NÁHRADY LIG. CRUCIATUM - SET</t>
  </si>
  <si>
    <t>0074306</t>
  </si>
  <si>
    <t>DISK, DLAHA K FIXACI NÁHRADY LIG. CRUCIATUM</t>
  </si>
  <si>
    <t>0074307</t>
  </si>
  <si>
    <t>ZÁTKA VSTŘEBATELNÁ-IMSET PLUG</t>
  </si>
  <si>
    <t>0074312</t>
  </si>
  <si>
    <t>ŠROUB KOMPRESNÍ ZAVÍRACÍ TARGON</t>
  </si>
  <si>
    <t>0074314</t>
  </si>
  <si>
    <t>ŠROUB ZAJIŠŤOVACÍ  TITANOVÝ TARGON</t>
  </si>
  <si>
    <t>0074721</t>
  </si>
  <si>
    <t>HŘEB FEMORÁLNÍ PROXIMÁLNÍ TITANOVÝ DLOUHÝ TARGON P</t>
  </si>
  <si>
    <t>0074723</t>
  </si>
  <si>
    <t>ŠROUB ZAJIŠŤOVACÍ, SAMOŘEZNÝ, UZAMYKATELNÝ TI TARG</t>
  </si>
  <si>
    <t>0077018</t>
  </si>
  <si>
    <t>NÁHRADA KOLENNÍHO KLOUBU SEARCH EVOLUTION,FEMOR.KO</t>
  </si>
  <si>
    <t>0077019</t>
  </si>
  <si>
    <t>NÁHRADA KOLENNÍHO KLOUBU,SEARCH EVOLUTION,TIBIÁLNÍ</t>
  </si>
  <si>
    <t>0077021</t>
  </si>
  <si>
    <t>NÁHRADA KOLENNÍHO KLOUBU,SEARCH EVOLUTION,PE- TIBI</t>
  </si>
  <si>
    <t>0077117</t>
  </si>
  <si>
    <t>ŠROUB INTERFERENČNÍ VSTŘEB.ABSOLUTE/BIOINTRAFIX PR</t>
  </si>
  <si>
    <t>0077123</t>
  </si>
  <si>
    <t>VLOŽKA BICON PLUS KER/PE</t>
  </si>
  <si>
    <t>0077172</t>
  </si>
  <si>
    <t>JAMKA KYČELNÍHO KLOUBU NECEMENTOVANÁ - VLOŽKA</t>
  </si>
  <si>
    <t>0077439</t>
  </si>
  <si>
    <t>ŠROUB KORTIKÁLNÍ SAMOŘEZNÝ</t>
  </si>
  <si>
    <t>0077510</t>
  </si>
  <si>
    <t>ŠROUB NAVIKULÁRNÍ SAMOŘEZNÝ KANYLOVANÝ</t>
  </si>
  <si>
    <t>0077511</t>
  </si>
  <si>
    <t>PODLOŽKA</t>
  </si>
  <si>
    <t>0077705</t>
  </si>
  <si>
    <t>VLOŽKA ALPHA DURASUL,28 MM,NEUTRÁLNÍ  01.00013.2??</t>
  </si>
  <si>
    <t>0081946</t>
  </si>
  <si>
    <t>PROSTŘEDEK HEMOSTATICKÝ - TRAUMACEL TAF LIGHT</t>
  </si>
  <si>
    <t>0082000</t>
  </si>
  <si>
    <t>NPWT-V.A.C. GRANUFOAM (PU PĚNA) VELIKOST M</t>
  </si>
  <si>
    <t>0082509</t>
  </si>
  <si>
    <t>0083525</t>
  </si>
  <si>
    <t>NÁSTAVEC K SHAVERU FRÉZA FMS NESTERILNÍ</t>
  </si>
  <si>
    <t>0083526</t>
  </si>
  <si>
    <t>NÁSTAVEC K SHAVERU FRÉZA FMS NESTERILNÍ KULATÝ</t>
  </si>
  <si>
    <t>0083528</t>
  </si>
  <si>
    <t>KOTVIČKA VSTŘEBATELNÁ RAPIDLOC PRO SUTURU MENISKU</t>
  </si>
  <si>
    <t>0083716</t>
  </si>
  <si>
    <t>SKOBA UNICLIP KOMPRESNÍ</t>
  </si>
  <si>
    <t>0083718</t>
  </si>
  <si>
    <t>ŠROUB KORTIKÁLNÍ</t>
  </si>
  <si>
    <t>0083720</t>
  </si>
  <si>
    <t>0083722</t>
  </si>
  <si>
    <t>DRÁT KIRSCHNERŮV</t>
  </si>
  <si>
    <t>0083723</t>
  </si>
  <si>
    <t>0083737</t>
  </si>
  <si>
    <t>DLAHA TIBIÁLNÍ PROXIMÁLNÍ</t>
  </si>
  <si>
    <t>0083739</t>
  </si>
  <si>
    <t>DLAHA FEMORÁLNÍ DISTÁLNÍ</t>
  </si>
  <si>
    <t>0083751</t>
  </si>
  <si>
    <t>ŠROUB SURFIX SYMETRICKÝ</t>
  </si>
  <si>
    <t>0083753</t>
  </si>
  <si>
    <t>ŠROUB SURFIX SPONGIOZNÍ</t>
  </si>
  <si>
    <t>0083754</t>
  </si>
  <si>
    <t>ŠROUB SURFIX KORTIKÁLNÍ</t>
  </si>
  <si>
    <t>0083795</t>
  </si>
  <si>
    <t>NÁHRADA KOLENNÍHO KLOUBU REVIZNÍ ROTAČNÍ ZÁVĚSNÁ N</t>
  </si>
  <si>
    <t>0083833</t>
  </si>
  <si>
    <t>ŠROUB ZAJIŠŤOVACÍ - STAVĚCÍ, TI</t>
  </si>
  <si>
    <t>0083836</t>
  </si>
  <si>
    <t>ŠROUB KORTIKÁLNÍ - POLYAXIÁLNÍ 5.0, SAMOŘEZNÝ, TI</t>
  </si>
  <si>
    <t>0084740</t>
  </si>
  <si>
    <t xml:space="preserve">CEMENT KOSTNÍ SMARTSET GHV S GENTAMYCINEM   1X40G </t>
  </si>
  <si>
    <t>0097590</t>
  </si>
  <si>
    <t>ŠROUB INTERFERENČNÍ VSTŘEBATELNÝ MILAGRO PRO REKON</t>
  </si>
  <si>
    <t>0097804</t>
  </si>
  <si>
    <t>0098788</t>
  </si>
  <si>
    <t>NÁHRADA KOLENNÍHO KLOUBU P.F.C.SIGMA 158115000-158</t>
  </si>
  <si>
    <t>0098833</t>
  </si>
  <si>
    <t>NÁHRADA KYČELNÍHO KLOUBU SYSTÉM ALPHA</t>
  </si>
  <si>
    <t>0098834</t>
  </si>
  <si>
    <t>0098839</t>
  </si>
  <si>
    <t>NÁHRADA KYČELNÍHO KLOUBU SYSTÉM COCR HEAD</t>
  </si>
  <si>
    <t>0098840</t>
  </si>
  <si>
    <t>NÁHRADA KYČELNÍHO KLOUBU SYSTÉM ALLOCLASSIC</t>
  </si>
  <si>
    <t>0098842</t>
  </si>
  <si>
    <t>0098875</t>
  </si>
  <si>
    <t>ŠROUB INTERFERENČNÍ BEZ/S HLAVIČKOU TITANOVÝ</t>
  </si>
  <si>
    <t>0099885</t>
  </si>
  <si>
    <t>ŠROUB KANYLOVANÝ KOMPRESNÍ TITAN</t>
  </si>
  <si>
    <t>0099937</t>
  </si>
  <si>
    <t>NÁHRADA KOL. KLOUBU,COLUMBUS, FEMOR. KOMP.</t>
  </si>
  <si>
    <t>0099938</t>
  </si>
  <si>
    <t xml:space="preserve">NÁHRADA KOL. KLOUBU COLUMBUS, TIBIÁLNÍ KOMPONENTA </t>
  </si>
  <si>
    <t>0099939</t>
  </si>
  <si>
    <t>NÁHRADA KOL. KLOUBU,COLUMBUS, TIBIÁLNÍ PLATO PE</t>
  </si>
  <si>
    <t>0099941</t>
  </si>
  <si>
    <t>NÁHRADA KOL. KLOUBU COLUMBUS, ZÁTKA, DŘÍK, KLÍNEK</t>
  </si>
  <si>
    <t>0105474</t>
  </si>
  <si>
    <t>NÁHRADA RAMENNÍ SMR HLAVICE HUMERÁLNÍ PR. 42,44,46</t>
  </si>
  <si>
    <t>0105740</t>
  </si>
  <si>
    <t>NÁHRADA KOLENNÍ NECEMENT./CEMENT. SYSTÉM LPS</t>
  </si>
  <si>
    <t>0105763</t>
  </si>
  <si>
    <t>KOTVIČKA VSTŘEBATELNÁ  LUPINE LOOP PRO STABILIZACI</t>
  </si>
  <si>
    <t>0107689</t>
  </si>
  <si>
    <t>KOTVA VSTŘEBATELNÁ PRO RM</t>
  </si>
  <si>
    <t>0107722</t>
  </si>
  <si>
    <t>CEMENT KOSTNÍ HI-FATIGUE BEZ ANTIBIOTIK 2 X 40G</t>
  </si>
  <si>
    <t>0107725</t>
  </si>
  <si>
    <t>CEMENT KOSTNÍ HI-FATIGUE G S ANTIBIOTIKY 1 X 40G</t>
  </si>
  <si>
    <t>0107727</t>
  </si>
  <si>
    <t>KLOUB PALCE NOHY - NÁHRADA</t>
  </si>
  <si>
    <t>0107728</t>
  </si>
  <si>
    <t>0107729</t>
  </si>
  <si>
    <t>0107730</t>
  </si>
  <si>
    <t>HŘEB KOTNÍKU</t>
  </si>
  <si>
    <t>0107731</t>
  </si>
  <si>
    <t>0107795</t>
  </si>
  <si>
    <t>NÁHRADA RAMENNÍ SMR VLOŽKA REVERSNÍ PR. 44 MM</t>
  </si>
  <si>
    <t>0108025</t>
  </si>
  <si>
    <t>KOTVIČKA NEVSTŘEBATELNÁ HEALIX PEEK PRO SUTURU RC</t>
  </si>
  <si>
    <t>0108056</t>
  </si>
  <si>
    <t>DESTIČKA FIXAČNÍ TITANOVÁ KLAVIKULÁRNÍ</t>
  </si>
  <si>
    <t>0108136</t>
  </si>
  <si>
    <t>DLAŽKA, TI, FEMORÁLNÍ FIXAČNÍ, NÁHRADA AC LIGAMENT</t>
  </si>
  <si>
    <t>0108531</t>
  </si>
  <si>
    <t>NÁHRADA PRSTNÍHO KLOUBU - SILIKONOVÁ</t>
  </si>
  <si>
    <t>0109062</t>
  </si>
  <si>
    <t>NÁHRADA KOLENNÍHO KLOUBU SIGMA PS</t>
  </si>
  <si>
    <t>0109190</t>
  </si>
  <si>
    <t>NÁHRADA KYČELNÍHO KLOUBU SYSTÉM ALLOFIT IT</t>
  </si>
  <si>
    <t>0109193</t>
  </si>
  <si>
    <t>NÁHRADA KYČELNÍHO KLOUBU SYSTÉM FITMORE</t>
  </si>
  <si>
    <t>0110062</t>
  </si>
  <si>
    <t>DLAHA PŘÍMÁ</t>
  </si>
  <si>
    <t>0110573</t>
  </si>
  <si>
    <t>NÁHRADA KOLENNÍHO KLOUBU COLUMBUS REVISION</t>
  </si>
  <si>
    <t>0110574</t>
  </si>
  <si>
    <t>0110575</t>
  </si>
  <si>
    <t>NÁHRADA KOLENNÍHO KLOUBU COLUMBUS REVISION CEMENT/</t>
  </si>
  <si>
    <t>0110576</t>
  </si>
  <si>
    <t>NÁHRADA KOLENNÍHO KLOUBU COLUMBUS REVISION CEMENT.</t>
  </si>
  <si>
    <t>0110578</t>
  </si>
  <si>
    <t>0110580</t>
  </si>
  <si>
    <t>0111118</t>
  </si>
  <si>
    <t>NÁHRADA KYČELNÍ DŘÍK FEMORÁLNÍ H-MAX S VEL. 9-18</t>
  </si>
  <si>
    <t>0111176</t>
  </si>
  <si>
    <t>DLAHA PERIPROTETICKÁ - FEMORÁLNÍ - DISTÁLNÍ, UZAMY</t>
  </si>
  <si>
    <t>0111362</t>
  </si>
  <si>
    <t>ŠROUB KORTIKÁLNÍ PRO LÉČBU INSTABILITY RAMENE LATA</t>
  </si>
  <si>
    <t>0111520</t>
  </si>
  <si>
    <t>ŠROUB SPONGIÓZNÍ KANYLOVANÝ</t>
  </si>
  <si>
    <t>0111574</t>
  </si>
  <si>
    <t>NÁHRADA KOLEN. KLOUBU ENDURO HINGED KNEE K PRIM. I</t>
  </si>
  <si>
    <t>0111575</t>
  </si>
  <si>
    <t>0130181</t>
  </si>
  <si>
    <t>SET AUTOTRANSFÚZNÍ DRENTECH SURGICAL</t>
  </si>
  <si>
    <t>0074617</t>
  </si>
  <si>
    <t>NÁHRADA KYČELNÍ SYSTEM AML 136511-136515</t>
  </si>
  <si>
    <t>0072164</t>
  </si>
  <si>
    <t>NÁHRADA KOLENNÍHO KLOUBU NEXGEN 59800.70.</t>
  </si>
  <si>
    <t>0018958</t>
  </si>
  <si>
    <t>NÁHRADA KYČELNÍHO KLOUBU,CENTRAMENT</t>
  </si>
  <si>
    <t>0019052</t>
  </si>
  <si>
    <t>DLAHA KYČELNÍ</t>
  </si>
  <si>
    <t>0019077</t>
  </si>
  <si>
    <t>ŠROUB</t>
  </si>
  <si>
    <t>0109184</t>
  </si>
  <si>
    <t>0111576</t>
  </si>
  <si>
    <t>0096641</t>
  </si>
  <si>
    <t>IMPLANTÁT KOSTNÍ UMĚLÁ NÁHRADA ŠTĚPU</t>
  </si>
  <si>
    <t>0083717</t>
  </si>
  <si>
    <t>SKOBA SOLUSTAPLE</t>
  </si>
  <si>
    <t>0063338</t>
  </si>
  <si>
    <t>NÁHRADA KOLENNÍHO KLOUBU P.F.C.(86-6410-86-6449)</t>
  </si>
  <si>
    <t>0031777</t>
  </si>
  <si>
    <t>NÁHRADA KYČELNÍ SYSTÉM PINNACLE 12171X048-66</t>
  </si>
  <si>
    <t>0031779</t>
  </si>
  <si>
    <t>NÁHRADA KYČELNÍ SYSTÉM PINNACLE 1219XX038-466,1220</t>
  </si>
  <si>
    <t>0077091</t>
  </si>
  <si>
    <t>NÁHRADA KYČELNÍ SYSTÉM DURALOC/PINNACLE 124603000</t>
  </si>
  <si>
    <t>0047602</t>
  </si>
  <si>
    <t>DRÁT DIAGNOSTICKÝ ZAVÁDĚCÍ MOVABLE CORE-JT</t>
  </si>
  <si>
    <t>0098832</t>
  </si>
  <si>
    <t>NÁHRADA KYČELNÍHO KLOUBU SYSTÉM CLS</t>
  </si>
  <si>
    <t>0020331</t>
  </si>
  <si>
    <t>0077092</t>
  </si>
  <si>
    <t>NÁHRADA KYČ.SYST.CORAIL L92509-L92520, 3L92507-520</t>
  </si>
  <si>
    <t>0083719</t>
  </si>
  <si>
    <t>0082145</t>
  </si>
  <si>
    <t>NPWT-RENASYS GO SBĚRNÁ NÁDOBA MALÁ</t>
  </si>
  <si>
    <t>0105478</t>
  </si>
  <si>
    <t>NÁHRADA RAMENNÍ SMR SPOJKA SE ŠROUBEM VEL. S-R, S-</t>
  </si>
  <si>
    <t>0105477</t>
  </si>
  <si>
    <t>NÁHRADA RAMENNÍ SMR GLENOSFÉRA PR. 44 MM</t>
  </si>
  <si>
    <t>0113105</t>
  </si>
  <si>
    <t>HLAVIČKA BIOLOX DELTA</t>
  </si>
  <si>
    <t>0084739</t>
  </si>
  <si>
    <t xml:space="preserve">CEMENT KOSTNÍ SMARTSET GHV S GENTAMYCINEM   1X20G </t>
  </si>
  <si>
    <t>0109210</t>
  </si>
  <si>
    <t>K- DRÁT S TROKAREM, PRŮMĚR 0.6-2.5, TI</t>
  </si>
  <si>
    <t>0111577</t>
  </si>
  <si>
    <t>0097756</t>
  </si>
  <si>
    <t>DLAHA LCP OCEL ROVNÁ MINI FRAGMENT TITAN</t>
  </si>
  <si>
    <t>0105722</t>
  </si>
  <si>
    <t>NÁHRADA KOLENNÍ SYSTÉM PFC SIGMA</t>
  </si>
  <si>
    <t>0020346</t>
  </si>
  <si>
    <t>ŠROUB NAVIKULÁRNÍ KANYLOVANÝ</t>
  </si>
  <si>
    <t>0098792</t>
  </si>
  <si>
    <t>NÁHRADA KOLENNÍHO KLOUBU P.F.C.SIGMA 158100108-120</t>
  </si>
  <si>
    <t>0111463</t>
  </si>
  <si>
    <t>ŠROUB SPONGIÓZNÍ SAMOŘEZNÝ</t>
  </si>
  <si>
    <t>0113410</t>
  </si>
  <si>
    <t>NÁHRADA KYČELNÍHO KLOUBU ALLOFIT IT, TRILOGY IT</t>
  </si>
  <si>
    <t>0106812</t>
  </si>
  <si>
    <t>NÁHRADA RAMENNÍ SMR GLENOID NECEMENTOVANÝ VEL. S-R</t>
  </si>
  <si>
    <t>0193653</t>
  </si>
  <si>
    <t>0077124</t>
  </si>
  <si>
    <t>JAMKA BICON PLUS POROSE</t>
  </si>
  <si>
    <t>0071017</t>
  </si>
  <si>
    <t>NÁHRADA KOLENNÍHO KLOUBU P.F.C.SIGMA 96-06XX</t>
  </si>
  <si>
    <t>0083826</t>
  </si>
  <si>
    <t>HŘEB TIBIÁLNÍ, TI</t>
  </si>
  <si>
    <t>0081990</t>
  </si>
  <si>
    <t>NPWT-RENASYS G PŘEVAZOVÝ SET VELKÝ L</t>
  </si>
  <si>
    <t>0107718</t>
  </si>
  <si>
    <t>ŠROUB KERAMICKÝ VSTŘEBATELNÝ PRO ACL</t>
  </si>
  <si>
    <t>0079997</t>
  </si>
  <si>
    <t>Z-KOMPONENTA ENDO.KYČEL.KLOUBU-INDIVID.ZHOTOVENÁ</t>
  </si>
  <si>
    <t>0019099</t>
  </si>
  <si>
    <t>ŠROUB KOMPRESNÍ</t>
  </si>
  <si>
    <t>0070474</t>
  </si>
  <si>
    <t>NÁHR. RAMENNÍ SMR HUMER. PRODLOUŽENÍ + 9 MM</t>
  </si>
  <si>
    <t>0106591</t>
  </si>
  <si>
    <t>NÁHRADA KYČ.KLOUBU - HLAVICE SYSTÉM BIOLOX DELTA</t>
  </si>
  <si>
    <t>0003857</t>
  </si>
  <si>
    <t>NÁHRADA KYČ.KL.NECEM.SPOTORNO,DŘÍK      290009-XXX</t>
  </si>
  <si>
    <t>0011022</t>
  </si>
  <si>
    <t>ŠROUB SPONGIÓZNÍ 6.5, TI</t>
  </si>
  <si>
    <t>0070988</t>
  </si>
  <si>
    <t>NÁHRADA KYČ. KL. VERSYS 7845010-1</t>
  </si>
  <si>
    <t>0083740</t>
  </si>
  <si>
    <t>0098972</t>
  </si>
  <si>
    <t>NÁHRADA KYČELNÍHO KLOUBU</t>
  </si>
  <si>
    <t>0100181</t>
  </si>
  <si>
    <t>ŠROUBY 2.152.95 - 2.152.110</t>
  </si>
  <si>
    <t>0108532</t>
  </si>
  <si>
    <t>DLAHA TI.  MTP</t>
  </si>
  <si>
    <t>0108050</t>
  </si>
  <si>
    <t>CEMENT KOSTNÍ PALACOS R-40 GENTAMICIN 1X40G + VAK.</t>
  </si>
  <si>
    <t>0070846</t>
  </si>
  <si>
    <t>DLAHA ROVNÁ LCP ROVNÁ MINI FRAGMENT NOHA OCEL TITA</t>
  </si>
  <si>
    <t>0105806</t>
  </si>
  <si>
    <t>ŠROUB TI.REKONSTRUKČNÍ, SPONGIÓZNÍ, ČÁST.ZÁVIT</t>
  </si>
  <si>
    <t>0083272</t>
  </si>
  <si>
    <t>ŠROUB LCP KANYLOVANÝ OCEL</t>
  </si>
  <si>
    <t>0107792</t>
  </si>
  <si>
    <t>NÁHRADA RAMENNÍ SMR DŘÍK CEMENT. REVIZNÍ PR. 13, 1</t>
  </si>
  <si>
    <t>0095790</t>
  </si>
  <si>
    <t>IMPLANTÁT ORBITÁLNÍ MEDPOR</t>
  </si>
  <si>
    <t>0071887</t>
  </si>
  <si>
    <t>JAMKA LOR,VLOŽKA PE,REVIZNÍ,NECEMENT.    2640-2648</t>
  </si>
  <si>
    <t>0083734</t>
  </si>
  <si>
    <t>DLAHA ÚHLOVĚ STABILNÍ</t>
  </si>
  <si>
    <t>09227</t>
  </si>
  <si>
    <t>I. V. APLIKACE KRVE NEBO KREVNÍCH DERIVÁTŮ</t>
  </si>
  <si>
    <t>53213</t>
  </si>
  <si>
    <t>ZAVŘENÁ REPOZICE A NITRODŘEŇOVA OSTEOSYNTÉZA ZLOME</t>
  </si>
  <si>
    <t>53463</t>
  </si>
  <si>
    <t>OTEVŘENÁ REPOZICE A OSTEOSYNTÉZA PATELY NEBO PATEL</t>
  </si>
  <si>
    <t>53469</t>
  </si>
  <si>
    <t>ZLOMENINA DIAFÝZY A SUPRAKONDYLICKÉ OBLASTI FEMURU</t>
  </si>
  <si>
    <t>61127</t>
  </si>
  <si>
    <t>EXSTIRPACE PSEUDOCYSTY DEKUBITU</t>
  </si>
  <si>
    <t>61139</t>
  </si>
  <si>
    <t>ODBĚR ŠLACHOVÉHO ŠTĚPU</t>
  </si>
  <si>
    <t>66039</t>
  </si>
  <si>
    <t>SLOŽITÁ OPERAČNÍ ARTROSKOPIE</t>
  </si>
  <si>
    <t>66413</t>
  </si>
  <si>
    <t>AMPUTACE PRSTU RUKY NEBO ČLÁNKU PRSTU - ZA KAŽDÝ D</t>
  </si>
  <si>
    <t>66419</t>
  </si>
  <si>
    <t>ARTROPLASTIKA ZÁPĚSTÍ A RUKY</t>
  </si>
  <si>
    <t>66443</t>
  </si>
  <si>
    <t>PŘENOS JEDNOHO ŠLACHOVÉHO TRANSPLANTÁTU - RUKA, ZÁ</t>
  </si>
  <si>
    <t>66449</t>
  </si>
  <si>
    <t>IMPLANTACE TOTÁLNÍ ENDOPROTÉZY NA HORNÍ KONČETINĚ</t>
  </si>
  <si>
    <t>66463</t>
  </si>
  <si>
    <t>OPERACE RECIDIVUJÍCÍ LUXACE RAMENNÍHO KLOUBU</t>
  </si>
  <si>
    <t>66513</t>
  </si>
  <si>
    <t>RESEKCE KLÍČKU NEBO AKROMIA</t>
  </si>
  <si>
    <t>66533</t>
  </si>
  <si>
    <t>ARTROTOMIE SAKROILIAKÁLNÍHO KLOUBU NEBO KYČLE</t>
  </si>
  <si>
    <t>66612</t>
  </si>
  <si>
    <t>TOTÁLNÍ ENDOPROTÉZA KYČELNÍHO KLOUBU</t>
  </si>
  <si>
    <t>66613</t>
  </si>
  <si>
    <t>KOSTNÍ ŠTĚPY DO ACETABULA PŘI OPERACI TEP KYČELNÍH</t>
  </si>
  <si>
    <t>66623</t>
  </si>
  <si>
    <t>PROSTÁ EXTRAKCE ENDOPROTÉZY - CEMENTOVANÉ</t>
  </si>
  <si>
    <t>66643</t>
  </si>
  <si>
    <t>ARTRODÉZA NA DK S VÝJIMKOU KYČELNÍHO A SI KLOUBU</t>
  </si>
  <si>
    <t>66659</t>
  </si>
  <si>
    <t>SYNOVEKTOMIE KOLENA A DALŠÍCH VELKÝCH KLOUBŮ</t>
  </si>
  <si>
    <t>66673</t>
  </si>
  <si>
    <t>OPERACE RECIDIVUJÍCÍ LUXACE HLAVIČKY FIBULY</t>
  </si>
  <si>
    <t>66689</t>
  </si>
  <si>
    <t xml:space="preserve">METATARZOFALANGEÁLNÍ INTERPOZIČNÍ ARTROPLASTIKA - </t>
  </si>
  <si>
    <t>66699</t>
  </si>
  <si>
    <t xml:space="preserve">EXCIZE / EXSTIRPACE FALANGY NA NOZE NEBO HLAVIČKY </t>
  </si>
  <si>
    <t>66713</t>
  </si>
  <si>
    <t>EXCIZE / EXSTIRPACE OSTRUHY PATNÍ KOSTI</t>
  </si>
  <si>
    <t>66729</t>
  </si>
  <si>
    <t>REKONSTRUKCE / OSTEOTOMIE KOSTÍ TARZÁLNÍCH</t>
  </si>
  <si>
    <t>66739</t>
  </si>
  <si>
    <t>VELKÉ REKONSTRUKCE NOHY</t>
  </si>
  <si>
    <t>66749</t>
  </si>
  <si>
    <t>REKONSTRUKCE VAZŮ TC KLOUBU</t>
  </si>
  <si>
    <t>66753</t>
  </si>
  <si>
    <t>REPARACE ACHILLOVY ŠLACHY - ZASTARALÁ RUPTURA</t>
  </si>
  <si>
    <t>66829</t>
  </si>
  <si>
    <t>ZAVEDENÍ PROPLACHOVÉ LAVÁŽE</t>
  </si>
  <si>
    <t>66833</t>
  </si>
  <si>
    <t>ODSTRANĚNÍ CIZÍHO TĚLESA Z RÁNY</t>
  </si>
  <si>
    <t>66849</t>
  </si>
  <si>
    <t>OPERACE EPIKONDYLITIDY</t>
  </si>
  <si>
    <t>66879</t>
  </si>
  <si>
    <t>OTEVŘENÁ SPONGIOPLASTIKA</t>
  </si>
  <si>
    <t>66883</t>
  </si>
  <si>
    <t>EXCIZE / EXSTIRPACE TUMORU KOSTI - RESEKCE JEDNODU</t>
  </si>
  <si>
    <t>66889</t>
  </si>
  <si>
    <t>POUHÁ REVIZE ALOPLASTIKY</t>
  </si>
  <si>
    <t>66919</t>
  </si>
  <si>
    <t>SEKVESTROTOMIE</t>
  </si>
  <si>
    <t>66939</t>
  </si>
  <si>
    <t>PRODLOUŽENÍ / ZKRÁCENÍ JEDNÉ ŠLACHY - MIMO RUKY</t>
  </si>
  <si>
    <t>67229</t>
  </si>
  <si>
    <t>REKONSTRUKCE ROTÁTOROVÉ MANŽETY</t>
  </si>
  <si>
    <t>67233</t>
  </si>
  <si>
    <t>AKUTNÍ SUTURA EXTENZOROVÉHO APARÁTU KOLENA S REKON</t>
  </si>
  <si>
    <t>66719</t>
  </si>
  <si>
    <t>EXCIZE / EXSTIRPACE / TARZÁLNÍ KOALICE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</si>
  <si>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</si>
  <si>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</si>
  <si>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</si>
  <si>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</si>
  <si>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</si>
  <si>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</si>
  <si>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90917</t>
  </si>
  <si>
    <t>(DRG) TEP KYČLE ČÁSTEČNĚ CEMENTOVANÁ (Marker se po</t>
  </si>
  <si>
    <t>90916</t>
  </si>
  <si>
    <t>(DRG) TEP KYČLE CEMENTOVANÁ (Marker se použije při</t>
  </si>
  <si>
    <t>09567</t>
  </si>
  <si>
    <t>(VZP) ZÁKROK NA LEVÉ STRANĚ</t>
  </si>
  <si>
    <t>66735</t>
  </si>
  <si>
    <t>REKONSTRUKCE HALLUCES VALGI - VÝKON NA KOSTI</t>
  </si>
  <si>
    <t>66041</t>
  </si>
  <si>
    <t>REKONSTRUKČNÍ ARTROSKOPIE SLOŽITÁ</t>
  </si>
  <si>
    <t>53457</t>
  </si>
  <si>
    <t>ZLOMENINY DOLNÍHO KONCE BÉRCE A HLEZNA S NITROKLOU</t>
  </si>
  <si>
    <t>00602</t>
  </si>
  <si>
    <t>OD TYPU 02 - PRO NEMOCNICE TYPU 3, (KATEGORIE 6)</t>
  </si>
  <si>
    <t>66841</t>
  </si>
  <si>
    <t>EXSTIRPACE NÁDORU MĚKKÝCH TKÁNÍ - HLUBOKO ULOŽENÝC</t>
  </si>
  <si>
    <t>99999</t>
  </si>
  <si>
    <t>Nespecifikovany vykon</t>
  </si>
  <si>
    <t>66515</t>
  </si>
  <si>
    <t>AKROMIOKLAVIKULÁRNÍ / STERNOKLAVIKULÁRNÍ REKONSTRU</t>
  </si>
  <si>
    <t>51825</t>
  </si>
  <si>
    <t>SEKUNDÁRNÍ SUTURA RÁNY</t>
  </si>
  <si>
    <t>66637</t>
  </si>
  <si>
    <t>REKONSTRUKCE / OSTEOTOMIE NA DK - MIMO NOHY</t>
  </si>
  <si>
    <t>90919</t>
  </si>
  <si>
    <t>66610</t>
  </si>
  <si>
    <t>CERVIKOKAPITÁLNÍ ENDOPROTÉZA</t>
  </si>
  <si>
    <t>66651</t>
  </si>
  <si>
    <t>TOTÁLNÍ ENDOPROTÉZA KOLENNÍHO KLOUBU</t>
  </si>
  <si>
    <t>51850</t>
  </si>
  <si>
    <t>PŘEVAZ RÁNY METODOU V. A. C. (VACUUM ASISTED CLOSU</t>
  </si>
  <si>
    <t>66127</t>
  </si>
  <si>
    <t>MANIPULACE V CELKOVÉ NEBO LOKÁLNÍ ANESTÉZII</t>
  </si>
  <si>
    <t>66437</t>
  </si>
  <si>
    <t>REKONSTRUKCE VAZŮ ZÁPĚSTÍ A RUKY</t>
  </si>
  <si>
    <t>66947</t>
  </si>
  <si>
    <t>ODBĚR FASCIÁLNÍHO NEBO KOSTNÍHO ŠTĚPU</t>
  </si>
  <si>
    <t>66817</t>
  </si>
  <si>
    <t>VÝPLŇ DUTINY</t>
  </si>
  <si>
    <t>66675</t>
  </si>
  <si>
    <t>REKONSTRUKCE PSEUDOARTRÓZY NA DK - NE PROX. FEMUR</t>
  </si>
  <si>
    <t>66455</t>
  </si>
  <si>
    <t>REKONSTRUKCE KOSTI - OSTEOTOMIE NA HK</t>
  </si>
  <si>
    <t>53471</t>
  </si>
  <si>
    <t>ZLOMENINA HORNÍHO KONCE FEMURU - REPOZICE OTEVŘENÁ</t>
  </si>
  <si>
    <t>66457</t>
  </si>
  <si>
    <t>REKONSTRUKCE VAZŮ - LOKET, PŘEDLOKTÍ</t>
  </si>
  <si>
    <t>90918</t>
  </si>
  <si>
    <t>(DRG) TEP KYČLE NECEMENTOVANÁ (Marker se použije p</t>
  </si>
  <si>
    <t>53257</t>
  </si>
  <si>
    <t xml:space="preserve">OTEVŘENÁ REPOZICE A OSTEOSYNTÉZA ZLOMENINY KLÍČNÍ </t>
  </si>
  <si>
    <t>66615</t>
  </si>
  <si>
    <t>REKONSTRUKCE ACETABULA PŘI OPERACI TEP KYČELNÍHO K</t>
  </si>
  <si>
    <t>53461</t>
  </si>
  <si>
    <t>ZLOMENINA HORNÍHO KONCE TIBIE - DIAKONDYLICKÁ - (T</t>
  </si>
  <si>
    <t>66821</t>
  </si>
  <si>
    <t>PERKUTÁNNÍ FIXACE K-DRÁTEM</t>
  </si>
  <si>
    <t>66737</t>
  </si>
  <si>
    <t>REKONSTRUKCE HALLUCES VALGI - VÝKON NA MĚKKÝCH TKÁ</t>
  </si>
  <si>
    <t>66871</t>
  </si>
  <si>
    <t>EXSTIRPACE BURZY - HLUBOKÁ</t>
  </si>
  <si>
    <t>66621</t>
  </si>
  <si>
    <t>PROSTÁ EXTRAKCE ENDOPROTÉZY - NECEMENTOVANÉ</t>
  </si>
  <si>
    <t>66875</t>
  </si>
  <si>
    <t>TENOTOMIE OTEVŘENÁ - MIMO RUKY</t>
  </si>
  <si>
    <t>66665</t>
  </si>
  <si>
    <t>REKONSTRUKCE CHRONICKÉ NESTABILITY KOLENNÍHO KLOUB</t>
  </si>
  <si>
    <t>53521</t>
  </si>
  <si>
    <t>SUTURA ACHILLOVY ŠLACHY - ČERSTVÁ RUPTURA</t>
  </si>
  <si>
    <t>66895</t>
  </si>
  <si>
    <t>OTEVŘENÁ BIOPSIE KOSTI NEBO KLOUBU</t>
  </si>
  <si>
    <t>66921</t>
  </si>
  <si>
    <t>EXKOCHLEACE A SPONGIOPLASTIKA</t>
  </si>
  <si>
    <t>66661</t>
  </si>
  <si>
    <t>SUTURA MENISKU</t>
  </si>
  <si>
    <t>66617</t>
  </si>
  <si>
    <t xml:space="preserve">REVIZE, ODSTRANĚNÍ TOTÁLNÍ ENDOPROTÉZY, VÝMĚNA ZA </t>
  </si>
  <si>
    <t>61231</t>
  </si>
  <si>
    <t>IMPLANTACE UMĚLÉHO MP NEBO IP KLOUBU</t>
  </si>
  <si>
    <t>66697</t>
  </si>
  <si>
    <t>EXCIZE / EXSTIRPACE HLAVIČKY METATARZU - JEDNA</t>
  </si>
  <si>
    <t>67225</t>
  </si>
  <si>
    <t>ARTRODÉZA NA HK</t>
  </si>
  <si>
    <t>66435</t>
  </si>
  <si>
    <t>REKONSTRUKCE PSEUDOARTROZY NEBO EXCIZE ČLUNKOVÉ KO</t>
  </si>
  <si>
    <t>66925</t>
  </si>
  <si>
    <t>ODSTRANĚNÍ VOLNÝCH TĚLES Z VELKÝCH KLOUBŮ ARTROTOM</t>
  </si>
  <si>
    <t>66897</t>
  </si>
  <si>
    <t>EXCIZE / EXSTIRPACE BAKEROVY CYSTY</t>
  </si>
  <si>
    <t>66877</t>
  </si>
  <si>
    <t>TREPANACE A DRENÁŽ KOSTI</t>
  </si>
  <si>
    <t>66845</t>
  </si>
  <si>
    <t>REKONSTRUKCE JEDNÉ ŠLACHY</t>
  </si>
  <si>
    <t>53525</t>
  </si>
  <si>
    <t>SUTURA ČERSTVÉHO ROZSÁHLÉHO PORANĚNÍ VAZIVOVÉHO AP</t>
  </si>
  <si>
    <t>66885</t>
  </si>
  <si>
    <t>EXCIZE / EXSTIRPACE TUMORU KOSTI - RESEKCE ROZSÁHL</t>
  </si>
  <si>
    <t>66717</t>
  </si>
  <si>
    <t>EXCIZE / EXSTIRPACE SEZAMSKÉ KOSTI NOHY</t>
  </si>
  <si>
    <t>66117</t>
  </si>
  <si>
    <t>SPIKA KYČELNÍ JEDNOSTRANNÁ - PROVEDENÁ LÉKAŘEM</t>
  </si>
  <si>
    <t>66855</t>
  </si>
  <si>
    <t>INCIZE A DRENÁŽ MĚKKÝCH TKÁNÍ V ORTOPEDII</t>
  </si>
  <si>
    <t>66645</t>
  </si>
  <si>
    <t>OPERACE ZÁVĚSNÉHO APARÁTU PATELLY PRO RECIDIVUJÍCÍ</t>
  </si>
  <si>
    <t>66743</t>
  </si>
  <si>
    <t>UVOLNĚNÍ DORZÁLNÍCH A MEDIÁLNÍCH STRUKTUR NOHY</t>
  </si>
  <si>
    <t>66691</t>
  </si>
  <si>
    <t>90942</t>
  </si>
  <si>
    <t>(DRG) REIMPLANTACE TEP KYČLE</t>
  </si>
  <si>
    <t>90940</t>
  </si>
  <si>
    <t>(DRG) REKONSTRUKCE ACETABULA</t>
  </si>
  <si>
    <t>90943</t>
  </si>
  <si>
    <t>(DRG) REIMPLANTACE TEP KOLENE</t>
  </si>
  <si>
    <t>66531</t>
  </si>
  <si>
    <t>ARTRODÉZA KYČLE NEBO SI KLOUBU</t>
  </si>
  <si>
    <t>6T6</t>
  </si>
  <si>
    <t>0004234</t>
  </si>
  <si>
    <t>0062465</t>
  </si>
  <si>
    <t>HAEMOCOMPLETTAN P</t>
  </si>
  <si>
    <t>0075634</t>
  </si>
  <si>
    <t>PROTHROMPLEX TOTAL NF</t>
  </si>
  <si>
    <t>0137484</t>
  </si>
  <si>
    <t>ANBINEX</t>
  </si>
  <si>
    <t>0137483</t>
  </si>
  <si>
    <t>0007905</t>
  </si>
  <si>
    <t>0007963</t>
  </si>
  <si>
    <t>0407949</t>
  </si>
  <si>
    <t>0083837</t>
  </si>
  <si>
    <t>ŠROUB SPONGIOZNÍ - POLYAXIÁLNÍ 5.0, SAMOŘEZNÝ, TI</t>
  </si>
  <si>
    <t>0083842</t>
  </si>
  <si>
    <t>ŠROUB KORTIKÁLNÍ - POLYAXIÁLNÍ 4.0, SAMOŘEZNÝ, TI</t>
  </si>
  <si>
    <t>0111175</t>
  </si>
  <si>
    <t>DLAHA PERIPROTETICKÁ - FEMORÁLNÍ - PROXIMÁLNÍ, UZA</t>
  </si>
  <si>
    <t>00658</t>
  </si>
  <si>
    <t>OD TYPU 58 - PRO NEMOCNICE TYPU 3, (KATEGORIE 6) -</t>
  </si>
  <si>
    <t>12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</si>
  <si>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</si>
  <si>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</si>
  <si>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</si>
  <si>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</si>
  <si>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</si>
  <si>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</si>
  <si>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</si>
  <si>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</si>
  <si>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</si>
  <si>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</si>
  <si>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</si>
  <si>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</si>
  <si>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01051</t>
  </si>
  <si>
    <t>A</t>
  </si>
  <si>
    <t xml:space="preserve">UVOLNĚNÍ KARPÁLNÍHO TUNELU BEZ CC                                                                   </t>
  </si>
  <si>
    <t>01451</t>
  </si>
  <si>
    <t xml:space="preserve">OTŘES MOZKU BEZ CC                                                                                  </t>
  </si>
  <si>
    <t>08041</t>
  </si>
  <si>
    <t xml:space="preserve">TOTÁLNÍ ENDOPROTÉZU KYČLE, LOKTE, ZÁPĚSTÍ, TOTÁLNÍ A RE                                             </t>
  </si>
  <si>
    <t>08042</t>
  </si>
  <si>
    <t>08072</t>
  </si>
  <si>
    <t xml:space="preserve">AMPUTACE PŘI PORUCHÁCH MUSKULOSKELETÁLNÍHO SYSTÉMU A PO                                             </t>
  </si>
  <si>
    <t>08073</t>
  </si>
  <si>
    <t>08081</t>
  </si>
  <si>
    <t xml:space="preserve">VÝKONY NA KYČLÍCH A STEHENNÍ KOSTI, KROMĚ REPLANTACE VE                                             </t>
  </si>
  <si>
    <t>08082</t>
  </si>
  <si>
    <t>08092</t>
  </si>
  <si>
    <t xml:space="preserve">TRANSPLANTACE KŮŽE NEBO TKÁNĚ PRO PORUCHY MUSKULOSKELET                                             </t>
  </si>
  <si>
    <t>08111</t>
  </si>
  <si>
    <t xml:space="preserve">VÝKONY NA KOLENU, BÉRCI A HLEZNU, KROMĚ CHODIDLA A ALOP                                             </t>
  </si>
  <si>
    <t>08112</t>
  </si>
  <si>
    <t>08113</t>
  </si>
  <si>
    <t>08121</t>
  </si>
  <si>
    <t xml:space="preserve">VYJMUTÍ VNITŘNÍHO FIXAČNÍHO ZAŘÍZENÍ BEZ CC                                                         </t>
  </si>
  <si>
    <t>08122</t>
  </si>
  <si>
    <t xml:space="preserve">VYJMUTÍ VNITŘNÍHO FIXAČNÍHO ZAŘÍZENÍ S CC                                                           </t>
  </si>
  <si>
    <t>08123</t>
  </si>
  <si>
    <t xml:space="preserve">VYJMUTÍ VNITŘNÍHO FIXAČNÍHO ZAŘÍZENÍ S MCC                                                          </t>
  </si>
  <si>
    <t>08131</t>
  </si>
  <si>
    <t xml:space="preserve">MÍSTNÍ RESEKCE NA MUSKULOSKELETÁLNÍM SYSTÉMU BEZ CC                                                 </t>
  </si>
  <si>
    <t>08141</t>
  </si>
  <si>
    <t xml:space="preserve">VÝKONY NA CHODIDLE BEZ CC                                                                           </t>
  </si>
  <si>
    <t>08142</t>
  </si>
  <si>
    <t xml:space="preserve">VÝKONY NA CHODIDLE S CC                                                                             </t>
  </si>
  <si>
    <t>08143</t>
  </si>
  <si>
    <t xml:space="preserve">VÝKONY NA CHODIDLE S MCC                                                                            </t>
  </si>
  <si>
    <t>08151</t>
  </si>
  <si>
    <t xml:space="preserve">VÝKONY NA HORNÍCH KONČETINÁCH BEZ CC                                                                </t>
  </si>
  <si>
    <t>08152</t>
  </si>
  <si>
    <t xml:space="preserve">VÝKONY NA HORNÍCH KONČETINÁCH S CC                                                                  </t>
  </si>
  <si>
    <t>08153</t>
  </si>
  <si>
    <t xml:space="preserve">VÝKONY NA HORNÍCH KONČETINÁCH S MCC                                                                 </t>
  </si>
  <si>
    <t>08161</t>
  </si>
  <si>
    <t xml:space="preserve">VÝKONY NA MĚKKÉ TKÁNI BEZ CC                                                                        </t>
  </si>
  <si>
    <t>08162</t>
  </si>
  <si>
    <t xml:space="preserve">VÝKONY NA MĚKKÉ TKÁNI S CC                                                                          </t>
  </si>
  <si>
    <t>08171</t>
  </si>
  <si>
    <t xml:space="preserve">JINÉ VÝKONY PŘI PORUCHÁCH A ONEMOCNĚNÍCH MUSKULOSKELETÁ                                             </t>
  </si>
  <si>
    <t>08181</t>
  </si>
  <si>
    <t xml:space="preserve">TOTÁLNÍ ENDOPROTÉZY KOLENA, HLEZNA bez CC                                                           </t>
  </si>
  <si>
    <t>08182</t>
  </si>
  <si>
    <t xml:space="preserve">TOTÁLNÍ ENDOPROTÉZY KOLENA, HLEZNA  s CC                                                            </t>
  </si>
  <si>
    <t>08183</t>
  </si>
  <si>
    <t xml:space="preserve">TOTÁLNÍ ENDOPROTÉZY KOLENA, HLEZNA s MCC                                                            </t>
  </si>
  <si>
    <t>08191</t>
  </si>
  <si>
    <t xml:space="preserve">ARTROSKOPIE BEZ CC                                                                                  </t>
  </si>
  <si>
    <t>08192</t>
  </si>
  <si>
    <t xml:space="preserve">ARTROSKOPIE S CC                                                                                    </t>
  </si>
  <si>
    <t>08193</t>
  </si>
  <si>
    <t xml:space="preserve">ARTROSKOPIE S MCC                                                                                   </t>
  </si>
  <si>
    <t>08201</t>
  </si>
  <si>
    <t xml:space="preserve">REIMPLANTACE ENDOPROTÉZ KLOUBŮ HORNÍCH A DOLNÍCH KONČET                                             </t>
  </si>
  <si>
    <t>08202</t>
  </si>
  <si>
    <t>08301</t>
  </si>
  <si>
    <t xml:space="preserve">ZLOMENINY KOSTI STEHENNÍ BEZ CC                                                                     </t>
  </si>
  <si>
    <t>08321</t>
  </si>
  <si>
    <t xml:space="preserve">ZLOMENINA NEBO DISLOKACE, KROMĚ STEHENNÍ KOSTI A PÁNVE                                              </t>
  </si>
  <si>
    <t>08341</t>
  </si>
  <si>
    <t xml:space="preserve">OSTEOMYELITIDA BEZ CC                                                                               </t>
  </si>
  <si>
    <t>08343</t>
  </si>
  <si>
    <t xml:space="preserve">OSTEOMYELITIDA S MCC                                                                                </t>
  </si>
  <si>
    <t>08351</t>
  </si>
  <si>
    <t xml:space="preserve">SEPTICKÁ ARTRITIDA BEZ CC  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</si>
  <si>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</si>
  <si>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</si>
  <si>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08381</t>
  </si>
  <si>
    <t xml:space="preserve">JINÁ ONEMOCNĚNÍ KOSTÍ A KLOUBŮ BEZ CC                                                               </t>
  </si>
  <si>
    <t>08391</t>
  </si>
  <si>
    <t xml:space="preserve">SELHÁNÍ, REAKCE A KOMPLIKACE ORTOPEDICKÉHO PŘÍSTROJE NE                                             </t>
  </si>
  <si>
    <t>08392</t>
  </si>
  <si>
    <t>08401</t>
  </si>
  <si>
    <t xml:space="preserve">MUSKULOSKELETÁLNÍ PŘÍZNAKY, SYMPTOMY, VÝRONY A MÉNĚ VÝZ                                             </t>
  </si>
  <si>
    <t>08411</t>
  </si>
  <si>
    <t xml:space="preserve">JINÉ PORUCHY MUSKULOSKELETÁLNÍHO SYSTÉMU A POJIVOVÉ TKÁ                                             </t>
  </si>
  <si>
    <t>08412</t>
  </si>
  <si>
    <t>09031</t>
  </si>
  <si>
    <t xml:space="preserve">JINÉ VÝKONY PŘI PORUCHÁCH A ONEMOCNĚNÍCH KŮŽE, PODKOŽNÍ                                             </t>
  </si>
  <si>
    <t>09301</t>
  </si>
  <si>
    <t xml:space="preserve">ZÁVAŽNÉ PORUCHY KŮŽE BEZ CC                                                                         </t>
  </si>
  <si>
    <t>17041</t>
  </si>
  <si>
    <t xml:space="preserve">MYELOPROLIFERATIVNÍ PORUCHY A ŠPATNĚ DIFERENCOVANÉ NÁDO                                             </t>
  </si>
  <si>
    <t>21331</t>
  </si>
  <si>
    <t xml:space="preserve">KOMPLIKACE PŘI LÉČENÍ BEZ CC                                                                        </t>
  </si>
  <si>
    <t>88871</t>
  </si>
  <si>
    <t xml:space="preserve">ROZSÁHLÉ VÝKONY, KTERÉ SE NETÝKAJÍ HLAVNÍ DIAGNÓZY BEZ                                              </t>
  </si>
  <si>
    <t>88891</t>
  </si>
  <si>
    <t xml:space="preserve">VÝKONY OMEZENÉHO ROZSAHU, KTERÉ SE NETÝKAJÍ HLAVNÍ DIAG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</si>
  <si>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</si>
  <si>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</si>
  <si>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</si>
  <si>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</si>
  <si>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</si>
  <si>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</si>
  <si>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</si>
  <si>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</si>
  <si>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</si>
  <si>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</si>
  <si>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603</t>
  </si>
  <si>
    <t>82056</t>
  </si>
  <si>
    <t>MIKROSKOPICKÉ STANOVENÍ MIKROBIÁLNÍHO OBRAZU POŠEV</t>
  </si>
  <si>
    <t>22</t>
  </si>
  <si>
    <t>407</t>
  </si>
  <si>
    <t>0002039</t>
  </si>
  <si>
    <t>0002061</t>
  </si>
  <si>
    <t>47265</t>
  </si>
  <si>
    <t>SCINTIGRAFICKÁ DIAGNOSTIKA ZÁNĚTŮ</t>
  </si>
  <si>
    <t>47269</t>
  </si>
  <si>
    <t>TOMOGRAFICKÁ SCINTIGRAFIE - SPECT</t>
  </si>
  <si>
    <t>47237</t>
  </si>
  <si>
    <t>DETEKCE ZÁNĚTLIVÝCH LOŽISEK POMOCI AUTOLOGNÍCH LEU</t>
  </si>
  <si>
    <t>47137</t>
  </si>
  <si>
    <t>RADIONUKLIDOVÁ ANGIOGRAFIE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</si>
  <si>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</si>
  <si>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</si>
  <si>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</si>
  <si>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</si>
  <si>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</si>
  <si>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</si>
  <si>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</si>
  <si>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</si>
  <si>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</si>
  <si>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</si>
  <si>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</si>
  <si>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</si>
  <si>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</si>
  <si>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</si>
  <si>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</si>
  <si>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</si>
  <si>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</si>
  <si>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</si>
  <si>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</si>
  <si>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</si>
  <si>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</si>
  <si>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</si>
  <si>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</si>
  <si>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</si>
  <si>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</si>
  <si>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</si>
  <si>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</si>
  <si>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</si>
  <si>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</si>
  <si>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</si>
  <si>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</si>
  <si>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</si>
  <si>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</si>
  <si>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</si>
  <si>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</si>
  <si>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</si>
  <si>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</si>
  <si>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</si>
  <si>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</si>
  <si>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</si>
  <si>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</si>
  <si>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</si>
  <si>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</si>
  <si>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</si>
  <si>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</si>
  <si>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</si>
  <si>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</si>
  <si>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</si>
  <si>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</si>
  <si>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</si>
  <si>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</si>
  <si>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</si>
  <si>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</si>
  <si>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</si>
  <si>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</si>
  <si>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</si>
  <si>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</si>
  <si>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</si>
  <si>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</si>
  <si>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</si>
  <si>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</si>
  <si>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81641</t>
  </si>
  <si>
    <t>ŽELEZO CELKOVÉ</t>
  </si>
  <si>
    <t>81731</t>
  </si>
  <si>
    <t>STANOVENÍ NATRIURETICKÝCH PEPTIDŮ V SÉRU A V PLAZM</t>
  </si>
  <si>
    <t>91481</t>
  </si>
  <si>
    <t>STANOVENÍ KONCENTRACE PROCALCITONINU</t>
  </si>
  <si>
    <t>93171</t>
  </si>
  <si>
    <t>PARATHORMON</t>
  </si>
  <si>
    <t>93187</t>
  </si>
  <si>
    <t>TYROXIN CELKOVÝ (TT4)</t>
  </si>
  <si>
    <t>93227</t>
  </si>
  <si>
    <t>ANTIGEN SQUAMÓZNÍCH NÁDOROVÝCH BUNĚK (SCC)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</si>
  <si>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</si>
  <si>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</si>
  <si>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</si>
  <si>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</si>
  <si>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</si>
  <si>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</si>
  <si>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</si>
  <si>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</si>
  <si>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</si>
  <si>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</si>
  <si>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</si>
  <si>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</si>
  <si>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</si>
  <si>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</si>
  <si>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</si>
  <si>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</si>
  <si>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</si>
  <si>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</si>
  <si>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</si>
  <si>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</si>
  <si>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</si>
  <si>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</si>
  <si>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</si>
  <si>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</si>
  <si>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</si>
  <si>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</si>
  <si>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</si>
  <si>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</si>
  <si>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</si>
  <si>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</si>
  <si>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</si>
  <si>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</si>
  <si>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</si>
  <si>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</si>
  <si>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</si>
  <si>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</si>
  <si>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</si>
  <si>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</si>
  <si>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</si>
  <si>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</si>
  <si>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</si>
  <si>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</si>
  <si>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</si>
  <si>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</si>
  <si>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</si>
  <si>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</si>
  <si>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81629</t>
  </si>
  <si>
    <t>VAZEBNÁ KAPACITA ŽELEZA</t>
  </si>
  <si>
    <t>81125</t>
  </si>
  <si>
    <t>BÍLKOVINY CELKOVÉ (SÉRUM) STATIM</t>
  </si>
  <si>
    <t>93145</t>
  </si>
  <si>
    <t>C-PEPTID</t>
  </si>
  <si>
    <t>81123</t>
  </si>
  <si>
    <t>BILIRUBIN KONJUGOVANÝ STATIM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</si>
  <si>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</si>
  <si>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</si>
  <si>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</si>
  <si>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</si>
  <si>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</si>
  <si>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</si>
  <si>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81159</t>
  </si>
  <si>
    <t>CHOLINESTERÁZA STATIM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</si>
  <si>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</si>
  <si>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</si>
  <si>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</si>
  <si>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</si>
  <si>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</si>
  <si>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</si>
  <si>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813</t>
  </si>
  <si>
    <t>91197</t>
  </si>
  <si>
    <t>STANOVENÍ CYTOKINU ELISA</t>
  </si>
  <si>
    <t>34</t>
  </si>
  <si>
    <t>809</t>
  </si>
  <si>
    <t>0003132</t>
  </si>
  <si>
    <t>GADOVIST 1,0 MMOL/ML</t>
  </si>
  <si>
    <t>ULTRAVIST 370</t>
  </si>
  <si>
    <t>0151208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</si>
  <si>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</si>
  <si>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</si>
  <si>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</si>
  <si>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</si>
  <si>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</si>
  <si>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</si>
  <si>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</si>
  <si>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</si>
  <si>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</si>
  <si>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</si>
  <si>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</si>
  <si>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</si>
  <si>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89313</t>
  </si>
  <si>
    <t xml:space="preserve">PERKUTÁNNÍ PUNKCE NEBO BIOPSIE ŘÍZENÁ RDG METODOU 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</si>
  <si>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</si>
  <si>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</si>
  <si>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</si>
  <si>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</si>
  <si>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</si>
  <si>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</si>
  <si>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</si>
  <si>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</si>
  <si>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</si>
  <si>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</si>
  <si>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</si>
  <si>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</si>
  <si>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</si>
  <si>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</si>
  <si>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</si>
  <si>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</si>
  <si>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</si>
  <si>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</si>
  <si>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89411</t>
  </si>
  <si>
    <t>PŘEHLEDNÁ  ČI SELEKTIVNÍ ANGIOGRAFIE</t>
  </si>
  <si>
    <t>89141</t>
  </si>
  <si>
    <t>VYŠETŘENÍ DOLNÍCH KONČETIN VCELKU JEDNÍM RENTGENOV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</si>
  <si>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</si>
  <si>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</si>
  <si>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</si>
  <si>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</si>
  <si>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</si>
  <si>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</si>
  <si>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</si>
  <si>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</si>
  <si>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</si>
  <si>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</si>
  <si>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</si>
  <si>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</si>
  <si>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</si>
  <si>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</si>
  <si>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</si>
  <si>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</si>
  <si>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</si>
  <si>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</si>
  <si>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</si>
  <si>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</si>
  <si>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</si>
  <si>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</si>
  <si>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</si>
  <si>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</si>
  <si>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</si>
  <si>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</si>
  <si>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</si>
  <si>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</si>
  <si>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</si>
  <si>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</si>
  <si>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</si>
  <si>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</si>
  <si>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</si>
  <si>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</si>
  <si>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</si>
  <si>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</si>
  <si>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</si>
  <si>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</si>
  <si>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</si>
  <si>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</si>
  <si>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</si>
  <si>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</si>
  <si>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</si>
  <si>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</si>
  <si>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</si>
  <si>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</si>
  <si>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</si>
  <si>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</si>
  <si>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</si>
  <si>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</si>
  <si>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</si>
  <si>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</si>
  <si>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87431</t>
  </si>
  <si>
    <t>PREPARÁTY METODOU CYTOBLOKU - ZA KAŽDÝ PREPARÁT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</si>
  <si>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</si>
  <si>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</si>
  <si>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</si>
  <si>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</si>
  <si>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</si>
  <si>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</si>
  <si>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</si>
  <si>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</si>
  <si>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</si>
  <si>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</si>
  <si>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</si>
  <si>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</si>
  <si>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</si>
  <si>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</si>
  <si>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</si>
  <si>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</si>
  <si>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</si>
  <si>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</si>
  <si>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</si>
  <si>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</si>
  <si>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</si>
  <si>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</si>
  <si>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</si>
  <si>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</si>
  <si>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</si>
  <si>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</si>
  <si>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</si>
  <si>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</si>
  <si>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</si>
  <si>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</si>
  <si>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</si>
  <si>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</si>
  <si>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</si>
  <si>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</si>
  <si>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</si>
  <si>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</si>
  <si>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</si>
  <si>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</si>
  <si>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</si>
  <si>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</si>
  <si>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</si>
  <si>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</si>
  <si>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</si>
  <si>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</si>
  <si>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</si>
  <si>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</si>
  <si>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</si>
  <si>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</si>
  <si>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</si>
  <si>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</si>
  <si>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</si>
  <si>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</si>
  <si>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</si>
  <si>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</si>
  <si>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</si>
  <si>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</si>
  <si>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</si>
  <si>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</si>
  <si>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</si>
  <si>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82033</t>
  </si>
  <si>
    <t>KONTROLA STERILITY KLINICKÉHO VZORKU</t>
  </si>
  <si>
    <t>41</t>
  </si>
  <si>
    <t>82241</t>
  </si>
  <si>
    <t>IN VITRO STIMULACE T LYMFOCYTŮ SPECIFICKÝMI ANTIGE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</si>
  <si>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</si>
  <si>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</si>
  <si>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</si>
  <si>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</si>
  <si>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</si>
  <si>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</si>
  <si>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</si>
  <si>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</si>
  <si>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</si>
  <si>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</si>
  <si>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91289</t>
  </si>
  <si>
    <t>STANOVENÍ REVMATOIDNÍHO FAKTORU IgA ELISA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</si>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</sst>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28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35" fillId="0" borderId="100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9" fontId="35" fillId="0" borderId="100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2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1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5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10" borderId="128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3" fontId="38" fillId="10" borderId="131" xfId="0" applyNumberFormat="1" applyFont="1" applyFill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10" borderId="133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176" fontId="38" fillId="10" borderId="133" xfId="0" applyNumberFormat="1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0" fontId="38" fillId="0" borderId="136" xfId="0" applyFont="1" applyBorder="1" applyAlignment="1">
      <alignment horizontal="right" vertical="top"/>
    </xf>
    <xf numFmtId="176" fontId="38" fillId="10" borderId="137" xfId="0" applyNumberFormat="1" applyFont="1" applyFill="1" applyBorder="1" applyAlignment="1">
      <alignment horizontal="right" vertical="top"/>
    </xf>
    <xf numFmtId="0" fontId="40" fillId="11" borderId="124" xfId="0" applyFont="1" applyFill="1" applyBorder="1" applyAlignment="1">
      <alignment vertical="top"/>
    </xf>
    <xf numFmtId="0" fontId="40" fillId="11" borderId="124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 indent="6"/>
    </xf>
    <xf numFmtId="0" fontId="40" fillId="11" borderId="124" xfId="0" applyFont="1" applyFill="1" applyBorder="1" applyAlignment="1">
      <alignment vertical="top" indent="8"/>
    </xf>
    <xf numFmtId="0" fontId="41" fillId="11" borderId="129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6"/>
    </xf>
    <xf numFmtId="0" fontId="41" fillId="11" borderId="129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/>
    </xf>
    <xf numFmtId="0" fontId="35" fillId="11" borderId="124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8" xfId="53" applyNumberFormat="1" applyFont="1" applyFill="1" applyBorder="1" applyAlignment="1">
      <alignment horizontal="left"/>
    </xf>
    <xf numFmtId="164" fontId="34" fillId="2" borderId="139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8" xfId="0" applyFont="1" applyFill="1" applyBorder="1"/>
    <xf numFmtId="3" fontId="42" fillId="2" borderId="140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9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8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20" xfId="0" applyFont="1" applyFill="1" applyBorder="1"/>
    <xf numFmtId="0" fontId="42" fillId="0" borderId="118" xfId="0" applyFont="1" applyFill="1" applyBorder="1" applyAlignment="1">
      <alignment horizontal="left" indent="1"/>
    </xf>
    <xf numFmtId="0" fontId="42" fillId="0" borderId="119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7" xfId="0" applyNumberFormat="1" applyFont="1" applyFill="1" applyBorder="1" applyAlignment="1">
      <alignment horizontal="center"/>
    </xf>
    <xf numFmtId="173" fontId="42" fillId="4" borderId="148" xfId="0" applyNumberFormat="1" applyFont="1" applyFill="1" applyBorder="1" applyAlignment="1">
      <alignment horizontal="center"/>
    </xf>
    <xf numFmtId="0" fontId="0" fillId="0" borderId="148" xfId="0" applyBorder="1" applyAlignment="1"/>
    <xf numFmtId="0" fontId="0" fillId="0" borderId="148" xfId="0" applyBorder="1" applyAlignment="1">
      <alignment horizontal="center"/>
    </xf>
    <xf numFmtId="173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5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175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173" fontId="35" fillId="0" borderId="152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4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4" xfId="0" applyNumberFormat="1" applyFont="1" applyBorder="1"/>
    <xf numFmtId="173" fontId="35" fillId="0" borderId="60" xfId="0" applyNumberFormat="1" applyFont="1" applyBorder="1"/>
    <xf numFmtId="173" fontId="42" fillId="4" borderId="155" xfId="0" applyNumberFormat="1" applyFont="1" applyFill="1" applyBorder="1" applyAlignment="1">
      <alignment horizontal="center"/>
    </xf>
    <xf numFmtId="173" fontId="35" fillId="0" borderId="156" xfId="0" applyNumberFormat="1" applyFont="1" applyBorder="1" applyAlignment="1">
      <alignment horizontal="right"/>
    </xf>
    <xf numFmtId="175" fontId="35" fillId="0" borderId="156" xfId="0" applyNumberFormat="1" applyFont="1" applyBorder="1" applyAlignment="1">
      <alignment horizontal="right"/>
    </xf>
    <xf numFmtId="173" fontId="35" fillId="0" borderId="157" xfId="0" applyNumberFormat="1" applyFont="1" applyBorder="1" applyAlignment="1">
      <alignment horizontal="right"/>
    </xf>
    <xf numFmtId="0" fontId="0" fillId="0" borderId="153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3" fontId="12" fillId="0" borderId="142" xfId="0" applyNumberFormat="1" applyFont="1" applyBorder="1" applyAlignment="1">
      <alignment horizontal="right"/>
    </xf>
    <xf numFmtId="166" fontId="12" fillId="0" borderId="142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166" fontId="5" fillId="0" borderId="142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77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1" fillId="0" borderId="103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2" fillId="0" borderId="142" xfId="0" applyNumberFormat="1" applyFont="1" applyBorder="1"/>
    <xf numFmtId="166" fontId="12" fillId="0" borderId="142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3" fontId="35" fillId="0" borderId="142" xfId="0" applyNumberFormat="1" applyFont="1" applyBorder="1"/>
    <xf numFmtId="166" fontId="35" fillId="0" borderId="142" xfId="0" applyNumberFormat="1" applyFont="1" applyBorder="1"/>
    <xf numFmtId="166" fontId="35" fillId="0" borderId="103" xfId="0" applyNumberFormat="1" applyFont="1" applyBorder="1"/>
    <xf numFmtId="0" fontId="5" fillId="0" borderId="142" xfId="0" applyFont="1" applyBorder="1"/>
    <xf numFmtId="9" fontId="35" fillId="0" borderId="142" xfId="0" applyNumberFormat="1" applyFont="1" applyBorder="1"/>
    <xf numFmtId="3" fontId="35" fillId="0" borderId="142" xfId="0" applyNumberFormat="1" applyFont="1" applyBorder="1" applyAlignment="1">
      <alignment horizontal="right"/>
    </xf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35" fillId="0" borderId="117" xfId="0" applyNumberFormat="1" applyFont="1" applyBorder="1"/>
    <xf numFmtId="166" fontId="35" fillId="0" borderId="117" xfId="0" applyNumberFormat="1" applyFont="1" applyBorder="1"/>
    <xf numFmtId="166" fontId="35" fillId="0" borderId="108" xfId="0" applyNumberFormat="1" applyFont="1" applyBorder="1"/>
    <xf numFmtId="3" fontId="12" fillId="0" borderId="117" xfId="0" applyNumberFormat="1" applyFont="1" applyBorder="1" applyAlignment="1">
      <alignment horizontal="right"/>
    </xf>
    <xf numFmtId="166" fontId="12" fillId="0" borderId="117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166" fontId="5" fillId="0" borderId="117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77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8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0.76192011325732922</c:v>
                </c:pt>
                <c:pt idx="1">
                  <c:v>1.0668214601991639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410656"/>
        <c:axId val="-2534112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1.0204324241742408</c:v>
                </c:pt>
                <c:pt idx="1">
                  <c:v>1.0204324241742408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53404128"/>
        <c:axId val="-253407936"/>
      </c:scatterChart>
      <c:catAx>
        <c:axId val="-253410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5341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34112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53410656"/>
        <c:crosses val="autoZero"/>
        <c:crossBetween val="between"/>
      </c:valAx>
      <c:valAx>
        <c:axId val="-2534041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53407936"/>
        <c:crosses val="max"/>
        <c:crossBetween val="midCat"/>
      </c:valAx>
      <c:valAx>
        <c:axId val="-253407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534041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0.94328358208955221</c:v>
                </c:pt>
                <c:pt idx="1">
                  <c:v>0.97741194486983152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410112"/>
        <c:axId val="13451571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09184"/>
        <c:axId val="134514080"/>
      </c:scatterChart>
      <c:catAx>
        <c:axId val="-25341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451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5157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253410112"/>
        <c:crosses val="autoZero"/>
        <c:crossBetween val="between"/>
      </c:valAx>
      <c:valAx>
        <c:axId val="1345091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4514080"/>
        <c:crosses val="max"/>
        <c:crossBetween val="midCat"/>
      </c:valAx>
      <c:valAx>
        <c:axId val="13451408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3450918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81" t="s">
        <v>132</v>
      </c>
      <c r="B1" s="481"/>
    </row>
    <row r="2" spans="1:3" ht="14.4" customHeight="1" thickBot="1" x14ac:dyDescent="0.35">
      <c r="A2" s="382" t="s">
        <v>313</v>
      </c>
      <c r="B2" s="50"/>
    </row>
    <row r="3" spans="1:3" ht="14.4" customHeight="1" thickBot="1" x14ac:dyDescent="0.35">
      <c r="A3" s="477" t="s">
        <v>182</v>
      </c>
      <c r="B3" s="47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315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9" t="s">
        <v>133</v>
      </c>
      <c r="B10" s="47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3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1779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3" t="s">
        <v>262</v>
      </c>
      <c r="C15" s="51" t="s">
        <v>272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2591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3" t="s">
        <v>2592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2603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3230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80" t="s">
        <v>134</v>
      </c>
      <c r="B25" s="478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3234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3240</v>
      </c>
      <c r="C27" s="51" t="s">
        <v>275</v>
      </c>
    </row>
    <row r="28" spans="1:3" ht="14.4" customHeight="1" x14ac:dyDescent="0.3">
      <c r="A28" s="273" t="str">
        <f t="shared" si="4"/>
        <v>ZV Vykáz.-A Detail</v>
      </c>
      <c r="B28" s="184" t="s">
        <v>3349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4093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4191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4530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1779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313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103.30000000000003</v>
      </c>
      <c r="G3" s="47">
        <f>SUBTOTAL(9,G6:G1048576)</f>
        <v>19136.715425730035</v>
      </c>
      <c r="H3" s="48">
        <f>IF(M3=0,0,G3/M3)</f>
        <v>9.9189951069152446E-2</v>
      </c>
      <c r="I3" s="47">
        <f>SUBTOTAL(9,I6:I1048576)</f>
        <v>701.14999999999986</v>
      </c>
      <c r="J3" s="47">
        <f>SUBTOTAL(9,J6:J1048576)</f>
        <v>173793.26608407492</v>
      </c>
      <c r="K3" s="48">
        <f>IF(M3=0,0,J3/M3)</f>
        <v>0.90081004893084782</v>
      </c>
      <c r="L3" s="47">
        <f>SUBTOTAL(9,L6:L1048576)</f>
        <v>804.44999999999993</v>
      </c>
      <c r="M3" s="49">
        <f>SUBTOTAL(9,M6:M1048576)</f>
        <v>192929.9815098049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676" t="s">
        <v>162</v>
      </c>
      <c r="B5" s="694" t="s">
        <v>163</v>
      </c>
      <c r="C5" s="694" t="s">
        <v>90</v>
      </c>
      <c r="D5" s="694" t="s">
        <v>164</v>
      </c>
      <c r="E5" s="694" t="s">
        <v>165</v>
      </c>
      <c r="F5" s="695" t="s">
        <v>28</v>
      </c>
      <c r="G5" s="695" t="s">
        <v>14</v>
      </c>
      <c r="H5" s="678" t="s">
        <v>166</v>
      </c>
      <c r="I5" s="677" t="s">
        <v>28</v>
      </c>
      <c r="J5" s="695" t="s">
        <v>14</v>
      </c>
      <c r="K5" s="678" t="s">
        <v>166</v>
      </c>
      <c r="L5" s="677" t="s">
        <v>28</v>
      </c>
      <c r="M5" s="696" t="s">
        <v>14</v>
      </c>
    </row>
    <row r="6" spans="1:13" ht="14.4" customHeight="1" x14ac:dyDescent="0.3">
      <c r="A6" s="658" t="s">
        <v>554</v>
      </c>
      <c r="B6" s="659" t="s">
        <v>1669</v>
      </c>
      <c r="C6" s="659" t="s">
        <v>852</v>
      </c>
      <c r="D6" s="659" t="s">
        <v>1670</v>
      </c>
      <c r="E6" s="659" t="s">
        <v>1671</v>
      </c>
      <c r="F6" s="662"/>
      <c r="G6" s="662"/>
      <c r="H6" s="680">
        <v>0</v>
      </c>
      <c r="I6" s="662">
        <v>1</v>
      </c>
      <c r="J6" s="662">
        <v>160.62</v>
      </c>
      <c r="K6" s="680">
        <v>1</v>
      </c>
      <c r="L6" s="662">
        <v>1</v>
      </c>
      <c r="M6" s="663">
        <v>160.62</v>
      </c>
    </row>
    <row r="7" spans="1:13" ht="14.4" customHeight="1" x14ac:dyDescent="0.3">
      <c r="A7" s="664" t="s">
        <v>554</v>
      </c>
      <c r="B7" s="665" t="s">
        <v>1672</v>
      </c>
      <c r="C7" s="665" t="s">
        <v>868</v>
      </c>
      <c r="D7" s="665" t="s">
        <v>869</v>
      </c>
      <c r="E7" s="665" t="s">
        <v>870</v>
      </c>
      <c r="F7" s="668"/>
      <c r="G7" s="668"/>
      <c r="H7" s="681">
        <v>0</v>
      </c>
      <c r="I7" s="668">
        <v>1</v>
      </c>
      <c r="J7" s="668">
        <v>112.72999999999996</v>
      </c>
      <c r="K7" s="681">
        <v>1</v>
      </c>
      <c r="L7" s="668">
        <v>1</v>
      </c>
      <c r="M7" s="669">
        <v>112.72999999999996</v>
      </c>
    </row>
    <row r="8" spans="1:13" ht="14.4" customHeight="1" x14ac:dyDescent="0.3">
      <c r="A8" s="664" t="s">
        <v>554</v>
      </c>
      <c r="B8" s="665" t="s">
        <v>1673</v>
      </c>
      <c r="C8" s="665" t="s">
        <v>894</v>
      </c>
      <c r="D8" s="665" t="s">
        <v>895</v>
      </c>
      <c r="E8" s="665" t="s">
        <v>1674</v>
      </c>
      <c r="F8" s="668"/>
      <c r="G8" s="668"/>
      <c r="H8" s="681">
        <v>0</v>
      </c>
      <c r="I8" s="668">
        <v>1</v>
      </c>
      <c r="J8" s="668">
        <v>1106.26</v>
      </c>
      <c r="K8" s="681">
        <v>1</v>
      </c>
      <c r="L8" s="668">
        <v>1</v>
      </c>
      <c r="M8" s="669">
        <v>1106.26</v>
      </c>
    </row>
    <row r="9" spans="1:13" ht="14.4" customHeight="1" x14ac:dyDescent="0.3">
      <c r="A9" s="664" t="s">
        <v>554</v>
      </c>
      <c r="B9" s="665" t="s">
        <v>1673</v>
      </c>
      <c r="C9" s="665" t="s">
        <v>899</v>
      </c>
      <c r="D9" s="665" t="s">
        <v>857</v>
      </c>
      <c r="E9" s="665" t="s">
        <v>1675</v>
      </c>
      <c r="F9" s="668"/>
      <c r="G9" s="668"/>
      <c r="H9" s="681">
        <v>0</v>
      </c>
      <c r="I9" s="668">
        <v>1</v>
      </c>
      <c r="J9" s="668">
        <v>301.47000000000008</v>
      </c>
      <c r="K9" s="681">
        <v>1</v>
      </c>
      <c r="L9" s="668">
        <v>1</v>
      </c>
      <c r="M9" s="669">
        <v>301.47000000000008</v>
      </c>
    </row>
    <row r="10" spans="1:13" ht="14.4" customHeight="1" x14ac:dyDescent="0.3">
      <c r="A10" s="664" t="s">
        <v>554</v>
      </c>
      <c r="B10" s="665" t="s">
        <v>1673</v>
      </c>
      <c r="C10" s="665" t="s">
        <v>901</v>
      </c>
      <c r="D10" s="665" t="s">
        <v>857</v>
      </c>
      <c r="E10" s="665" t="s">
        <v>1676</v>
      </c>
      <c r="F10" s="668"/>
      <c r="G10" s="668"/>
      <c r="H10" s="681">
        <v>0</v>
      </c>
      <c r="I10" s="668">
        <v>13</v>
      </c>
      <c r="J10" s="668">
        <v>8198.5812714406675</v>
      </c>
      <c r="K10" s="681">
        <v>1</v>
      </c>
      <c r="L10" s="668">
        <v>13</v>
      </c>
      <c r="M10" s="669">
        <v>8198.5812714406675</v>
      </c>
    </row>
    <row r="11" spans="1:13" ht="14.4" customHeight="1" x14ac:dyDescent="0.3">
      <c r="A11" s="664" t="s">
        <v>554</v>
      </c>
      <c r="B11" s="665" t="s">
        <v>1673</v>
      </c>
      <c r="C11" s="665" t="s">
        <v>902</v>
      </c>
      <c r="D11" s="665" t="s">
        <v>857</v>
      </c>
      <c r="E11" s="665" t="s">
        <v>1677</v>
      </c>
      <c r="F11" s="668"/>
      <c r="G11" s="668"/>
      <c r="H11" s="681">
        <v>0</v>
      </c>
      <c r="I11" s="668">
        <v>2</v>
      </c>
      <c r="J11" s="668">
        <v>1827.3009209810089</v>
      </c>
      <c r="K11" s="681">
        <v>1</v>
      </c>
      <c r="L11" s="668">
        <v>2</v>
      </c>
      <c r="M11" s="669">
        <v>1827.3009209810089</v>
      </c>
    </row>
    <row r="12" spans="1:13" ht="14.4" customHeight="1" x14ac:dyDescent="0.3">
      <c r="A12" s="664" t="s">
        <v>554</v>
      </c>
      <c r="B12" s="665" t="s">
        <v>1673</v>
      </c>
      <c r="C12" s="665" t="s">
        <v>897</v>
      </c>
      <c r="D12" s="665" t="s">
        <v>857</v>
      </c>
      <c r="E12" s="665" t="s">
        <v>1678</v>
      </c>
      <c r="F12" s="668"/>
      <c r="G12" s="668"/>
      <c r="H12" s="681">
        <v>0</v>
      </c>
      <c r="I12" s="668">
        <v>21</v>
      </c>
      <c r="J12" s="668">
        <v>8587.9500000000007</v>
      </c>
      <c r="K12" s="681">
        <v>1</v>
      </c>
      <c r="L12" s="668">
        <v>21</v>
      </c>
      <c r="M12" s="669">
        <v>8587.9500000000007</v>
      </c>
    </row>
    <row r="13" spans="1:13" ht="14.4" customHeight="1" x14ac:dyDescent="0.3">
      <c r="A13" s="664" t="s">
        <v>554</v>
      </c>
      <c r="B13" s="665" t="s">
        <v>1679</v>
      </c>
      <c r="C13" s="665" t="s">
        <v>848</v>
      </c>
      <c r="D13" s="665" t="s">
        <v>849</v>
      </c>
      <c r="E13" s="665" t="s">
        <v>1680</v>
      </c>
      <c r="F13" s="668"/>
      <c r="G13" s="668"/>
      <c r="H13" s="681">
        <v>0</v>
      </c>
      <c r="I13" s="668">
        <v>1</v>
      </c>
      <c r="J13" s="668">
        <v>45.19</v>
      </c>
      <c r="K13" s="681">
        <v>1</v>
      </c>
      <c r="L13" s="668">
        <v>1</v>
      </c>
      <c r="M13" s="669">
        <v>45.19</v>
      </c>
    </row>
    <row r="14" spans="1:13" ht="14.4" customHeight="1" x14ac:dyDescent="0.3">
      <c r="A14" s="664" t="s">
        <v>554</v>
      </c>
      <c r="B14" s="665" t="s">
        <v>1681</v>
      </c>
      <c r="C14" s="665" t="s">
        <v>891</v>
      </c>
      <c r="D14" s="665" t="s">
        <v>892</v>
      </c>
      <c r="E14" s="665" t="s">
        <v>893</v>
      </c>
      <c r="F14" s="668"/>
      <c r="G14" s="668"/>
      <c r="H14" s="681">
        <v>0</v>
      </c>
      <c r="I14" s="668">
        <v>1</v>
      </c>
      <c r="J14" s="668">
        <v>51.83</v>
      </c>
      <c r="K14" s="681">
        <v>1</v>
      </c>
      <c r="L14" s="668">
        <v>1</v>
      </c>
      <c r="M14" s="669">
        <v>51.83</v>
      </c>
    </row>
    <row r="15" spans="1:13" ht="14.4" customHeight="1" x14ac:dyDescent="0.3">
      <c r="A15" s="664" t="s">
        <v>554</v>
      </c>
      <c r="B15" s="665" t="s">
        <v>1682</v>
      </c>
      <c r="C15" s="665" t="s">
        <v>882</v>
      </c>
      <c r="D15" s="665" t="s">
        <v>883</v>
      </c>
      <c r="E15" s="665" t="s">
        <v>884</v>
      </c>
      <c r="F15" s="668"/>
      <c r="G15" s="668"/>
      <c r="H15" s="681">
        <v>0</v>
      </c>
      <c r="I15" s="668">
        <v>1</v>
      </c>
      <c r="J15" s="668">
        <v>191.47000000000011</v>
      </c>
      <c r="K15" s="681">
        <v>1</v>
      </c>
      <c r="L15" s="668">
        <v>1</v>
      </c>
      <c r="M15" s="669">
        <v>191.47000000000011</v>
      </c>
    </row>
    <row r="16" spans="1:13" ht="14.4" customHeight="1" x14ac:dyDescent="0.3">
      <c r="A16" s="664" t="s">
        <v>554</v>
      </c>
      <c r="B16" s="665" t="s">
        <v>1683</v>
      </c>
      <c r="C16" s="665" t="s">
        <v>889</v>
      </c>
      <c r="D16" s="665" t="s">
        <v>890</v>
      </c>
      <c r="E16" s="665" t="s">
        <v>825</v>
      </c>
      <c r="F16" s="668"/>
      <c r="G16" s="668"/>
      <c r="H16" s="681">
        <v>0</v>
      </c>
      <c r="I16" s="668">
        <v>1</v>
      </c>
      <c r="J16" s="668">
        <v>136.39002002675329</v>
      </c>
      <c r="K16" s="681">
        <v>1</v>
      </c>
      <c r="L16" s="668">
        <v>1</v>
      </c>
      <c r="M16" s="669">
        <v>136.39002002675329</v>
      </c>
    </row>
    <row r="17" spans="1:13" ht="14.4" customHeight="1" x14ac:dyDescent="0.3">
      <c r="A17" s="664" t="s">
        <v>554</v>
      </c>
      <c r="B17" s="665" t="s">
        <v>1684</v>
      </c>
      <c r="C17" s="665" t="s">
        <v>879</v>
      </c>
      <c r="D17" s="665" t="s">
        <v>880</v>
      </c>
      <c r="E17" s="665" t="s">
        <v>680</v>
      </c>
      <c r="F17" s="668"/>
      <c r="G17" s="668"/>
      <c r="H17" s="681">
        <v>0</v>
      </c>
      <c r="I17" s="668">
        <v>1</v>
      </c>
      <c r="J17" s="668">
        <v>116.80815340051643</v>
      </c>
      <c r="K17" s="681">
        <v>1</v>
      </c>
      <c r="L17" s="668">
        <v>1</v>
      </c>
      <c r="M17" s="669">
        <v>116.80815340051643</v>
      </c>
    </row>
    <row r="18" spans="1:13" ht="14.4" customHeight="1" x14ac:dyDescent="0.3">
      <c r="A18" s="664" t="s">
        <v>554</v>
      </c>
      <c r="B18" s="665" t="s">
        <v>1685</v>
      </c>
      <c r="C18" s="665" t="s">
        <v>864</v>
      </c>
      <c r="D18" s="665" t="s">
        <v>865</v>
      </c>
      <c r="E18" s="665" t="s">
        <v>1686</v>
      </c>
      <c r="F18" s="668"/>
      <c r="G18" s="668"/>
      <c r="H18" s="681">
        <v>0</v>
      </c>
      <c r="I18" s="668">
        <v>1</v>
      </c>
      <c r="J18" s="668">
        <v>181.8904094395416</v>
      </c>
      <c r="K18" s="681">
        <v>1</v>
      </c>
      <c r="L18" s="668">
        <v>1</v>
      </c>
      <c r="M18" s="669">
        <v>181.8904094395416</v>
      </c>
    </row>
    <row r="19" spans="1:13" ht="14.4" customHeight="1" x14ac:dyDescent="0.3">
      <c r="A19" s="664" t="s">
        <v>554</v>
      </c>
      <c r="B19" s="665" t="s">
        <v>1685</v>
      </c>
      <c r="C19" s="665" t="s">
        <v>840</v>
      </c>
      <c r="D19" s="665" t="s">
        <v>1687</v>
      </c>
      <c r="E19" s="665" t="s">
        <v>1688</v>
      </c>
      <c r="F19" s="668"/>
      <c r="G19" s="668"/>
      <c r="H19" s="681">
        <v>0</v>
      </c>
      <c r="I19" s="668">
        <v>2</v>
      </c>
      <c r="J19" s="668">
        <v>69.499999999999986</v>
      </c>
      <c r="K19" s="681">
        <v>1</v>
      </c>
      <c r="L19" s="668">
        <v>2</v>
      </c>
      <c r="M19" s="669">
        <v>69.499999999999986</v>
      </c>
    </row>
    <row r="20" spans="1:13" ht="14.4" customHeight="1" x14ac:dyDescent="0.3">
      <c r="A20" s="664" t="s">
        <v>554</v>
      </c>
      <c r="B20" s="665" t="s">
        <v>1689</v>
      </c>
      <c r="C20" s="665" t="s">
        <v>931</v>
      </c>
      <c r="D20" s="665" t="s">
        <v>1690</v>
      </c>
      <c r="E20" s="665" t="s">
        <v>1691</v>
      </c>
      <c r="F20" s="668"/>
      <c r="G20" s="668"/>
      <c r="H20" s="681">
        <v>0</v>
      </c>
      <c r="I20" s="668">
        <v>1</v>
      </c>
      <c r="J20" s="668">
        <v>115.94000000000001</v>
      </c>
      <c r="K20" s="681">
        <v>1</v>
      </c>
      <c r="L20" s="668">
        <v>1</v>
      </c>
      <c r="M20" s="669">
        <v>115.94000000000001</v>
      </c>
    </row>
    <row r="21" spans="1:13" ht="14.4" customHeight="1" x14ac:dyDescent="0.3">
      <c r="A21" s="664" t="s">
        <v>554</v>
      </c>
      <c r="B21" s="665" t="s">
        <v>1689</v>
      </c>
      <c r="C21" s="665" t="s">
        <v>935</v>
      </c>
      <c r="D21" s="665" t="s">
        <v>1692</v>
      </c>
      <c r="E21" s="665" t="s">
        <v>1693</v>
      </c>
      <c r="F21" s="668"/>
      <c r="G21" s="668"/>
      <c r="H21" s="681">
        <v>0</v>
      </c>
      <c r="I21" s="668">
        <v>7.2000000000000011</v>
      </c>
      <c r="J21" s="668">
        <v>959.97599999999989</v>
      </c>
      <c r="K21" s="681">
        <v>1</v>
      </c>
      <c r="L21" s="668">
        <v>7.2000000000000011</v>
      </c>
      <c r="M21" s="669">
        <v>959.97599999999989</v>
      </c>
    </row>
    <row r="22" spans="1:13" ht="14.4" customHeight="1" x14ac:dyDescent="0.3">
      <c r="A22" s="664" t="s">
        <v>554</v>
      </c>
      <c r="B22" s="665" t="s">
        <v>1694</v>
      </c>
      <c r="C22" s="665" t="s">
        <v>909</v>
      </c>
      <c r="D22" s="665" t="s">
        <v>910</v>
      </c>
      <c r="E22" s="665" t="s">
        <v>1695</v>
      </c>
      <c r="F22" s="668">
        <v>8.5999999999999979</v>
      </c>
      <c r="G22" s="668">
        <v>1658.0580000000009</v>
      </c>
      <c r="H22" s="681">
        <v>1</v>
      </c>
      <c r="I22" s="668"/>
      <c r="J22" s="668"/>
      <c r="K22" s="681">
        <v>0</v>
      </c>
      <c r="L22" s="668">
        <v>8.5999999999999979</v>
      </c>
      <c r="M22" s="669">
        <v>1658.0580000000009</v>
      </c>
    </row>
    <row r="23" spans="1:13" ht="14.4" customHeight="1" x14ac:dyDescent="0.3">
      <c r="A23" s="664" t="s">
        <v>554</v>
      </c>
      <c r="B23" s="665" t="s">
        <v>1694</v>
      </c>
      <c r="C23" s="665" t="s">
        <v>912</v>
      </c>
      <c r="D23" s="665" t="s">
        <v>913</v>
      </c>
      <c r="E23" s="665" t="s">
        <v>1696</v>
      </c>
      <c r="F23" s="668">
        <v>2.8000000000000012</v>
      </c>
      <c r="G23" s="668">
        <v>739.19999151848504</v>
      </c>
      <c r="H23" s="681">
        <v>1</v>
      </c>
      <c r="I23" s="668"/>
      <c r="J23" s="668"/>
      <c r="K23" s="681">
        <v>0</v>
      </c>
      <c r="L23" s="668">
        <v>2.8000000000000012</v>
      </c>
      <c r="M23" s="669">
        <v>739.19999151848504</v>
      </c>
    </row>
    <row r="24" spans="1:13" ht="14.4" customHeight="1" x14ac:dyDescent="0.3">
      <c r="A24" s="664" t="s">
        <v>554</v>
      </c>
      <c r="B24" s="665" t="s">
        <v>1697</v>
      </c>
      <c r="C24" s="665" t="s">
        <v>938</v>
      </c>
      <c r="D24" s="665" t="s">
        <v>939</v>
      </c>
      <c r="E24" s="665" t="s">
        <v>1698</v>
      </c>
      <c r="F24" s="668"/>
      <c r="G24" s="668"/>
      <c r="H24" s="681">
        <v>0</v>
      </c>
      <c r="I24" s="668">
        <v>5.5000000000000036</v>
      </c>
      <c r="J24" s="668">
        <v>1197.9000000000003</v>
      </c>
      <c r="K24" s="681">
        <v>1</v>
      </c>
      <c r="L24" s="668">
        <v>5.5000000000000036</v>
      </c>
      <c r="M24" s="669">
        <v>1197.9000000000003</v>
      </c>
    </row>
    <row r="25" spans="1:13" ht="14.4" customHeight="1" x14ac:dyDescent="0.3">
      <c r="A25" s="664" t="s">
        <v>554</v>
      </c>
      <c r="B25" s="665" t="s">
        <v>1699</v>
      </c>
      <c r="C25" s="665" t="s">
        <v>946</v>
      </c>
      <c r="D25" s="665" t="s">
        <v>1700</v>
      </c>
      <c r="E25" s="665" t="s">
        <v>1701</v>
      </c>
      <c r="F25" s="668"/>
      <c r="G25" s="668"/>
      <c r="H25" s="681">
        <v>0</v>
      </c>
      <c r="I25" s="668">
        <v>0.1</v>
      </c>
      <c r="J25" s="668">
        <v>15.51</v>
      </c>
      <c r="K25" s="681">
        <v>1</v>
      </c>
      <c r="L25" s="668">
        <v>0.1</v>
      </c>
      <c r="M25" s="669">
        <v>15.51</v>
      </c>
    </row>
    <row r="26" spans="1:13" ht="14.4" customHeight="1" x14ac:dyDescent="0.3">
      <c r="A26" s="664" t="s">
        <v>554</v>
      </c>
      <c r="B26" s="665" t="s">
        <v>1699</v>
      </c>
      <c r="C26" s="665" t="s">
        <v>942</v>
      </c>
      <c r="D26" s="665" t="s">
        <v>1700</v>
      </c>
      <c r="E26" s="665" t="s">
        <v>1702</v>
      </c>
      <c r="F26" s="668"/>
      <c r="G26" s="668"/>
      <c r="H26" s="681">
        <v>0</v>
      </c>
      <c r="I26" s="668">
        <v>1.6000000000000003</v>
      </c>
      <c r="J26" s="668">
        <v>422.39999999999992</v>
      </c>
      <c r="K26" s="681">
        <v>1</v>
      </c>
      <c r="L26" s="668">
        <v>1.6000000000000003</v>
      </c>
      <c r="M26" s="669">
        <v>422.39999999999992</v>
      </c>
    </row>
    <row r="27" spans="1:13" ht="14.4" customHeight="1" x14ac:dyDescent="0.3">
      <c r="A27" s="664" t="s">
        <v>554</v>
      </c>
      <c r="B27" s="665" t="s">
        <v>1703</v>
      </c>
      <c r="C27" s="665" t="s">
        <v>844</v>
      </c>
      <c r="D27" s="665" t="s">
        <v>845</v>
      </c>
      <c r="E27" s="665" t="s">
        <v>846</v>
      </c>
      <c r="F27" s="668"/>
      <c r="G27" s="668"/>
      <c r="H27" s="681">
        <v>0</v>
      </c>
      <c r="I27" s="668">
        <v>3</v>
      </c>
      <c r="J27" s="668">
        <v>315.17947627500496</v>
      </c>
      <c r="K27" s="681">
        <v>1</v>
      </c>
      <c r="L27" s="668">
        <v>3</v>
      </c>
      <c r="M27" s="669">
        <v>315.17947627500496</v>
      </c>
    </row>
    <row r="28" spans="1:13" ht="14.4" customHeight="1" x14ac:dyDescent="0.3">
      <c r="A28" s="664" t="s">
        <v>554</v>
      </c>
      <c r="B28" s="665" t="s">
        <v>1704</v>
      </c>
      <c r="C28" s="665" t="s">
        <v>860</v>
      </c>
      <c r="D28" s="665" t="s">
        <v>861</v>
      </c>
      <c r="E28" s="665" t="s">
        <v>1705</v>
      </c>
      <c r="F28" s="668"/>
      <c r="G28" s="668"/>
      <c r="H28" s="681">
        <v>0</v>
      </c>
      <c r="I28" s="668">
        <v>2</v>
      </c>
      <c r="J28" s="668">
        <v>64.52000000000001</v>
      </c>
      <c r="K28" s="681">
        <v>1</v>
      </c>
      <c r="L28" s="668">
        <v>2</v>
      </c>
      <c r="M28" s="669">
        <v>64.52000000000001</v>
      </c>
    </row>
    <row r="29" spans="1:13" ht="14.4" customHeight="1" x14ac:dyDescent="0.3">
      <c r="A29" s="664" t="s">
        <v>554</v>
      </c>
      <c r="B29" s="665" t="s">
        <v>1704</v>
      </c>
      <c r="C29" s="665" t="s">
        <v>872</v>
      </c>
      <c r="D29" s="665" t="s">
        <v>873</v>
      </c>
      <c r="E29" s="665" t="s">
        <v>1706</v>
      </c>
      <c r="F29" s="668"/>
      <c r="G29" s="668"/>
      <c r="H29" s="681">
        <v>0</v>
      </c>
      <c r="I29" s="668">
        <v>1</v>
      </c>
      <c r="J29" s="668">
        <v>58.930003538089863</v>
      </c>
      <c r="K29" s="681">
        <v>1</v>
      </c>
      <c r="L29" s="668">
        <v>1</v>
      </c>
      <c r="M29" s="669">
        <v>58.930003538089863</v>
      </c>
    </row>
    <row r="30" spans="1:13" ht="14.4" customHeight="1" x14ac:dyDescent="0.3">
      <c r="A30" s="664" t="s">
        <v>554</v>
      </c>
      <c r="B30" s="665" t="s">
        <v>1704</v>
      </c>
      <c r="C30" s="665" t="s">
        <v>876</v>
      </c>
      <c r="D30" s="665" t="s">
        <v>873</v>
      </c>
      <c r="E30" s="665" t="s">
        <v>1707</v>
      </c>
      <c r="F30" s="668"/>
      <c r="G30" s="668"/>
      <c r="H30" s="681">
        <v>0</v>
      </c>
      <c r="I30" s="668">
        <v>1</v>
      </c>
      <c r="J30" s="668">
        <v>69</v>
      </c>
      <c r="K30" s="681">
        <v>1</v>
      </c>
      <c r="L30" s="668">
        <v>1</v>
      </c>
      <c r="M30" s="669">
        <v>69</v>
      </c>
    </row>
    <row r="31" spans="1:13" ht="14.4" customHeight="1" x14ac:dyDescent="0.3">
      <c r="A31" s="664" t="s">
        <v>554</v>
      </c>
      <c r="B31" s="665" t="s">
        <v>1708</v>
      </c>
      <c r="C31" s="665" t="s">
        <v>832</v>
      </c>
      <c r="D31" s="665" t="s">
        <v>833</v>
      </c>
      <c r="E31" s="665" t="s">
        <v>1709</v>
      </c>
      <c r="F31" s="668"/>
      <c r="G31" s="668"/>
      <c r="H31" s="681">
        <v>0</v>
      </c>
      <c r="I31" s="668">
        <v>1</v>
      </c>
      <c r="J31" s="668">
        <v>101.70000000000007</v>
      </c>
      <c r="K31" s="681">
        <v>1</v>
      </c>
      <c r="L31" s="668">
        <v>1</v>
      </c>
      <c r="M31" s="669">
        <v>101.70000000000007</v>
      </c>
    </row>
    <row r="32" spans="1:13" ht="14.4" customHeight="1" x14ac:dyDescent="0.3">
      <c r="A32" s="664" t="s">
        <v>554</v>
      </c>
      <c r="B32" s="665" t="s">
        <v>1710</v>
      </c>
      <c r="C32" s="665" t="s">
        <v>886</v>
      </c>
      <c r="D32" s="665" t="s">
        <v>887</v>
      </c>
      <c r="E32" s="665" t="s">
        <v>1711</v>
      </c>
      <c r="F32" s="668"/>
      <c r="G32" s="668"/>
      <c r="H32" s="681">
        <v>0</v>
      </c>
      <c r="I32" s="668">
        <v>1</v>
      </c>
      <c r="J32" s="668">
        <v>47.780000000000008</v>
      </c>
      <c r="K32" s="681">
        <v>1</v>
      </c>
      <c r="L32" s="668">
        <v>1</v>
      </c>
      <c r="M32" s="669">
        <v>47.780000000000008</v>
      </c>
    </row>
    <row r="33" spans="1:13" ht="14.4" customHeight="1" x14ac:dyDescent="0.3">
      <c r="A33" s="664" t="s">
        <v>554</v>
      </c>
      <c r="B33" s="665" t="s">
        <v>1712</v>
      </c>
      <c r="C33" s="665" t="s">
        <v>836</v>
      </c>
      <c r="D33" s="665" t="s">
        <v>837</v>
      </c>
      <c r="E33" s="665" t="s">
        <v>1713</v>
      </c>
      <c r="F33" s="668"/>
      <c r="G33" s="668"/>
      <c r="H33" s="681">
        <v>0</v>
      </c>
      <c r="I33" s="668">
        <v>1</v>
      </c>
      <c r="J33" s="668">
        <v>76.080000000000013</v>
      </c>
      <c r="K33" s="681">
        <v>1</v>
      </c>
      <c r="L33" s="668">
        <v>1</v>
      </c>
      <c r="M33" s="669">
        <v>76.080000000000013</v>
      </c>
    </row>
    <row r="34" spans="1:13" ht="14.4" customHeight="1" x14ac:dyDescent="0.3">
      <c r="A34" s="664" t="s">
        <v>554</v>
      </c>
      <c r="B34" s="665" t="s">
        <v>1714</v>
      </c>
      <c r="C34" s="665" t="s">
        <v>905</v>
      </c>
      <c r="D34" s="665" t="s">
        <v>906</v>
      </c>
      <c r="E34" s="665" t="s">
        <v>907</v>
      </c>
      <c r="F34" s="668"/>
      <c r="G34" s="668"/>
      <c r="H34" s="681">
        <v>0</v>
      </c>
      <c r="I34" s="668">
        <v>1</v>
      </c>
      <c r="J34" s="668">
        <v>163.66999999999999</v>
      </c>
      <c r="K34" s="681">
        <v>1</v>
      </c>
      <c r="L34" s="668">
        <v>1</v>
      </c>
      <c r="M34" s="669">
        <v>163.66999999999999</v>
      </c>
    </row>
    <row r="35" spans="1:13" ht="14.4" customHeight="1" x14ac:dyDescent="0.3">
      <c r="A35" s="664" t="s">
        <v>559</v>
      </c>
      <c r="B35" s="665" t="s">
        <v>1715</v>
      </c>
      <c r="C35" s="665" t="s">
        <v>1105</v>
      </c>
      <c r="D35" s="665" t="s">
        <v>1106</v>
      </c>
      <c r="E35" s="665" t="s">
        <v>1716</v>
      </c>
      <c r="F35" s="668"/>
      <c r="G35" s="668"/>
      <c r="H35" s="681">
        <v>0</v>
      </c>
      <c r="I35" s="668">
        <v>2</v>
      </c>
      <c r="J35" s="668">
        <v>135.65999999999997</v>
      </c>
      <c r="K35" s="681">
        <v>1</v>
      </c>
      <c r="L35" s="668">
        <v>2</v>
      </c>
      <c r="M35" s="669">
        <v>135.65999999999997</v>
      </c>
    </row>
    <row r="36" spans="1:13" ht="14.4" customHeight="1" x14ac:dyDescent="0.3">
      <c r="A36" s="664" t="s">
        <v>559</v>
      </c>
      <c r="B36" s="665" t="s">
        <v>1672</v>
      </c>
      <c r="C36" s="665" t="s">
        <v>1083</v>
      </c>
      <c r="D36" s="665" t="s">
        <v>869</v>
      </c>
      <c r="E36" s="665" t="s">
        <v>1084</v>
      </c>
      <c r="F36" s="668"/>
      <c r="G36" s="668"/>
      <c r="H36" s="681">
        <v>0</v>
      </c>
      <c r="I36" s="668">
        <v>1</v>
      </c>
      <c r="J36" s="668">
        <v>73.839997025954162</v>
      </c>
      <c r="K36" s="681">
        <v>1</v>
      </c>
      <c r="L36" s="668">
        <v>1</v>
      </c>
      <c r="M36" s="669">
        <v>73.839997025954162</v>
      </c>
    </row>
    <row r="37" spans="1:13" ht="14.4" customHeight="1" x14ac:dyDescent="0.3">
      <c r="A37" s="664" t="s">
        <v>559</v>
      </c>
      <c r="B37" s="665" t="s">
        <v>1673</v>
      </c>
      <c r="C37" s="665" t="s">
        <v>899</v>
      </c>
      <c r="D37" s="665" t="s">
        <v>857</v>
      </c>
      <c r="E37" s="665" t="s">
        <v>1675</v>
      </c>
      <c r="F37" s="668"/>
      <c r="G37" s="668"/>
      <c r="H37" s="681">
        <v>0</v>
      </c>
      <c r="I37" s="668">
        <v>6</v>
      </c>
      <c r="J37" s="668">
        <v>1808.8200000000002</v>
      </c>
      <c r="K37" s="681">
        <v>1</v>
      </c>
      <c r="L37" s="668">
        <v>6</v>
      </c>
      <c r="M37" s="669">
        <v>1808.8200000000002</v>
      </c>
    </row>
    <row r="38" spans="1:13" ht="14.4" customHeight="1" x14ac:dyDescent="0.3">
      <c r="A38" s="664" t="s">
        <v>559</v>
      </c>
      <c r="B38" s="665" t="s">
        <v>1673</v>
      </c>
      <c r="C38" s="665" t="s">
        <v>901</v>
      </c>
      <c r="D38" s="665" t="s">
        <v>857</v>
      </c>
      <c r="E38" s="665" t="s">
        <v>1676</v>
      </c>
      <c r="F38" s="668"/>
      <c r="G38" s="668"/>
      <c r="H38" s="681">
        <v>0</v>
      </c>
      <c r="I38" s="668">
        <v>24</v>
      </c>
      <c r="J38" s="668">
        <v>15135.842398001738</v>
      </c>
      <c r="K38" s="681">
        <v>1</v>
      </c>
      <c r="L38" s="668">
        <v>24</v>
      </c>
      <c r="M38" s="669">
        <v>15135.842398001738</v>
      </c>
    </row>
    <row r="39" spans="1:13" ht="14.4" customHeight="1" x14ac:dyDescent="0.3">
      <c r="A39" s="664" t="s">
        <v>559</v>
      </c>
      <c r="B39" s="665" t="s">
        <v>1673</v>
      </c>
      <c r="C39" s="665" t="s">
        <v>897</v>
      </c>
      <c r="D39" s="665" t="s">
        <v>857</v>
      </c>
      <c r="E39" s="665" t="s">
        <v>1678</v>
      </c>
      <c r="F39" s="668"/>
      <c r="G39" s="668"/>
      <c r="H39" s="681">
        <v>0</v>
      </c>
      <c r="I39" s="668">
        <v>47</v>
      </c>
      <c r="J39" s="668">
        <v>19220.650000000001</v>
      </c>
      <c r="K39" s="681">
        <v>1</v>
      </c>
      <c r="L39" s="668">
        <v>47</v>
      </c>
      <c r="M39" s="669">
        <v>19220.650000000001</v>
      </c>
    </row>
    <row r="40" spans="1:13" ht="14.4" customHeight="1" x14ac:dyDescent="0.3">
      <c r="A40" s="664" t="s">
        <v>559</v>
      </c>
      <c r="B40" s="665" t="s">
        <v>1717</v>
      </c>
      <c r="C40" s="665" t="s">
        <v>1098</v>
      </c>
      <c r="D40" s="665" t="s">
        <v>1099</v>
      </c>
      <c r="E40" s="665" t="s">
        <v>1100</v>
      </c>
      <c r="F40" s="668"/>
      <c r="G40" s="668"/>
      <c r="H40" s="681">
        <v>0</v>
      </c>
      <c r="I40" s="668">
        <v>1</v>
      </c>
      <c r="J40" s="668">
        <v>34.160000000000004</v>
      </c>
      <c r="K40" s="681">
        <v>1</v>
      </c>
      <c r="L40" s="668">
        <v>1</v>
      </c>
      <c r="M40" s="669">
        <v>34.160000000000004</v>
      </c>
    </row>
    <row r="41" spans="1:13" ht="14.4" customHeight="1" x14ac:dyDescent="0.3">
      <c r="A41" s="664" t="s">
        <v>559</v>
      </c>
      <c r="B41" s="665" t="s">
        <v>1685</v>
      </c>
      <c r="C41" s="665" t="s">
        <v>1076</v>
      </c>
      <c r="D41" s="665" t="s">
        <v>1077</v>
      </c>
      <c r="E41" s="665" t="s">
        <v>1718</v>
      </c>
      <c r="F41" s="668"/>
      <c r="G41" s="668"/>
      <c r="H41" s="681">
        <v>0</v>
      </c>
      <c r="I41" s="668">
        <v>1</v>
      </c>
      <c r="J41" s="668">
        <v>46.820000000000022</v>
      </c>
      <c r="K41" s="681">
        <v>1</v>
      </c>
      <c r="L41" s="668">
        <v>1</v>
      </c>
      <c r="M41" s="669">
        <v>46.820000000000022</v>
      </c>
    </row>
    <row r="42" spans="1:13" ht="14.4" customHeight="1" x14ac:dyDescent="0.3">
      <c r="A42" s="664" t="s">
        <v>559</v>
      </c>
      <c r="B42" s="665" t="s">
        <v>1685</v>
      </c>
      <c r="C42" s="665" t="s">
        <v>1102</v>
      </c>
      <c r="D42" s="665" t="s">
        <v>1719</v>
      </c>
      <c r="E42" s="665" t="s">
        <v>1720</v>
      </c>
      <c r="F42" s="668"/>
      <c r="G42" s="668"/>
      <c r="H42" s="681">
        <v>0</v>
      </c>
      <c r="I42" s="668">
        <v>3</v>
      </c>
      <c r="J42" s="668">
        <v>112.46920188953976</v>
      </c>
      <c r="K42" s="681">
        <v>1</v>
      </c>
      <c r="L42" s="668">
        <v>3</v>
      </c>
      <c r="M42" s="669">
        <v>112.46920188953976</v>
      </c>
    </row>
    <row r="43" spans="1:13" ht="14.4" customHeight="1" x14ac:dyDescent="0.3">
      <c r="A43" s="664" t="s">
        <v>559</v>
      </c>
      <c r="B43" s="665" t="s">
        <v>1685</v>
      </c>
      <c r="C43" s="665" t="s">
        <v>840</v>
      </c>
      <c r="D43" s="665" t="s">
        <v>1687</v>
      </c>
      <c r="E43" s="665" t="s">
        <v>1688</v>
      </c>
      <c r="F43" s="668"/>
      <c r="G43" s="668"/>
      <c r="H43" s="681">
        <v>0</v>
      </c>
      <c r="I43" s="668">
        <v>5</v>
      </c>
      <c r="J43" s="668">
        <v>173.74999999999994</v>
      </c>
      <c r="K43" s="681">
        <v>1</v>
      </c>
      <c r="L43" s="668">
        <v>5</v>
      </c>
      <c r="M43" s="669">
        <v>173.74999999999994</v>
      </c>
    </row>
    <row r="44" spans="1:13" ht="14.4" customHeight="1" x14ac:dyDescent="0.3">
      <c r="A44" s="664" t="s">
        <v>559</v>
      </c>
      <c r="B44" s="665" t="s">
        <v>1689</v>
      </c>
      <c r="C44" s="665" t="s">
        <v>935</v>
      </c>
      <c r="D44" s="665" t="s">
        <v>1692</v>
      </c>
      <c r="E44" s="665" t="s">
        <v>1693</v>
      </c>
      <c r="F44" s="668"/>
      <c r="G44" s="668"/>
      <c r="H44" s="681">
        <v>0</v>
      </c>
      <c r="I44" s="668">
        <v>1.2</v>
      </c>
      <c r="J44" s="668">
        <v>125.904</v>
      </c>
      <c r="K44" s="681">
        <v>1</v>
      </c>
      <c r="L44" s="668">
        <v>1.2</v>
      </c>
      <c r="M44" s="669">
        <v>125.904</v>
      </c>
    </row>
    <row r="45" spans="1:13" ht="14.4" customHeight="1" x14ac:dyDescent="0.3">
      <c r="A45" s="664" t="s">
        <v>559</v>
      </c>
      <c r="B45" s="665" t="s">
        <v>1694</v>
      </c>
      <c r="C45" s="665" t="s">
        <v>909</v>
      </c>
      <c r="D45" s="665" t="s">
        <v>910</v>
      </c>
      <c r="E45" s="665" t="s">
        <v>1695</v>
      </c>
      <c r="F45" s="668">
        <v>34.60000000000003</v>
      </c>
      <c r="G45" s="668">
        <v>6683.3770000000031</v>
      </c>
      <c r="H45" s="681">
        <v>1</v>
      </c>
      <c r="I45" s="668"/>
      <c r="J45" s="668"/>
      <c r="K45" s="681">
        <v>0</v>
      </c>
      <c r="L45" s="668">
        <v>34.60000000000003</v>
      </c>
      <c r="M45" s="669">
        <v>6683.3770000000031</v>
      </c>
    </row>
    <row r="46" spans="1:13" ht="14.4" customHeight="1" x14ac:dyDescent="0.3">
      <c r="A46" s="664" t="s">
        <v>559</v>
      </c>
      <c r="B46" s="665" t="s">
        <v>1694</v>
      </c>
      <c r="C46" s="665" t="s">
        <v>912</v>
      </c>
      <c r="D46" s="665" t="s">
        <v>913</v>
      </c>
      <c r="E46" s="665" t="s">
        <v>1696</v>
      </c>
      <c r="F46" s="668">
        <v>11.700000000000003</v>
      </c>
      <c r="G46" s="668">
        <v>3088.7999745554566</v>
      </c>
      <c r="H46" s="681">
        <v>1</v>
      </c>
      <c r="I46" s="668"/>
      <c r="J46" s="668"/>
      <c r="K46" s="681">
        <v>0</v>
      </c>
      <c r="L46" s="668">
        <v>11.700000000000003</v>
      </c>
      <c r="M46" s="669">
        <v>3088.7999745554566</v>
      </c>
    </row>
    <row r="47" spans="1:13" ht="14.4" customHeight="1" x14ac:dyDescent="0.3">
      <c r="A47" s="664" t="s">
        <v>559</v>
      </c>
      <c r="B47" s="665" t="s">
        <v>1697</v>
      </c>
      <c r="C47" s="665" t="s">
        <v>938</v>
      </c>
      <c r="D47" s="665" t="s">
        <v>939</v>
      </c>
      <c r="E47" s="665" t="s">
        <v>1698</v>
      </c>
      <c r="F47" s="668"/>
      <c r="G47" s="668"/>
      <c r="H47" s="681">
        <v>0</v>
      </c>
      <c r="I47" s="668">
        <v>8.3000000000000007</v>
      </c>
      <c r="J47" s="668">
        <v>1807.7400000000002</v>
      </c>
      <c r="K47" s="681">
        <v>1</v>
      </c>
      <c r="L47" s="668">
        <v>8.3000000000000007</v>
      </c>
      <c r="M47" s="669">
        <v>1807.7400000000002</v>
      </c>
    </row>
    <row r="48" spans="1:13" ht="14.4" customHeight="1" x14ac:dyDescent="0.3">
      <c r="A48" s="664" t="s">
        <v>559</v>
      </c>
      <c r="B48" s="665" t="s">
        <v>1697</v>
      </c>
      <c r="C48" s="665" t="s">
        <v>1133</v>
      </c>
      <c r="D48" s="665" t="s">
        <v>1721</v>
      </c>
      <c r="E48" s="665" t="s">
        <v>1722</v>
      </c>
      <c r="F48" s="668">
        <v>5</v>
      </c>
      <c r="G48" s="668">
        <v>622.95000000000005</v>
      </c>
      <c r="H48" s="681">
        <v>1</v>
      </c>
      <c r="I48" s="668"/>
      <c r="J48" s="668"/>
      <c r="K48" s="681">
        <v>0</v>
      </c>
      <c r="L48" s="668">
        <v>5</v>
      </c>
      <c r="M48" s="669">
        <v>622.95000000000005</v>
      </c>
    </row>
    <row r="49" spans="1:13" ht="14.4" customHeight="1" x14ac:dyDescent="0.3">
      <c r="A49" s="664" t="s">
        <v>559</v>
      </c>
      <c r="B49" s="665" t="s">
        <v>1699</v>
      </c>
      <c r="C49" s="665" t="s">
        <v>946</v>
      </c>
      <c r="D49" s="665" t="s">
        <v>1700</v>
      </c>
      <c r="E49" s="665" t="s">
        <v>1701</v>
      </c>
      <c r="F49" s="668"/>
      <c r="G49" s="668"/>
      <c r="H49" s="681">
        <v>0</v>
      </c>
      <c r="I49" s="668">
        <v>0.6</v>
      </c>
      <c r="J49" s="668">
        <v>93.059999999999988</v>
      </c>
      <c r="K49" s="681">
        <v>1</v>
      </c>
      <c r="L49" s="668">
        <v>0.6</v>
      </c>
      <c r="M49" s="669">
        <v>93.059999999999988</v>
      </c>
    </row>
    <row r="50" spans="1:13" ht="14.4" customHeight="1" x14ac:dyDescent="0.3">
      <c r="A50" s="664" t="s">
        <v>559</v>
      </c>
      <c r="B50" s="665" t="s">
        <v>1699</v>
      </c>
      <c r="C50" s="665" t="s">
        <v>942</v>
      </c>
      <c r="D50" s="665" t="s">
        <v>1700</v>
      </c>
      <c r="E50" s="665" t="s">
        <v>1702</v>
      </c>
      <c r="F50" s="668"/>
      <c r="G50" s="668"/>
      <c r="H50" s="681">
        <v>0</v>
      </c>
      <c r="I50" s="668">
        <v>3</v>
      </c>
      <c r="J50" s="668">
        <v>792</v>
      </c>
      <c r="K50" s="681">
        <v>1</v>
      </c>
      <c r="L50" s="668">
        <v>3</v>
      </c>
      <c r="M50" s="669">
        <v>792</v>
      </c>
    </row>
    <row r="51" spans="1:13" ht="14.4" customHeight="1" x14ac:dyDescent="0.3">
      <c r="A51" s="664" t="s">
        <v>559</v>
      </c>
      <c r="B51" s="665" t="s">
        <v>1703</v>
      </c>
      <c r="C51" s="665" t="s">
        <v>1080</v>
      </c>
      <c r="D51" s="665" t="s">
        <v>845</v>
      </c>
      <c r="E51" s="665" t="s">
        <v>1723</v>
      </c>
      <c r="F51" s="668"/>
      <c r="G51" s="668"/>
      <c r="H51" s="681">
        <v>0</v>
      </c>
      <c r="I51" s="668">
        <v>1</v>
      </c>
      <c r="J51" s="668">
        <v>58.740248775042005</v>
      </c>
      <c r="K51" s="681">
        <v>1</v>
      </c>
      <c r="L51" s="668">
        <v>1</v>
      </c>
      <c r="M51" s="669">
        <v>58.740248775042005</v>
      </c>
    </row>
    <row r="52" spans="1:13" ht="14.4" customHeight="1" x14ac:dyDescent="0.3">
      <c r="A52" s="664" t="s">
        <v>559</v>
      </c>
      <c r="B52" s="665" t="s">
        <v>1703</v>
      </c>
      <c r="C52" s="665" t="s">
        <v>844</v>
      </c>
      <c r="D52" s="665" t="s">
        <v>845</v>
      </c>
      <c r="E52" s="665" t="s">
        <v>846</v>
      </c>
      <c r="F52" s="668"/>
      <c r="G52" s="668"/>
      <c r="H52" s="681">
        <v>0</v>
      </c>
      <c r="I52" s="668">
        <v>4</v>
      </c>
      <c r="J52" s="668">
        <v>420.2394762750049</v>
      </c>
      <c r="K52" s="681">
        <v>1</v>
      </c>
      <c r="L52" s="668">
        <v>4</v>
      </c>
      <c r="M52" s="669">
        <v>420.2394762750049</v>
      </c>
    </row>
    <row r="53" spans="1:13" ht="14.4" customHeight="1" x14ac:dyDescent="0.3">
      <c r="A53" s="664" t="s">
        <v>559</v>
      </c>
      <c r="B53" s="665" t="s">
        <v>1703</v>
      </c>
      <c r="C53" s="665" t="s">
        <v>960</v>
      </c>
      <c r="D53" s="665" t="s">
        <v>845</v>
      </c>
      <c r="E53" s="665" t="s">
        <v>846</v>
      </c>
      <c r="F53" s="668">
        <v>1</v>
      </c>
      <c r="G53" s="668">
        <v>103.32000000000002</v>
      </c>
      <c r="H53" s="681">
        <v>1</v>
      </c>
      <c r="I53" s="668"/>
      <c r="J53" s="668"/>
      <c r="K53" s="681">
        <v>0</v>
      </c>
      <c r="L53" s="668">
        <v>1</v>
      </c>
      <c r="M53" s="669">
        <v>103.32000000000002</v>
      </c>
    </row>
    <row r="54" spans="1:13" ht="14.4" customHeight="1" x14ac:dyDescent="0.3">
      <c r="A54" s="664" t="s">
        <v>559</v>
      </c>
      <c r="B54" s="665" t="s">
        <v>1704</v>
      </c>
      <c r="C54" s="665" t="s">
        <v>1068</v>
      </c>
      <c r="D54" s="665" t="s">
        <v>1069</v>
      </c>
      <c r="E54" s="665" t="s">
        <v>1070</v>
      </c>
      <c r="F54" s="668"/>
      <c r="G54" s="668"/>
      <c r="H54" s="681">
        <v>0</v>
      </c>
      <c r="I54" s="668">
        <v>1</v>
      </c>
      <c r="J54" s="668">
        <v>20.13</v>
      </c>
      <c r="K54" s="681">
        <v>1</v>
      </c>
      <c r="L54" s="668">
        <v>1</v>
      </c>
      <c r="M54" s="669">
        <v>20.13</v>
      </c>
    </row>
    <row r="55" spans="1:13" ht="14.4" customHeight="1" x14ac:dyDescent="0.3">
      <c r="A55" s="664" t="s">
        <v>559</v>
      </c>
      <c r="B55" s="665" t="s">
        <v>1704</v>
      </c>
      <c r="C55" s="665" t="s">
        <v>860</v>
      </c>
      <c r="D55" s="665" t="s">
        <v>861</v>
      </c>
      <c r="E55" s="665" t="s">
        <v>1705</v>
      </c>
      <c r="F55" s="668"/>
      <c r="G55" s="668"/>
      <c r="H55" s="681">
        <v>0</v>
      </c>
      <c r="I55" s="668">
        <v>7</v>
      </c>
      <c r="J55" s="668">
        <v>225.82</v>
      </c>
      <c r="K55" s="681">
        <v>1</v>
      </c>
      <c r="L55" s="668">
        <v>7</v>
      </c>
      <c r="M55" s="669">
        <v>225.82</v>
      </c>
    </row>
    <row r="56" spans="1:13" ht="14.4" customHeight="1" x14ac:dyDescent="0.3">
      <c r="A56" s="664" t="s">
        <v>559</v>
      </c>
      <c r="B56" s="665" t="s">
        <v>1704</v>
      </c>
      <c r="C56" s="665" t="s">
        <v>1072</v>
      </c>
      <c r="D56" s="665" t="s">
        <v>1073</v>
      </c>
      <c r="E56" s="665" t="s">
        <v>1724</v>
      </c>
      <c r="F56" s="668"/>
      <c r="G56" s="668"/>
      <c r="H56" s="681">
        <v>0</v>
      </c>
      <c r="I56" s="668">
        <v>1</v>
      </c>
      <c r="J56" s="668">
        <v>29.999999999999993</v>
      </c>
      <c r="K56" s="681">
        <v>1</v>
      </c>
      <c r="L56" s="668">
        <v>1</v>
      </c>
      <c r="M56" s="669">
        <v>29.999999999999993</v>
      </c>
    </row>
    <row r="57" spans="1:13" ht="14.4" customHeight="1" x14ac:dyDescent="0.3">
      <c r="A57" s="664" t="s">
        <v>559</v>
      </c>
      <c r="B57" s="665" t="s">
        <v>1725</v>
      </c>
      <c r="C57" s="665" t="s">
        <v>1064</v>
      </c>
      <c r="D57" s="665" t="s">
        <v>1726</v>
      </c>
      <c r="E57" s="665" t="s">
        <v>1727</v>
      </c>
      <c r="F57" s="668"/>
      <c r="G57" s="668"/>
      <c r="H57" s="681">
        <v>0</v>
      </c>
      <c r="I57" s="668">
        <v>1</v>
      </c>
      <c r="J57" s="668">
        <v>60.429999999999978</v>
      </c>
      <c r="K57" s="681">
        <v>1</v>
      </c>
      <c r="L57" s="668">
        <v>1</v>
      </c>
      <c r="M57" s="669">
        <v>60.429999999999978</v>
      </c>
    </row>
    <row r="58" spans="1:13" ht="14.4" customHeight="1" x14ac:dyDescent="0.3">
      <c r="A58" s="664" t="s">
        <v>559</v>
      </c>
      <c r="B58" s="665" t="s">
        <v>1728</v>
      </c>
      <c r="C58" s="665" t="s">
        <v>1090</v>
      </c>
      <c r="D58" s="665" t="s">
        <v>1091</v>
      </c>
      <c r="E58" s="665" t="s">
        <v>680</v>
      </c>
      <c r="F58" s="668"/>
      <c r="G58" s="668"/>
      <c r="H58" s="681">
        <v>0</v>
      </c>
      <c r="I58" s="668">
        <v>1</v>
      </c>
      <c r="J58" s="668">
        <v>97.320000000000022</v>
      </c>
      <c r="K58" s="681">
        <v>1</v>
      </c>
      <c r="L58" s="668">
        <v>1</v>
      </c>
      <c r="M58" s="669">
        <v>97.320000000000022</v>
      </c>
    </row>
    <row r="59" spans="1:13" ht="14.4" customHeight="1" x14ac:dyDescent="0.3">
      <c r="A59" s="664" t="s">
        <v>559</v>
      </c>
      <c r="B59" s="665" t="s">
        <v>1714</v>
      </c>
      <c r="C59" s="665" t="s">
        <v>1109</v>
      </c>
      <c r="D59" s="665" t="s">
        <v>1110</v>
      </c>
      <c r="E59" s="665" t="s">
        <v>1111</v>
      </c>
      <c r="F59" s="668"/>
      <c r="G59" s="668"/>
      <c r="H59" s="681">
        <v>0</v>
      </c>
      <c r="I59" s="668">
        <v>1</v>
      </c>
      <c r="J59" s="668">
        <v>198.89</v>
      </c>
      <c r="K59" s="681">
        <v>1</v>
      </c>
      <c r="L59" s="668">
        <v>1</v>
      </c>
      <c r="M59" s="669">
        <v>198.89</v>
      </c>
    </row>
    <row r="60" spans="1:13" ht="14.4" customHeight="1" x14ac:dyDescent="0.3">
      <c r="A60" s="664" t="s">
        <v>559</v>
      </c>
      <c r="B60" s="665" t="s">
        <v>1714</v>
      </c>
      <c r="C60" s="665" t="s">
        <v>1112</v>
      </c>
      <c r="D60" s="665" t="s">
        <v>1113</v>
      </c>
      <c r="E60" s="665" t="s">
        <v>1114</v>
      </c>
      <c r="F60" s="668"/>
      <c r="G60" s="668"/>
      <c r="H60" s="681">
        <v>0</v>
      </c>
      <c r="I60" s="668">
        <v>1</v>
      </c>
      <c r="J60" s="668">
        <v>111.95</v>
      </c>
      <c r="K60" s="681">
        <v>1</v>
      </c>
      <c r="L60" s="668">
        <v>1</v>
      </c>
      <c r="M60" s="669">
        <v>111.95</v>
      </c>
    </row>
    <row r="61" spans="1:13" ht="14.4" customHeight="1" x14ac:dyDescent="0.3">
      <c r="A61" s="664" t="s">
        <v>559</v>
      </c>
      <c r="B61" s="665" t="s">
        <v>1714</v>
      </c>
      <c r="C61" s="665" t="s">
        <v>1115</v>
      </c>
      <c r="D61" s="665" t="s">
        <v>1116</v>
      </c>
      <c r="E61" s="665" t="s">
        <v>907</v>
      </c>
      <c r="F61" s="668"/>
      <c r="G61" s="668"/>
      <c r="H61" s="681">
        <v>0</v>
      </c>
      <c r="I61" s="668">
        <v>0.25</v>
      </c>
      <c r="J61" s="668">
        <v>30.672499999999999</v>
      </c>
      <c r="K61" s="681">
        <v>1</v>
      </c>
      <c r="L61" s="668">
        <v>0.25</v>
      </c>
      <c r="M61" s="669">
        <v>30.672499999999999</v>
      </c>
    </row>
    <row r="62" spans="1:13" ht="14.4" customHeight="1" x14ac:dyDescent="0.3">
      <c r="A62" s="664" t="s">
        <v>559</v>
      </c>
      <c r="B62" s="665" t="s">
        <v>1714</v>
      </c>
      <c r="C62" s="665" t="s">
        <v>1121</v>
      </c>
      <c r="D62" s="665" t="s">
        <v>1122</v>
      </c>
      <c r="E62" s="665" t="s">
        <v>907</v>
      </c>
      <c r="F62" s="668"/>
      <c r="G62" s="668"/>
      <c r="H62" s="681">
        <v>0</v>
      </c>
      <c r="I62" s="668">
        <v>1.25</v>
      </c>
      <c r="J62" s="668">
        <v>181.875</v>
      </c>
      <c r="K62" s="681">
        <v>1</v>
      </c>
      <c r="L62" s="668">
        <v>1.25</v>
      </c>
      <c r="M62" s="669">
        <v>181.875</v>
      </c>
    </row>
    <row r="63" spans="1:13" ht="14.4" customHeight="1" x14ac:dyDescent="0.3">
      <c r="A63" s="664" t="s">
        <v>559</v>
      </c>
      <c r="B63" s="665" t="s">
        <v>1714</v>
      </c>
      <c r="C63" s="665" t="s">
        <v>1123</v>
      </c>
      <c r="D63" s="665" t="s">
        <v>1124</v>
      </c>
      <c r="E63" s="665" t="s">
        <v>907</v>
      </c>
      <c r="F63" s="668"/>
      <c r="G63" s="668"/>
      <c r="H63" s="681">
        <v>0</v>
      </c>
      <c r="I63" s="668">
        <v>0.25</v>
      </c>
      <c r="J63" s="668">
        <v>36.374999999999993</v>
      </c>
      <c r="K63" s="681">
        <v>1</v>
      </c>
      <c r="L63" s="668">
        <v>0.25</v>
      </c>
      <c r="M63" s="669">
        <v>36.374999999999993</v>
      </c>
    </row>
    <row r="64" spans="1:13" ht="14.4" customHeight="1" x14ac:dyDescent="0.3">
      <c r="A64" s="664" t="s">
        <v>559</v>
      </c>
      <c r="B64" s="665" t="s">
        <v>1714</v>
      </c>
      <c r="C64" s="665" t="s">
        <v>1130</v>
      </c>
      <c r="D64" s="665" t="s">
        <v>1131</v>
      </c>
      <c r="E64" s="665" t="s">
        <v>907</v>
      </c>
      <c r="F64" s="668"/>
      <c r="G64" s="668"/>
      <c r="H64" s="681">
        <v>0</v>
      </c>
      <c r="I64" s="668">
        <v>0.5</v>
      </c>
      <c r="J64" s="668">
        <v>64.985000000000014</v>
      </c>
      <c r="K64" s="681">
        <v>1</v>
      </c>
      <c r="L64" s="668">
        <v>0.5</v>
      </c>
      <c r="M64" s="669">
        <v>64.985000000000014</v>
      </c>
    </row>
    <row r="65" spans="1:13" ht="14.4" customHeight="1" x14ac:dyDescent="0.3">
      <c r="A65" s="664" t="s">
        <v>559</v>
      </c>
      <c r="B65" s="665" t="s">
        <v>1714</v>
      </c>
      <c r="C65" s="665" t="s">
        <v>1125</v>
      </c>
      <c r="D65" s="665" t="s">
        <v>1126</v>
      </c>
      <c r="E65" s="665" t="s">
        <v>907</v>
      </c>
      <c r="F65" s="668"/>
      <c r="G65" s="668"/>
      <c r="H65" s="681">
        <v>0</v>
      </c>
      <c r="I65" s="668">
        <v>0.75</v>
      </c>
      <c r="J65" s="668">
        <v>97.477499999999992</v>
      </c>
      <c r="K65" s="681">
        <v>1</v>
      </c>
      <c r="L65" s="668">
        <v>0.75</v>
      </c>
      <c r="M65" s="669">
        <v>97.477499999999992</v>
      </c>
    </row>
    <row r="66" spans="1:13" ht="14.4" customHeight="1" x14ac:dyDescent="0.3">
      <c r="A66" s="664" t="s">
        <v>559</v>
      </c>
      <c r="B66" s="665" t="s">
        <v>1714</v>
      </c>
      <c r="C66" s="665" t="s">
        <v>1119</v>
      </c>
      <c r="D66" s="665" t="s">
        <v>1120</v>
      </c>
      <c r="E66" s="665" t="s">
        <v>907</v>
      </c>
      <c r="F66" s="668"/>
      <c r="G66" s="668"/>
      <c r="H66" s="681">
        <v>0</v>
      </c>
      <c r="I66" s="668">
        <v>2.25</v>
      </c>
      <c r="J66" s="668">
        <v>292.4325</v>
      </c>
      <c r="K66" s="681">
        <v>1</v>
      </c>
      <c r="L66" s="668">
        <v>2.25</v>
      </c>
      <c r="M66" s="669">
        <v>292.4325</v>
      </c>
    </row>
    <row r="67" spans="1:13" ht="14.4" customHeight="1" x14ac:dyDescent="0.3">
      <c r="A67" s="664" t="s">
        <v>559</v>
      </c>
      <c r="B67" s="665" t="s">
        <v>1714</v>
      </c>
      <c r="C67" s="665" t="s">
        <v>1117</v>
      </c>
      <c r="D67" s="665" t="s">
        <v>1118</v>
      </c>
      <c r="E67" s="665" t="s">
        <v>907</v>
      </c>
      <c r="F67" s="668"/>
      <c r="G67" s="668"/>
      <c r="H67" s="681">
        <v>0</v>
      </c>
      <c r="I67" s="668">
        <v>2.5</v>
      </c>
      <c r="J67" s="668">
        <v>338.55</v>
      </c>
      <c r="K67" s="681">
        <v>1</v>
      </c>
      <c r="L67" s="668">
        <v>2.5</v>
      </c>
      <c r="M67" s="669">
        <v>338.55</v>
      </c>
    </row>
    <row r="68" spans="1:13" ht="14.4" customHeight="1" x14ac:dyDescent="0.3">
      <c r="A68" s="664" t="s">
        <v>559</v>
      </c>
      <c r="B68" s="665" t="s">
        <v>1714</v>
      </c>
      <c r="C68" s="665" t="s">
        <v>1127</v>
      </c>
      <c r="D68" s="665" t="s">
        <v>1128</v>
      </c>
      <c r="E68" s="665" t="s">
        <v>1129</v>
      </c>
      <c r="F68" s="668"/>
      <c r="G68" s="668"/>
      <c r="H68" s="681">
        <v>0</v>
      </c>
      <c r="I68" s="668">
        <v>4</v>
      </c>
      <c r="J68" s="668">
        <v>122.68</v>
      </c>
      <c r="K68" s="681">
        <v>1</v>
      </c>
      <c r="L68" s="668">
        <v>4</v>
      </c>
      <c r="M68" s="669">
        <v>122.68</v>
      </c>
    </row>
    <row r="69" spans="1:13" ht="14.4" customHeight="1" x14ac:dyDescent="0.3">
      <c r="A69" s="664" t="s">
        <v>562</v>
      </c>
      <c r="B69" s="665" t="s">
        <v>1715</v>
      </c>
      <c r="C69" s="665" t="s">
        <v>1105</v>
      </c>
      <c r="D69" s="665" t="s">
        <v>1106</v>
      </c>
      <c r="E69" s="665" t="s">
        <v>1716</v>
      </c>
      <c r="F69" s="668"/>
      <c r="G69" s="668"/>
      <c r="H69" s="681">
        <v>0</v>
      </c>
      <c r="I69" s="668">
        <v>10</v>
      </c>
      <c r="J69" s="668">
        <v>678.29999999999984</v>
      </c>
      <c r="K69" s="681">
        <v>1</v>
      </c>
      <c r="L69" s="668">
        <v>10</v>
      </c>
      <c r="M69" s="669">
        <v>678.29999999999984</v>
      </c>
    </row>
    <row r="70" spans="1:13" ht="14.4" customHeight="1" x14ac:dyDescent="0.3">
      <c r="A70" s="664" t="s">
        <v>562</v>
      </c>
      <c r="B70" s="665" t="s">
        <v>1669</v>
      </c>
      <c r="C70" s="665" t="s">
        <v>1301</v>
      </c>
      <c r="D70" s="665" t="s">
        <v>1302</v>
      </c>
      <c r="E70" s="665" t="s">
        <v>1303</v>
      </c>
      <c r="F70" s="668"/>
      <c r="G70" s="668"/>
      <c r="H70" s="681">
        <v>0</v>
      </c>
      <c r="I70" s="668">
        <v>1</v>
      </c>
      <c r="J70" s="668">
        <v>65.819999999999965</v>
      </c>
      <c r="K70" s="681">
        <v>1</v>
      </c>
      <c r="L70" s="668">
        <v>1</v>
      </c>
      <c r="M70" s="669">
        <v>65.819999999999965</v>
      </c>
    </row>
    <row r="71" spans="1:13" ht="14.4" customHeight="1" x14ac:dyDescent="0.3">
      <c r="A71" s="664" t="s">
        <v>562</v>
      </c>
      <c r="B71" s="665" t="s">
        <v>1729</v>
      </c>
      <c r="C71" s="665" t="s">
        <v>1329</v>
      </c>
      <c r="D71" s="665" t="s">
        <v>1330</v>
      </c>
      <c r="E71" s="665" t="s">
        <v>1331</v>
      </c>
      <c r="F71" s="668"/>
      <c r="G71" s="668"/>
      <c r="H71" s="681">
        <v>0</v>
      </c>
      <c r="I71" s="668">
        <v>1</v>
      </c>
      <c r="J71" s="668">
        <v>141.63999999999999</v>
      </c>
      <c r="K71" s="681">
        <v>1</v>
      </c>
      <c r="L71" s="668">
        <v>1</v>
      </c>
      <c r="M71" s="669">
        <v>141.63999999999999</v>
      </c>
    </row>
    <row r="72" spans="1:13" ht="14.4" customHeight="1" x14ac:dyDescent="0.3">
      <c r="A72" s="664" t="s">
        <v>562</v>
      </c>
      <c r="B72" s="665" t="s">
        <v>1672</v>
      </c>
      <c r="C72" s="665" t="s">
        <v>868</v>
      </c>
      <c r="D72" s="665" t="s">
        <v>869</v>
      </c>
      <c r="E72" s="665" t="s">
        <v>870</v>
      </c>
      <c r="F72" s="668"/>
      <c r="G72" s="668"/>
      <c r="H72" s="681">
        <v>0</v>
      </c>
      <c r="I72" s="668">
        <v>1</v>
      </c>
      <c r="J72" s="668">
        <v>114.38999999999999</v>
      </c>
      <c r="K72" s="681">
        <v>1</v>
      </c>
      <c r="L72" s="668">
        <v>1</v>
      </c>
      <c r="M72" s="669">
        <v>114.38999999999999</v>
      </c>
    </row>
    <row r="73" spans="1:13" ht="14.4" customHeight="1" x14ac:dyDescent="0.3">
      <c r="A73" s="664" t="s">
        <v>562</v>
      </c>
      <c r="B73" s="665" t="s">
        <v>1673</v>
      </c>
      <c r="C73" s="665" t="s">
        <v>901</v>
      </c>
      <c r="D73" s="665" t="s">
        <v>857</v>
      </c>
      <c r="E73" s="665" t="s">
        <v>1676</v>
      </c>
      <c r="F73" s="668"/>
      <c r="G73" s="668"/>
      <c r="H73" s="681">
        <v>0</v>
      </c>
      <c r="I73" s="668">
        <v>10</v>
      </c>
      <c r="J73" s="668">
        <v>6306.6</v>
      </c>
      <c r="K73" s="681">
        <v>1</v>
      </c>
      <c r="L73" s="668">
        <v>10</v>
      </c>
      <c r="M73" s="669">
        <v>6306.6</v>
      </c>
    </row>
    <row r="74" spans="1:13" ht="14.4" customHeight="1" x14ac:dyDescent="0.3">
      <c r="A74" s="664" t="s">
        <v>562</v>
      </c>
      <c r="B74" s="665" t="s">
        <v>1673</v>
      </c>
      <c r="C74" s="665" t="s">
        <v>897</v>
      </c>
      <c r="D74" s="665" t="s">
        <v>857</v>
      </c>
      <c r="E74" s="665" t="s">
        <v>1678</v>
      </c>
      <c r="F74" s="668"/>
      <c r="G74" s="668"/>
      <c r="H74" s="681">
        <v>0</v>
      </c>
      <c r="I74" s="668">
        <v>19</v>
      </c>
      <c r="J74" s="668">
        <v>7770.0500000000011</v>
      </c>
      <c r="K74" s="681">
        <v>1</v>
      </c>
      <c r="L74" s="668">
        <v>19</v>
      </c>
      <c r="M74" s="669">
        <v>7770.0500000000011</v>
      </c>
    </row>
    <row r="75" spans="1:13" ht="14.4" customHeight="1" x14ac:dyDescent="0.3">
      <c r="A75" s="664" t="s">
        <v>562</v>
      </c>
      <c r="B75" s="665" t="s">
        <v>1730</v>
      </c>
      <c r="C75" s="665" t="s">
        <v>1289</v>
      </c>
      <c r="D75" s="665" t="s">
        <v>1290</v>
      </c>
      <c r="E75" s="665" t="s">
        <v>1731</v>
      </c>
      <c r="F75" s="668"/>
      <c r="G75" s="668"/>
      <c r="H75" s="681">
        <v>0</v>
      </c>
      <c r="I75" s="668">
        <v>1</v>
      </c>
      <c r="J75" s="668">
        <v>120.01694992639111</v>
      </c>
      <c r="K75" s="681">
        <v>1</v>
      </c>
      <c r="L75" s="668">
        <v>1</v>
      </c>
      <c r="M75" s="669">
        <v>120.01694992639111</v>
      </c>
    </row>
    <row r="76" spans="1:13" ht="14.4" customHeight="1" x14ac:dyDescent="0.3">
      <c r="A76" s="664" t="s">
        <v>562</v>
      </c>
      <c r="B76" s="665" t="s">
        <v>1681</v>
      </c>
      <c r="C76" s="665" t="s">
        <v>1281</v>
      </c>
      <c r="D76" s="665" t="s">
        <v>1732</v>
      </c>
      <c r="E76" s="665" t="s">
        <v>1733</v>
      </c>
      <c r="F76" s="668"/>
      <c r="G76" s="668"/>
      <c r="H76" s="681">
        <v>0</v>
      </c>
      <c r="I76" s="668">
        <v>1</v>
      </c>
      <c r="J76" s="668">
        <v>105.40999999999998</v>
      </c>
      <c r="K76" s="681">
        <v>1</v>
      </c>
      <c r="L76" s="668">
        <v>1</v>
      </c>
      <c r="M76" s="669">
        <v>105.40999999999998</v>
      </c>
    </row>
    <row r="77" spans="1:13" ht="14.4" customHeight="1" x14ac:dyDescent="0.3">
      <c r="A77" s="664" t="s">
        <v>562</v>
      </c>
      <c r="B77" s="665" t="s">
        <v>1734</v>
      </c>
      <c r="C77" s="665" t="s">
        <v>1285</v>
      </c>
      <c r="D77" s="665" t="s">
        <v>1286</v>
      </c>
      <c r="E77" s="665" t="s">
        <v>1287</v>
      </c>
      <c r="F77" s="668"/>
      <c r="G77" s="668"/>
      <c r="H77" s="681">
        <v>0</v>
      </c>
      <c r="I77" s="668">
        <v>1</v>
      </c>
      <c r="J77" s="668">
        <v>48.819998897453118</v>
      </c>
      <c r="K77" s="681">
        <v>1</v>
      </c>
      <c r="L77" s="668">
        <v>1</v>
      </c>
      <c r="M77" s="669">
        <v>48.819998897453118</v>
      </c>
    </row>
    <row r="78" spans="1:13" ht="14.4" customHeight="1" x14ac:dyDescent="0.3">
      <c r="A78" s="664" t="s">
        <v>562</v>
      </c>
      <c r="B78" s="665" t="s">
        <v>1735</v>
      </c>
      <c r="C78" s="665" t="s">
        <v>1312</v>
      </c>
      <c r="D78" s="665" t="s">
        <v>1313</v>
      </c>
      <c r="E78" s="665" t="s">
        <v>1314</v>
      </c>
      <c r="F78" s="668"/>
      <c r="G78" s="668"/>
      <c r="H78" s="681">
        <v>0</v>
      </c>
      <c r="I78" s="668">
        <v>1</v>
      </c>
      <c r="J78" s="668">
        <v>24.93</v>
      </c>
      <c r="K78" s="681">
        <v>1</v>
      </c>
      <c r="L78" s="668">
        <v>1</v>
      </c>
      <c r="M78" s="669">
        <v>24.93</v>
      </c>
    </row>
    <row r="79" spans="1:13" ht="14.4" customHeight="1" x14ac:dyDescent="0.3">
      <c r="A79" s="664" t="s">
        <v>562</v>
      </c>
      <c r="B79" s="665" t="s">
        <v>1717</v>
      </c>
      <c r="C79" s="665" t="s">
        <v>1323</v>
      </c>
      <c r="D79" s="665" t="s">
        <v>1324</v>
      </c>
      <c r="E79" s="665" t="s">
        <v>1012</v>
      </c>
      <c r="F79" s="668"/>
      <c r="G79" s="668"/>
      <c r="H79" s="681">
        <v>0</v>
      </c>
      <c r="I79" s="668">
        <v>1</v>
      </c>
      <c r="J79" s="668">
        <v>38.300000000000011</v>
      </c>
      <c r="K79" s="681">
        <v>1</v>
      </c>
      <c r="L79" s="668">
        <v>1</v>
      </c>
      <c r="M79" s="669">
        <v>38.300000000000011</v>
      </c>
    </row>
    <row r="80" spans="1:13" ht="14.4" customHeight="1" x14ac:dyDescent="0.3">
      <c r="A80" s="664" t="s">
        <v>562</v>
      </c>
      <c r="B80" s="665" t="s">
        <v>1736</v>
      </c>
      <c r="C80" s="665" t="s">
        <v>1308</v>
      </c>
      <c r="D80" s="665" t="s">
        <v>1309</v>
      </c>
      <c r="E80" s="665" t="s">
        <v>1310</v>
      </c>
      <c r="F80" s="668"/>
      <c r="G80" s="668"/>
      <c r="H80" s="681">
        <v>0</v>
      </c>
      <c r="I80" s="668">
        <v>1</v>
      </c>
      <c r="J80" s="668">
        <v>221.78000000000011</v>
      </c>
      <c r="K80" s="681">
        <v>1</v>
      </c>
      <c r="L80" s="668">
        <v>1</v>
      </c>
      <c r="M80" s="669">
        <v>221.78000000000011</v>
      </c>
    </row>
    <row r="81" spans="1:13" ht="14.4" customHeight="1" x14ac:dyDescent="0.3">
      <c r="A81" s="664" t="s">
        <v>562</v>
      </c>
      <c r="B81" s="665" t="s">
        <v>1737</v>
      </c>
      <c r="C81" s="665" t="s">
        <v>1297</v>
      </c>
      <c r="D81" s="665" t="s">
        <v>1298</v>
      </c>
      <c r="E81" s="665" t="s">
        <v>1738</v>
      </c>
      <c r="F81" s="668"/>
      <c r="G81" s="668"/>
      <c r="H81" s="681">
        <v>0</v>
      </c>
      <c r="I81" s="668">
        <v>1</v>
      </c>
      <c r="J81" s="668">
        <v>297.91999999999996</v>
      </c>
      <c r="K81" s="681">
        <v>1</v>
      </c>
      <c r="L81" s="668">
        <v>1</v>
      </c>
      <c r="M81" s="669">
        <v>297.91999999999996</v>
      </c>
    </row>
    <row r="82" spans="1:13" ht="14.4" customHeight="1" x14ac:dyDescent="0.3">
      <c r="A82" s="664" t="s">
        <v>562</v>
      </c>
      <c r="B82" s="665" t="s">
        <v>1684</v>
      </c>
      <c r="C82" s="665" t="s">
        <v>1320</v>
      </c>
      <c r="D82" s="665" t="s">
        <v>1321</v>
      </c>
      <c r="E82" s="665" t="s">
        <v>645</v>
      </c>
      <c r="F82" s="668"/>
      <c r="G82" s="668"/>
      <c r="H82" s="681">
        <v>0</v>
      </c>
      <c r="I82" s="668">
        <v>1</v>
      </c>
      <c r="J82" s="668">
        <v>82.070000000000064</v>
      </c>
      <c r="K82" s="681">
        <v>1</v>
      </c>
      <c r="L82" s="668">
        <v>1</v>
      </c>
      <c r="M82" s="669">
        <v>82.070000000000064</v>
      </c>
    </row>
    <row r="83" spans="1:13" ht="14.4" customHeight="1" x14ac:dyDescent="0.3">
      <c r="A83" s="664" t="s">
        <v>562</v>
      </c>
      <c r="B83" s="665" t="s">
        <v>1739</v>
      </c>
      <c r="C83" s="665" t="s">
        <v>1277</v>
      </c>
      <c r="D83" s="665" t="s">
        <v>1278</v>
      </c>
      <c r="E83" s="665" t="s">
        <v>1740</v>
      </c>
      <c r="F83" s="668"/>
      <c r="G83" s="668"/>
      <c r="H83" s="681">
        <v>0</v>
      </c>
      <c r="I83" s="668">
        <v>1</v>
      </c>
      <c r="J83" s="668">
        <v>98.600014477878673</v>
      </c>
      <c r="K83" s="681">
        <v>1</v>
      </c>
      <c r="L83" s="668">
        <v>1</v>
      </c>
      <c r="M83" s="669">
        <v>98.600014477878673</v>
      </c>
    </row>
    <row r="84" spans="1:13" ht="14.4" customHeight="1" x14ac:dyDescent="0.3">
      <c r="A84" s="664" t="s">
        <v>562</v>
      </c>
      <c r="B84" s="665" t="s">
        <v>1689</v>
      </c>
      <c r="C84" s="665" t="s">
        <v>935</v>
      </c>
      <c r="D84" s="665" t="s">
        <v>1692</v>
      </c>
      <c r="E84" s="665" t="s">
        <v>1693</v>
      </c>
      <c r="F84" s="668"/>
      <c r="G84" s="668"/>
      <c r="H84" s="681">
        <v>0</v>
      </c>
      <c r="I84" s="668">
        <v>66</v>
      </c>
      <c r="J84" s="668">
        <v>8390.6759999999995</v>
      </c>
      <c r="K84" s="681">
        <v>1</v>
      </c>
      <c r="L84" s="668">
        <v>66</v>
      </c>
      <c r="M84" s="669">
        <v>8390.6759999999995</v>
      </c>
    </row>
    <row r="85" spans="1:13" ht="14.4" customHeight="1" x14ac:dyDescent="0.3">
      <c r="A85" s="664" t="s">
        <v>562</v>
      </c>
      <c r="B85" s="665" t="s">
        <v>1741</v>
      </c>
      <c r="C85" s="665" t="s">
        <v>1356</v>
      </c>
      <c r="D85" s="665" t="s">
        <v>1357</v>
      </c>
      <c r="E85" s="665" t="s">
        <v>1742</v>
      </c>
      <c r="F85" s="668"/>
      <c r="G85" s="668"/>
      <c r="H85" s="681">
        <v>0</v>
      </c>
      <c r="I85" s="668">
        <v>12.600000000000001</v>
      </c>
      <c r="J85" s="668">
        <v>5821.2000000000007</v>
      </c>
      <c r="K85" s="681">
        <v>1</v>
      </c>
      <c r="L85" s="668">
        <v>12.600000000000001</v>
      </c>
      <c r="M85" s="669">
        <v>5821.2000000000007</v>
      </c>
    </row>
    <row r="86" spans="1:13" ht="14.4" customHeight="1" x14ac:dyDescent="0.3">
      <c r="A86" s="664" t="s">
        <v>562</v>
      </c>
      <c r="B86" s="665" t="s">
        <v>1697</v>
      </c>
      <c r="C86" s="665" t="s">
        <v>938</v>
      </c>
      <c r="D86" s="665" t="s">
        <v>939</v>
      </c>
      <c r="E86" s="665" t="s">
        <v>1698</v>
      </c>
      <c r="F86" s="668"/>
      <c r="G86" s="668"/>
      <c r="H86" s="681">
        <v>0</v>
      </c>
      <c r="I86" s="668">
        <v>9.3999999999999986</v>
      </c>
      <c r="J86" s="668">
        <v>2047.3199999999997</v>
      </c>
      <c r="K86" s="681">
        <v>1</v>
      </c>
      <c r="L86" s="668">
        <v>9.3999999999999986</v>
      </c>
      <c r="M86" s="669">
        <v>2047.3199999999997</v>
      </c>
    </row>
    <row r="87" spans="1:13" ht="14.4" customHeight="1" x14ac:dyDescent="0.3">
      <c r="A87" s="664" t="s">
        <v>562</v>
      </c>
      <c r="B87" s="665" t="s">
        <v>1697</v>
      </c>
      <c r="C87" s="665" t="s">
        <v>1133</v>
      </c>
      <c r="D87" s="665" t="s">
        <v>1721</v>
      </c>
      <c r="E87" s="665" t="s">
        <v>1722</v>
      </c>
      <c r="F87" s="668">
        <v>1</v>
      </c>
      <c r="G87" s="668">
        <v>124.59</v>
      </c>
      <c r="H87" s="681">
        <v>1</v>
      </c>
      <c r="I87" s="668"/>
      <c r="J87" s="668"/>
      <c r="K87" s="681">
        <v>0</v>
      </c>
      <c r="L87" s="668">
        <v>1</v>
      </c>
      <c r="M87" s="669">
        <v>124.59</v>
      </c>
    </row>
    <row r="88" spans="1:13" ht="14.4" customHeight="1" x14ac:dyDescent="0.3">
      <c r="A88" s="664" t="s">
        <v>562</v>
      </c>
      <c r="B88" s="665" t="s">
        <v>1699</v>
      </c>
      <c r="C88" s="665" t="s">
        <v>946</v>
      </c>
      <c r="D88" s="665" t="s">
        <v>1700</v>
      </c>
      <c r="E88" s="665" t="s">
        <v>1701</v>
      </c>
      <c r="F88" s="668"/>
      <c r="G88" s="668"/>
      <c r="H88" s="681">
        <v>0</v>
      </c>
      <c r="I88" s="668">
        <v>6.3000000000000007</v>
      </c>
      <c r="J88" s="668">
        <v>977.12999999999988</v>
      </c>
      <c r="K88" s="681">
        <v>1</v>
      </c>
      <c r="L88" s="668">
        <v>6.3000000000000007</v>
      </c>
      <c r="M88" s="669">
        <v>977.12999999999988</v>
      </c>
    </row>
    <row r="89" spans="1:13" ht="14.4" customHeight="1" x14ac:dyDescent="0.3">
      <c r="A89" s="664" t="s">
        <v>562</v>
      </c>
      <c r="B89" s="665" t="s">
        <v>1699</v>
      </c>
      <c r="C89" s="665" t="s">
        <v>942</v>
      </c>
      <c r="D89" s="665" t="s">
        <v>1700</v>
      </c>
      <c r="E89" s="665" t="s">
        <v>1702</v>
      </c>
      <c r="F89" s="668"/>
      <c r="G89" s="668"/>
      <c r="H89" s="681">
        <v>0</v>
      </c>
      <c r="I89" s="668">
        <v>9.4</v>
      </c>
      <c r="J89" s="668">
        <v>2481.6000000000004</v>
      </c>
      <c r="K89" s="681">
        <v>1</v>
      </c>
      <c r="L89" s="668">
        <v>9.4</v>
      </c>
      <c r="M89" s="669">
        <v>2481.6000000000004</v>
      </c>
    </row>
    <row r="90" spans="1:13" ht="14.4" customHeight="1" x14ac:dyDescent="0.3">
      <c r="A90" s="664" t="s">
        <v>562</v>
      </c>
      <c r="B90" s="665" t="s">
        <v>1699</v>
      </c>
      <c r="C90" s="665" t="s">
        <v>1346</v>
      </c>
      <c r="D90" s="665" t="s">
        <v>1743</v>
      </c>
      <c r="E90" s="665" t="s">
        <v>1744</v>
      </c>
      <c r="F90" s="668">
        <v>11</v>
      </c>
      <c r="G90" s="668">
        <v>974.60546207937614</v>
      </c>
      <c r="H90" s="681">
        <v>1</v>
      </c>
      <c r="I90" s="668"/>
      <c r="J90" s="668"/>
      <c r="K90" s="681">
        <v>0</v>
      </c>
      <c r="L90" s="668">
        <v>11</v>
      </c>
      <c r="M90" s="669">
        <v>974.60546207937614</v>
      </c>
    </row>
    <row r="91" spans="1:13" ht="14.4" customHeight="1" x14ac:dyDescent="0.3">
      <c r="A91" s="664" t="s">
        <v>562</v>
      </c>
      <c r="B91" s="665" t="s">
        <v>1745</v>
      </c>
      <c r="C91" s="665" t="s">
        <v>1362</v>
      </c>
      <c r="D91" s="665" t="s">
        <v>1363</v>
      </c>
      <c r="E91" s="665" t="s">
        <v>1746</v>
      </c>
      <c r="F91" s="668"/>
      <c r="G91" s="668"/>
      <c r="H91" s="681">
        <v>0</v>
      </c>
      <c r="I91" s="668">
        <v>28</v>
      </c>
      <c r="J91" s="668">
        <v>970.4797556401578</v>
      </c>
      <c r="K91" s="681">
        <v>1</v>
      </c>
      <c r="L91" s="668">
        <v>28</v>
      </c>
      <c r="M91" s="669">
        <v>970.4797556401578</v>
      </c>
    </row>
    <row r="92" spans="1:13" ht="14.4" customHeight="1" x14ac:dyDescent="0.3">
      <c r="A92" s="664" t="s">
        <v>562</v>
      </c>
      <c r="B92" s="665" t="s">
        <v>1745</v>
      </c>
      <c r="C92" s="665" t="s">
        <v>1365</v>
      </c>
      <c r="D92" s="665" t="s">
        <v>1366</v>
      </c>
      <c r="E92" s="665" t="s">
        <v>1747</v>
      </c>
      <c r="F92" s="668"/>
      <c r="G92" s="668"/>
      <c r="H92" s="681">
        <v>0</v>
      </c>
      <c r="I92" s="668">
        <v>14</v>
      </c>
      <c r="J92" s="668">
        <v>772.94</v>
      </c>
      <c r="K92" s="681">
        <v>1</v>
      </c>
      <c r="L92" s="668">
        <v>14</v>
      </c>
      <c r="M92" s="669">
        <v>772.94</v>
      </c>
    </row>
    <row r="93" spans="1:13" ht="14.4" customHeight="1" x14ac:dyDescent="0.3">
      <c r="A93" s="664" t="s">
        <v>562</v>
      </c>
      <c r="B93" s="665" t="s">
        <v>1748</v>
      </c>
      <c r="C93" s="665" t="s">
        <v>1359</v>
      </c>
      <c r="D93" s="665" t="s">
        <v>1360</v>
      </c>
      <c r="E93" s="665" t="s">
        <v>1749</v>
      </c>
      <c r="F93" s="668"/>
      <c r="G93" s="668"/>
      <c r="H93" s="681">
        <v>0</v>
      </c>
      <c r="I93" s="668">
        <v>4.5999999999999996</v>
      </c>
      <c r="J93" s="668">
        <v>11638</v>
      </c>
      <c r="K93" s="681">
        <v>1</v>
      </c>
      <c r="L93" s="668">
        <v>4.5999999999999996</v>
      </c>
      <c r="M93" s="669">
        <v>11638</v>
      </c>
    </row>
    <row r="94" spans="1:13" ht="14.4" customHeight="1" x14ac:dyDescent="0.3">
      <c r="A94" s="664" t="s">
        <v>562</v>
      </c>
      <c r="B94" s="665" t="s">
        <v>1703</v>
      </c>
      <c r="C94" s="665" t="s">
        <v>844</v>
      </c>
      <c r="D94" s="665" t="s">
        <v>845</v>
      </c>
      <c r="E94" s="665" t="s">
        <v>846</v>
      </c>
      <c r="F94" s="668"/>
      <c r="G94" s="668"/>
      <c r="H94" s="681">
        <v>0</v>
      </c>
      <c r="I94" s="668">
        <v>1</v>
      </c>
      <c r="J94" s="668">
        <v>105.06000000000003</v>
      </c>
      <c r="K94" s="681">
        <v>1</v>
      </c>
      <c r="L94" s="668">
        <v>1</v>
      </c>
      <c r="M94" s="669">
        <v>105.06000000000003</v>
      </c>
    </row>
    <row r="95" spans="1:13" ht="14.4" customHeight="1" x14ac:dyDescent="0.3">
      <c r="A95" s="664" t="s">
        <v>562</v>
      </c>
      <c r="B95" s="665" t="s">
        <v>1750</v>
      </c>
      <c r="C95" s="665" t="s">
        <v>1316</v>
      </c>
      <c r="D95" s="665" t="s">
        <v>1317</v>
      </c>
      <c r="E95" s="665" t="s">
        <v>1751</v>
      </c>
      <c r="F95" s="668"/>
      <c r="G95" s="668"/>
      <c r="H95" s="681">
        <v>0</v>
      </c>
      <c r="I95" s="668">
        <v>1</v>
      </c>
      <c r="J95" s="668">
        <v>596.61</v>
      </c>
      <c r="K95" s="681">
        <v>1</v>
      </c>
      <c r="L95" s="668">
        <v>1</v>
      </c>
      <c r="M95" s="669">
        <v>596.61</v>
      </c>
    </row>
    <row r="96" spans="1:13" ht="14.4" customHeight="1" x14ac:dyDescent="0.3">
      <c r="A96" s="664" t="s">
        <v>562</v>
      </c>
      <c r="B96" s="665" t="s">
        <v>1704</v>
      </c>
      <c r="C96" s="665" t="s">
        <v>860</v>
      </c>
      <c r="D96" s="665" t="s">
        <v>861</v>
      </c>
      <c r="E96" s="665" t="s">
        <v>1705</v>
      </c>
      <c r="F96" s="668"/>
      <c r="G96" s="668"/>
      <c r="H96" s="681">
        <v>0</v>
      </c>
      <c r="I96" s="668">
        <v>2</v>
      </c>
      <c r="J96" s="668">
        <v>64.519999999999982</v>
      </c>
      <c r="K96" s="681">
        <v>1</v>
      </c>
      <c r="L96" s="668">
        <v>2</v>
      </c>
      <c r="M96" s="669">
        <v>64.519999999999982</v>
      </c>
    </row>
    <row r="97" spans="1:13" ht="14.4" customHeight="1" x14ac:dyDescent="0.3">
      <c r="A97" s="664" t="s">
        <v>562</v>
      </c>
      <c r="B97" s="665" t="s">
        <v>1752</v>
      </c>
      <c r="C97" s="665" t="s">
        <v>1293</v>
      </c>
      <c r="D97" s="665" t="s">
        <v>1753</v>
      </c>
      <c r="E97" s="665" t="s">
        <v>1754</v>
      </c>
      <c r="F97" s="668"/>
      <c r="G97" s="668"/>
      <c r="H97" s="681">
        <v>0</v>
      </c>
      <c r="I97" s="668">
        <v>3</v>
      </c>
      <c r="J97" s="668">
        <v>967.47</v>
      </c>
      <c r="K97" s="681">
        <v>1</v>
      </c>
      <c r="L97" s="668">
        <v>3</v>
      </c>
      <c r="M97" s="669">
        <v>967.47</v>
      </c>
    </row>
    <row r="98" spans="1:13" ht="14.4" customHeight="1" x14ac:dyDescent="0.3">
      <c r="A98" s="664" t="s">
        <v>562</v>
      </c>
      <c r="B98" s="665" t="s">
        <v>1714</v>
      </c>
      <c r="C98" s="665" t="s">
        <v>1109</v>
      </c>
      <c r="D98" s="665" t="s">
        <v>1110</v>
      </c>
      <c r="E98" s="665" t="s">
        <v>1111</v>
      </c>
      <c r="F98" s="668"/>
      <c r="G98" s="668"/>
      <c r="H98" s="681">
        <v>0</v>
      </c>
      <c r="I98" s="668">
        <v>1</v>
      </c>
      <c r="J98" s="668">
        <v>198.89</v>
      </c>
      <c r="K98" s="681">
        <v>1</v>
      </c>
      <c r="L98" s="668">
        <v>1</v>
      </c>
      <c r="M98" s="669">
        <v>198.89</v>
      </c>
    </row>
    <row r="99" spans="1:13" ht="14.4" customHeight="1" x14ac:dyDescent="0.3">
      <c r="A99" s="664" t="s">
        <v>562</v>
      </c>
      <c r="B99" s="665" t="s">
        <v>1714</v>
      </c>
      <c r="C99" s="665" t="s">
        <v>1333</v>
      </c>
      <c r="D99" s="665" t="s">
        <v>1334</v>
      </c>
      <c r="E99" s="665" t="s">
        <v>1129</v>
      </c>
      <c r="F99" s="668"/>
      <c r="G99" s="668"/>
      <c r="H99" s="681">
        <v>0</v>
      </c>
      <c r="I99" s="668">
        <v>15</v>
      </c>
      <c r="J99" s="668">
        <v>613.79999999999995</v>
      </c>
      <c r="K99" s="681">
        <v>1</v>
      </c>
      <c r="L99" s="668">
        <v>15</v>
      </c>
      <c r="M99" s="669">
        <v>613.79999999999995</v>
      </c>
    </row>
    <row r="100" spans="1:13" ht="14.4" customHeight="1" x14ac:dyDescent="0.3">
      <c r="A100" s="664" t="s">
        <v>562</v>
      </c>
      <c r="B100" s="665" t="s">
        <v>1714</v>
      </c>
      <c r="C100" s="665" t="s">
        <v>1336</v>
      </c>
      <c r="D100" s="665" t="s">
        <v>1337</v>
      </c>
      <c r="E100" s="665" t="s">
        <v>1129</v>
      </c>
      <c r="F100" s="668"/>
      <c r="G100" s="668"/>
      <c r="H100" s="681">
        <v>0</v>
      </c>
      <c r="I100" s="668">
        <v>14</v>
      </c>
      <c r="J100" s="668">
        <v>572.88</v>
      </c>
      <c r="K100" s="681">
        <v>1</v>
      </c>
      <c r="L100" s="668">
        <v>14</v>
      </c>
      <c r="M100" s="669">
        <v>572.88</v>
      </c>
    </row>
    <row r="101" spans="1:13" ht="14.4" customHeight="1" x14ac:dyDescent="0.3">
      <c r="A101" s="664" t="s">
        <v>562</v>
      </c>
      <c r="B101" s="665" t="s">
        <v>1714</v>
      </c>
      <c r="C101" s="665" t="s">
        <v>905</v>
      </c>
      <c r="D101" s="665" t="s">
        <v>906</v>
      </c>
      <c r="E101" s="665" t="s">
        <v>907</v>
      </c>
      <c r="F101" s="668"/>
      <c r="G101" s="668"/>
      <c r="H101" s="681">
        <v>0</v>
      </c>
      <c r="I101" s="668">
        <v>4</v>
      </c>
      <c r="J101" s="668">
        <v>654.67999999999995</v>
      </c>
      <c r="K101" s="681">
        <v>1</v>
      </c>
      <c r="L101" s="668">
        <v>4</v>
      </c>
      <c r="M101" s="669">
        <v>654.67999999999995</v>
      </c>
    </row>
    <row r="102" spans="1:13" ht="14.4" customHeight="1" x14ac:dyDescent="0.3">
      <c r="A102" s="664" t="s">
        <v>562</v>
      </c>
      <c r="B102" s="665" t="s">
        <v>1714</v>
      </c>
      <c r="C102" s="665" t="s">
        <v>1115</v>
      </c>
      <c r="D102" s="665" t="s">
        <v>1116</v>
      </c>
      <c r="E102" s="665" t="s">
        <v>907</v>
      </c>
      <c r="F102" s="668"/>
      <c r="G102" s="668"/>
      <c r="H102" s="681">
        <v>0</v>
      </c>
      <c r="I102" s="668">
        <v>2</v>
      </c>
      <c r="J102" s="668">
        <v>245.38</v>
      </c>
      <c r="K102" s="681">
        <v>1</v>
      </c>
      <c r="L102" s="668">
        <v>2</v>
      </c>
      <c r="M102" s="669">
        <v>245.38</v>
      </c>
    </row>
    <row r="103" spans="1:13" ht="14.4" customHeight="1" x14ac:dyDescent="0.3">
      <c r="A103" s="664" t="s">
        <v>562</v>
      </c>
      <c r="B103" s="665" t="s">
        <v>1714</v>
      </c>
      <c r="C103" s="665" t="s">
        <v>1340</v>
      </c>
      <c r="D103" s="665" t="s">
        <v>1341</v>
      </c>
      <c r="E103" s="665" t="s">
        <v>907</v>
      </c>
      <c r="F103" s="668"/>
      <c r="G103" s="668"/>
      <c r="H103" s="681">
        <v>0</v>
      </c>
      <c r="I103" s="668">
        <v>1</v>
      </c>
      <c r="J103" s="668">
        <v>122.69</v>
      </c>
      <c r="K103" s="681">
        <v>1</v>
      </c>
      <c r="L103" s="668">
        <v>1</v>
      </c>
      <c r="M103" s="669">
        <v>122.69</v>
      </c>
    </row>
    <row r="104" spans="1:13" ht="14.4" customHeight="1" x14ac:dyDescent="0.3">
      <c r="A104" s="664" t="s">
        <v>562</v>
      </c>
      <c r="B104" s="665" t="s">
        <v>1714</v>
      </c>
      <c r="C104" s="665" t="s">
        <v>1342</v>
      </c>
      <c r="D104" s="665" t="s">
        <v>1755</v>
      </c>
      <c r="E104" s="665" t="s">
        <v>1344</v>
      </c>
      <c r="F104" s="668"/>
      <c r="G104" s="668"/>
      <c r="H104" s="681">
        <v>0</v>
      </c>
      <c r="I104" s="668">
        <v>1</v>
      </c>
      <c r="J104" s="668">
        <v>179.26</v>
      </c>
      <c r="K104" s="681">
        <v>1</v>
      </c>
      <c r="L104" s="668">
        <v>1</v>
      </c>
      <c r="M104" s="669">
        <v>179.26</v>
      </c>
    </row>
    <row r="105" spans="1:13" ht="14.4" customHeight="1" x14ac:dyDescent="0.3">
      <c r="A105" s="664" t="s">
        <v>565</v>
      </c>
      <c r="B105" s="665" t="s">
        <v>1685</v>
      </c>
      <c r="C105" s="665" t="s">
        <v>1383</v>
      </c>
      <c r="D105" s="665" t="s">
        <v>1719</v>
      </c>
      <c r="E105" s="665" t="s">
        <v>1756</v>
      </c>
      <c r="F105" s="668"/>
      <c r="G105" s="668"/>
      <c r="H105" s="681">
        <v>0</v>
      </c>
      <c r="I105" s="668">
        <v>89</v>
      </c>
      <c r="J105" s="668">
        <v>11046.334606126846</v>
      </c>
      <c r="K105" s="681">
        <v>1</v>
      </c>
      <c r="L105" s="668">
        <v>89</v>
      </c>
      <c r="M105" s="669">
        <v>11046.334606126846</v>
      </c>
    </row>
    <row r="106" spans="1:13" ht="14.4" customHeight="1" x14ac:dyDescent="0.3">
      <c r="A106" s="664" t="s">
        <v>568</v>
      </c>
      <c r="B106" s="665" t="s">
        <v>1715</v>
      </c>
      <c r="C106" s="665" t="s">
        <v>1105</v>
      </c>
      <c r="D106" s="665" t="s">
        <v>1106</v>
      </c>
      <c r="E106" s="665" t="s">
        <v>1716</v>
      </c>
      <c r="F106" s="668"/>
      <c r="G106" s="668"/>
      <c r="H106" s="681">
        <v>0</v>
      </c>
      <c r="I106" s="668">
        <v>10</v>
      </c>
      <c r="J106" s="668">
        <v>678.29999999999973</v>
      </c>
      <c r="K106" s="681">
        <v>1</v>
      </c>
      <c r="L106" s="668">
        <v>10</v>
      </c>
      <c r="M106" s="669">
        <v>678.29999999999973</v>
      </c>
    </row>
    <row r="107" spans="1:13" ht="14.4" customHeight="1" x14ac:dyDescent="0.3">
      <c r="A107" s="664" t="s">
        <v>568</v>
      </c>
      <c r="B107" s="665" t="s">
        <v>1757</v>
      </c>
      <c r="C107" s="665" t="s">
        <v>1527</v>
      </c>
      <c r="D107" s="665" t="s">
        <v>1758</v>
      </c>
      <c r="E107" s="665" t="s">
        <v>1759</v>
      </c>
      <c r="F107" s="668"/>
      <c r="G107" s="668"/>
      <c r="H107" s="681">
        <v>0</v>
      </c>
      <c r="I107" s="668">
        <v>1</v>
      </c>
      <c r="J107" s="668">
        <v>465.41000000000025</v>
      </c>
      <c r="K107" s="681">
        <v>1</v>
      </c>
      <c r="L107" s="668">
        <v>1</v>
      </c>
      <c r="M107" s="669">
        <v>465.41000000000025</v>
      </c>
    </row>
    <row r="108" spans="1:13" ht="14.4" customHeight="1" x14ac:dyDescent="0.3">
      <c r="A108" s="664" t="s">
        <v>568</v>
      </c>
      <c r="B108" s="665" t="s">
        <v>1760</v>
      </c>
      <c r="C108" s="665" t="s">
        <v>1509</v>
      </c>
      <c r="D108" s="665" t="s">
        <v>1510</v>
      </c>
      <c r="E108" s="665" t="s">
        <v>1761</v>
      </c>
      <c r="F108" s="668"/>
      <c r="G108" s="668"/>
      <c r="H108" s="681">
        <v>0</v>
      </c>
      <c r="I108" s="668">
        <v>2</v>
      </c>
      <c r="J108" s="668">
        <v>98.640197897261316</v>
      </c>
      <c r="K108" s="681">
        <v>1</v>
      </c>
      <c r="L108" s="668">
        <v>2</v>
      </c>
      <c r="M108" s="669">
        <v>98.640197897261316</v>
      </c>
    </row>
    <row r="109" spans="1:13" ht="14.4" customHeight="1" x14ac:dyDescent="0.3">
      <c r="A109" s="664" t="s">
        <v>568</v>
      </c>
      <c r="B109" s="665" t="s">
        <v>1673</v>
      </c>
      <c r="C109" s="665" t="s">
        <v>1536</v>
      </c>
      <c r="D109" s="665" t="s">
        <v>895</v>
      </c>
      <c r="E109" s="665" t="s">
        <v>1762</v>
      </c>
      <c r="F109" s="668"/>
      <c r="G109" s="668"/>
      <c r="H109" s="681">
        <v>0</v>
      </c>
      <c r="I109" s="668">
        <v>1</v>
      </c>
      <c r="J109" s="668">
        <v>1895.7700000000004</v>
      </c>
      <c r="K109" s="681">
        <v>1</v>
      </c>
      <c r="L109" s="668">
        <v>1</v>
      </c>
      <c r="M109" s="669">
        <v>1895.7700000000004</v>
      </c>
    </row>
    <row r="110" spans="1:13" ht="14.4" customHeight="1" x14ac:dyDescent="0.3">
      <c r="A110" s="664" t="s">
        <v>568</v>
      </c>
      <c r="B110" s="665" t="s">
        <v>1673</v>
      </c>
      <c r="C110" s="665" t="s">
        <v>899</v>
      </c>
      <c r="D110" s="665" t="s">
        <v>857</v>
      </c>
      <c r="E110" s="665" t="s">
        <v>1675</v>
      </c>
      <c r="F110" s="668"/>
      <c r="G110" s="668"/>
      <c r="H110" s="681">
        <v>0</v>
      </c>
      <c r="I110" s="668">
        <v>3</v>
      </c>
      <c r="J110" s="668">
        <v>904.41000000000031</v>
      </c>
      <c r="K110" s="681">
        <v>1</v>
      </c>
      <c r="L110" s="668">
        <v>3</v>
      </c>
      <c r="M110" s="669">
        <v>904.41000000000031</v>
      </c>
    </row>
    <row r="111" spans="1:13" ht="14.4" customHeight="1" x14ac:dyDescent="0.3">
      <c r="A111" s="664" t="s">
        <v>568</v>
      </c>
      <c r="B111" s="665" t="s">
        <v>1673</v>
      </c>
      <c r="C111" s="665" t="s">
        <v>901</v>
      </c>
      <c r="D111" s="665" t="s">
        <v>857</v>
      </c>
      <c r="E111" s="665" t="s">
        <v>1676</v>
      </c>
      <c r="F111" s="668"/>
      <c r="G111" s="668"/>
      <c r="H111" s="681">
        <v>0</v>
      </c>
      <c r="I111" s="668">
        <v>1</v>
      </c>
      <c r="J111" s="668">
        <v>630.66000000000008</v>
      </c>
      <c r="K111" s="681">
        <v>1</v>
      </c>
      <c r="L111" s="668">
        <v>1</v>
      </c>
      <c r="M111" s="669">
        <v>630.66000000000008</v>
      </c>
    </row>
    <row r="112" spans="1:13" ht="14.4" customHeight="1" x14ac:dyDescent="0.3">
      <c r="A112" s="664" t="s">
        <v>568</v>
      </c>
      <c r="B112" s="665" t="s">
        <v>1673</v>
      </c>
      <c r="C112" s="665" t="s">
        <v>897</v>
      </c>
      <c r="D112" s="665" t="s">
        <v>857</v>
      </c>
      <c r="E112" s="665" t="s">
        <v>1678</v>
      </c>
      <c r="F112" s="668"/>
      <c r="G112" s="668"/>
      <c r="H112" s="681">
        <v>0</v>
      </c>
      <c r="I112" s="668">
        <v>8</v>
      </c>
      <c r="J112" s="668">
        <v>3271.6000000000004</v>
      </c>
      <c r="K112" s="681">
        <v>1</v>
      </c>
      <c r="L112" s="668">
        <v>8</v>
      </c>
      <c r="M112" s="669">
        <v>3271.6000000000004</v>
      </c>
    </row>
    <row r="113" spans="1:13" ht="14.4" customHeight="1" x14ac:dyDescent="0.3">
      <c r="A113" s="664" t="s">
        <v>568</v>
      </c>
      <c r="B113" s="665" t="s">
        <v>1679</v>
      </c>
      <c r="C113" s="665" t="s">
        <v>1524</v>
      </c>
      <c r="D113" s="665" t="s">
        <v>849</v>
      </c>
      <c r="E113" s="665" t="s">
        <v>1763</v>
      </c>
      <c r="F113" s="668"/>
      <c r="G113" s="668"/>
      <c r="H113" s="681">
        <v>0</v>
      </c>
      <c r="I113" s="668">
        <v>2</v>
      </c>
      <c r="J113" s="668">
        <v>234.93798404000535</v>
      </c>
      <c r="K113" s="681">
        <v>1</v>
      </c>
      <c r="L113" s="668">
        <v>2</v>
      </c>
      <c r="M113" s="669">
        <v>234.93798404000535</v>
      </c>
    </row>
    <row r="114" spans="1:13" ht="14.4" customHeight="1" x14ac:dyDescent="0.3">
      <c r="A114" s="664" t="s">
        <v>568</v>
      </c>
      <c r="B114" s="665" t="s">
        <v>1735</v>
      </c>
      <c r="C114" s="665" t="s">
        <v>1386</v>
      </c>
      <c r="D114" s="665" t="s">
        <v>1764</v>
      </c>
      <c r="E114" s="665" t="s">
        <v>1765</v>
      </c>
      <c r="F114" s="668">
        <v>1</v>
      </c>
      <c r="G114" s="668">
        <v>46.12</v>
      </c>
      <c r="H114" s="681">
        <v>1</v>
      </c>
      <c r="I114" s="668"/>
      <c r="J114" s="668"/>
      <c r="K114" s="681">
        <v>0</v>
      </c>
      <c r="L114" s="668">
        <v>1</v>
      </c>
      <c r="M114" s="669">
        <v>46.12</v>
      </c>
    </row>
    <row r="115" spans="1:13" ht="14.4" customHeight="1" x14ac:dyDescent="0.3">
      <c r="A115" s="664" t="s">
        <v>568</v>
      </c>
      <c r="B115" s="665" t="s">
        <v>1685</v>
      </c>
      <c r="C115" s="665" t="s">
        <v>1531</v>
      </c>
      <c r="D115" s="665" t="s">
        <v>1766</v>
      </c>
      <c r="E115" s="665" t="s">
        <v>1767</v>
      </c>
      <c r="F115" s="668"/>
      <c r="G115" s="668"/>
      <c r="H115" s="681">
        <v>0</v>
      </c>
      <c r="I115" s="668">
        <v>3</v>
      </c>
      <c r="J115" s="668">
        <v>430.41000000000008</v>
      </c>
      <c r="K115" s="681">
        <v>1</v>
      </c>
      <c r="L115" s="668">
        <v>3</v>
      </c>
      <c r="M115" s="669">
        <v>430.41000000000008</v>
      </c>
    </row>
    <row r="116" spans="1:13" ht="14.4" customHeight="1" x14ac:dyDescent="0.3">
      <c r="A116" s="664" t="s">
        <v>568</v>
      </c>
      <c r="B116" s="665" t="s">
        <v>1685</v>
      </c>
      <c r="C116" s="665" t="s">
        <v>840</v>
      </c>
      <c r="D116" s="665" t="s">
        <v>1687</v>
      </c>
      <c r="E116" s="665" t="s">
        <v>1688</v>
      </c>
      <c r="F116" s="668"/>
      <c r="G116" s="668"/>
      <c r="H116" s="681">
        <v>0</v>
      </c>
      <c r="I116" s="668">
        <v>15</v>
      </c>
      <c r="J116" s="668">
        <v>521.24999999999989</v>
      </c>
      <c r="K116" s="681">
        <v>1</v>
      </c>
      <c r="L116" s="668">
        <v>15</v>
      </c>
      <c r="M116" s="669">
        <v>521.24999999999989</v>
      </c>
    </row>
    <row r="117" spans="1:13" ht="14.4" customHeight="1" x14ac:dyDescent="0.3">
      <c r="A117" s="664" t="s">
        <v>568</v>
      </c>
      <c r="B117" s="665" t="s">
        <v>1685</v>
      </c>
      <c r="C117" s="665" t="s">
        <v>1534</v>
      </c>
      <c r="D117" s="665" t="s">
        <v>1766</v>
      </c>
      <c r="E117" s="665" t="s">
        <v>1768</v>
      </c>
      <c r="F117" s="668"/>
      <c r="G117" s="668"/>
      <c r="H117" s="681">
        <v>0</v>
      </c>
      <c r="I117" s="668">
        <v>3</v>
      </c>
      <c r="J117" s="668">
        <v>192.3</v>
      </c>
      <c r="K117" s="681">
        <v>1</v>
      </c>
      <c r="L117" s="668">
        <v>3</v>
      </c>
      <c r="M117" s="669">
        <v>192.3</v>
      </c>
    </row>
    <row r="118" spans="1:13" ht="14.4" customHeight="1" x14ac:dyDescent="0.3">
      <c r="A118" s="664" t="s">
        <v>568</v>
      </c>
      <c r="B118" s="665" t="s">
        <v>1689</v>
      </c>
      <c r="C118" s="665" t="s">
        <v>935</v>
      </c>
      <c r="D118" s="665" t="s">
        <v>1692</v>
      </c>
      <c r="E118" s="665" t="s">
        <v>1693</v>
      </c>
      <c r="F118" s="668"/>
      <c r="G118" s="668"/>
      <c r="H118" s="681">
        <v>0</v>
      </c>
      <c r="I118" s="668">
        <v>1.8</v>
      </c>
      <c r="J118" s="668">
        <v>183.17400000000001</v>
      </c>
      <c r="K118" s="681">
        <v>1</v>
      </c>
      <c r="L118" s="668">
        <v>1.8</v>
      </c>
      <c r="M118" s="669">
        <v>183.17400000000001</v>
      </c>
    </row>
    <row r="119" spans="1:13" ht="14.4" customHeight="1" x14ac:dyDescent="0.3">
      <c r="A119" s="664" t="s">
        <v>568</v>
      </c>
      <c r="B119" s="665" t="s">
        <v>1694</v>
      </c>
      <c r="C119" s="665" t="s">
        <v>909</v>
      </c>
      <c r="D119" s="665" t="s">
        <v>910</v>
      </c>
      <c r="E119" s="665" t="s">
        <v>1695</v>
      </c>
      <c r="F119" s="668">
        <v>20.399999999999991</v>
      </c>
      <c r="G119" s="668">
        <v>3935.0550000000021</v>
      </c>
      <c r="H119" s="681">
        <v>1</v>
      </c>
      <c r="I119" s="668"/>
      <c r="J119" s="668"/>
      <c r="K119" s="681">
        <v>0</v>
      </c>
      <c r="L119" s="668">
        <v>20.399999999999991</v>
      </c>
      <c r="M119" s="669">
        <v>3935.0550000000021</v>
      </c>
    </row>
    <row r="120" spans="1:13" ht="14.4" customHeight="1" x14ac:dyDescent="0.3">
      <c r="A120" s="664" t="s">
        <v>568</v>
      </c>
      <c r="B120" s="665" t="s">
        <v>1694</v>
      </c>
      <c r="C120" s="665" t="s">
        <v>912</v>
      </c>
      <c r="D120" s="665" t="s">
        <v>913</v>
      </c>
      <c r="E120" s="665" t="s">
        <v>1696</v>
      </c>
      <c r="F120" s="668">
        <v>2.2000000000000002</v>
      </c>
      <c r="G120" s="668">
        <v>580.79999757671021</v>
      </c>
      <c r="H120" s="681">
        <v>1</v>
      </c>
      <c r="I120" s="668"/>
      <c r="J120" s="668"/>
      <c r="K120" s="681">
        <v>0</v>
      </c>
      <c r="L120" s="668">
        <v>2.2000000000000002</v>
      </c>
      <c r="M120" s="669">
        <v>580.79999757671021</v>
      </c>
    </row>
    <row r="121" spans="1:13" ht="14.4" customHeight="1" x14ac:dyDescent="0.3">
      <c r="A121" s="664" t="s">
        <v>568</v>
      </c>
      <c r="B121" s="665" t="s">
        <v>1697</v>
      </c>
      <c r="C121" s="665" t="s">
        <v>938</v>
      </c>
      <c r="D121" s="665" t="s">
        <v>939</v>
      </c>
      <c r="E121" s="665" t="s">
        <v>1698</v>
      </c>
      <c r="F121" s="668"/>
      <c r="G121" s="668"/>
      <c r="H121" s="681">
        <v>0</v>
      </c>
      <c r="I121" s="668">
        <v>9.800000000000006</v>
      </c>
      <c r="J121" s="668">
        <v>2134.4400000000019</v>
      </c>
      <c r="K121" s="681">
        <v>1</v>
      </c>
      <c r="L121" s="668">
        <v>9.800000000000006</v>
      </c>
      <c r="M121" s="669">
        <v>2134.4400000000019</v>
      </c>
    </row>
    <row r="122" spans="1:13" ht="14.4" customHeight="1" x14ac:dyDescent="0.3">
      <c r="A122" s="664" t="s">
        <v>568</v>
      </c>
      <c r="B122" s="665" t="s">
        <v>1699</v>
      </c>
      <c r="C122" s="665" t="s">
        <v>946</v>
      </c>
      <c r="D122" s="665" t="s">
        <v>1700</v>
      </c>
      <c r="E122" s="665" t="s">
        <v>1701</v>
      </c>
      <c r="F122" s="668"/>
      <c r="G122" s="668"/>
      <c r="H122" s="681">
        <v>0</v>
      </c>
      <c r="I122" s="668">
        <v>0.8</v>
      </c>
      <c r="J122" s="668">
        <v>124.07999999999998</v>
      </c>
      <c r="K122" s="681">
        <v>1</v>
      </c>
      <c r="L122" s="668">
        <v>0.8</v>
      </c>
      <c r="M122" s="669">
        <v>124.07999999999998</v>
      </c>
    </row>
    <row r="123" spans="1:13" ht="14.4" customHeight="1" x14ac:dyDescent="0.3">
      <c r="A123" s="664" t="s">
        <v>568</v>
      </c>
      <c r="B123" s="665" t="s">
        <v>1699</v>
      </c>
      <c r="C123" s="665" t="s">
        <v>942</v>
      </c>
      <c r="D123" s="665" t="s">
        <v>1700</v>
      </c>
      <c r="E123" s="665" t="s">
        <v>1702</v>
      </c>
      <c r="F123" s="668"/>
      <c r="G123" s="668"/>
      <c r="H123" s="681">
        <v>0</v>
      </c>
      <c r="I123" s="668">
        <v>5.2000000000000011</v>
      </c>
      <c r="J123" s="668">
        <v>1372.8</v>
      </c>
      <c r="K123" s="681">
        <v>1</v>
      </c>
      <c r="L123" s="668">
        <v>5.2000000000000011</v>
      </c>
      <c r="M123" s="669">
        <v>1372.8</v>
      </c>
    </row>
    <row r="124" spans="1:13" ht="14.4" customHeight="1" x14ac:dyDescent="0.3">
      <c r="A124" s="664" t="s">
        <v>568</v>
      </c>
      <c r="B124" s="665" t="s">
        <v>1769</v>
      </c>
      <c r="C124" s="665" t="s">
        <v>1390</v>
      </c>
      <c r="D124" s="665" t="s">
        <v>1770</v>
      </c>
      <c r="E124" s="665" t="s">
        <v>1771</v>
      </c>
      <c r="F124" s="668">
        <v>4</v>
      </c>
      <c r="G124" s="668">
        <v>579.83999999999992</v>
      </c>
      <c r="H124" s="681">
        <v>1</v>
      </c>
      <c r="I124" s="668"/>
      <c r="J124" s="668"/>
      <c r="K124" s="681">
        <v>0</v>
      </c>
      <c r="L124" s="668">
        <v>4</v>
      </c>
      <c r="M124" s="669">
        <v>579.83999999999992</v>
      </c>
    </row>
    <row r="125" spans="1:13" ht="14.4" customHeight="1" x14ac:dyDescent="0.3">
      <c r="A125" s="664" t="s">
        <v>568</v>
      </c>
      <c r="B125" s="665" t="s">
        <v>1704</v>
      </c>
      <c r="C125" s="665" t="s">
        <v>860</v>
      </c>
      <c r="D125" s="665" t="s">
        <v>861</v>
      </c>
      <c r="E125" s="665" t="s">
        <v>1705</v>
      </c>
      <c r="F125" s="668"/>
      <c r="G125" s="668"/>
      <c r="H125" s="681">
        <v>0</v>
      </c>
      <c r="I125" s="668">
        <v>2</v>
      </c>
      <c r="J125" s="668">
        <v>64.52</v>
      </c>
      <c r="K125" s="681">
        <v>1</v>
      </c>
      <c r="L125" s="668">
        <v>2</v>
      </c>
      <c r="M125" s="669">
        <v>64.52</v>
      </c>
    </row>
    <row r="126" spans="1:13" ht="14.4" customHeight="1" x14ac:dyDescent="0.3">
      <c r="A126" s="664" t="s">
        <v>568</v>
      </c>
      <c r="B126" s="665" t="s">
        <v>1772</v>
      </c>
      <c r="C126" s="665" t="s">
        <v>1520</v>
      </c>
      <c r="D126" s="665" t="s">
        <v>1773</v>
      </c>
      <c r="E126" s="665" t="s">
        <v>1774</v>
      </c>
      <c r="F126" s="668"/>
      <c r="G126" s="668"/>
      <c r="H126" s="681">
        <v>0</v>
      </c>
      <c r="I126" s="668">
        <v>1</v>
      </c>
      <c r="J126" s="668">
        <v>46.990000000000023</v>
      </c>
      <c r="K126" s="681">
        <v>1</v>
      </c>
      <c r="L126" s="668">
        <v>1</v>
      </c>
      <c r="M126" s="669">
        <v>46.990000000000023</v>
      </c>
    </row>
    <row r="127" spans="1:13" ht="14.4" customHeight="1" x14ac:dyDescent="0.3">
      <c r="A127" s="664" t="s">
        <v>568</v>
      </c>
      <c r="B127" s="665" t="s">
        <v>1775</v>
      </c>
      <c r="C127" s="665" t="s">
        <v>1516</v>
      </c>
      <c r="D127" s="665" t="s">
        <v>1517</v>
      </c>
      <c r="E127" s="665" t="s">
        <v>1518</v>
      </c>
      <c r="F127" s="668"/>
      <c r="G127" s="668"/>
      <c r="H127" s="681">
        <v>0</v>
      </c>
      <c r="I127" s="668">
        <v>1</v>
      </c>
      <c r="J127" s="668">
        <v>116.71999999999997</v>
      </c>
      <c r="K127" s="681">
        <v>1</v>
      </c>
      <c r="L127" s="668">
        <v>1</v>
      </c>
      <c r="M127" s="669">
        <v>116.71999999999997</v>
      </c>
    </row>
    <row r="128" spans="1:13" ht="14.4" customHeight="1" x14ac:dyDescent="0.3">
      <c r="A128" s="664" t="s">
        <v>568</v>
      </c>
      <c r="B128" s="665" t="s">
        <v>1710</v>
      </c>
      <c r="C128" s="665" t="s">
        <v>886</v>
      </c>
      <c r="D128" s="665" t="s">
        <v>887</v>
      </c>
      <c r="E128" s="665" t="s">
        <v>1711</v>
      </c>
      <c r="F128" s="668"/>
      <c r="G128" s="668"/>
      <c r="H128" s="681">
        <v>0</v>
      </c>
      <c r="I128" s="668">
        <v>1</v>
      </c>
      <c r="J128" s="668">
        <v>47.779999999999994</v>
      </c>
      <c r="K128" s="681">
        <v>1</v>
      </c>
      <c r="L128" s="668">
        <v>1</v>
      </c>
      <c r="M128" s="669">
        <v>47.779999999999994</v>
      </c>
    </row>
    <row r="129" spans="1:13" ht="14.4" customHeight="1" x14ac:dyDescent="0.3">
      <c r="A129" s="664" t="s">
        <v>568</v>
      </c>
      <c r="B129" s="665" t="s">
        <v>1710</v>
      </c>
      <c r="C129" s="665" t="s">
        <v>1513</v>
      </c>
      <c r="D129" s="665" t="s">
        <v>1514</v>
      </c>
      <c r="E129" s="665" t="s">
        <v>1438</v>
      </c>
      <c r="F129" s="668"/>
      <c r="G129" s="668"/>
      <c r="H129" s="681">
        <v>0</v>
      </c>
      <c r="I129" s="668">
        <v>1</v>
      </c>
      <c r="J129" s="668">
        <v>79.13</v>
      </c>
      <c r="K129" s="681">
        <v>1</v>
      </c>
      <c r="L129" s="668">
        <v>1</v>
      </c>
      <c r="M129" s="669">
        <v>79.13</v>
      </c>
    </row>
    <row r="130" spans="1:13" ht="14.4" customHeight="1" x14ac:dyDescent="0.3">
      <c r="A130" s="664" t="s">
        <v>568</v>
      </c>
      <c r="B130" s="665" t="s">
        <v>1714</v>
      </c>
      <c r="C130" s="665" t="s">
        <v>1333</v>
      </c>
      <c r="D130" s="665" t="s">
        <v>1334</v>
      </c>
      <c r="E130" s="665" t="s">
        <v>1129</v>
      </c>
      <c r="F130" s="668"/>
      <c r="G130" s="668"/>
      <c r="H130" s="681">
        <v>0</v>
      </c>
      <c r="I130" s="668">
        <v>12</v>
      </c>
      <c r="J130" s="668">
        <v>491.04</v>
      </c>
      <c r="K130" s="681">
        <v>1</v>
      </c>
      <c r="L130" s="668">
        <v>12</v>
      </c>
      <c r="M130" s="669">
        <v>491.04</v>
      </c>
    </row>
    <row r="131" spans="1:13" ht="14.4" customHeight="1" x14ac:dyDescent="0.3">
      <c r="A131" s="664" t="s">
        <v>568</v>
      </c>
      <c r="B131" s="665" t="s">
        <v>1714</v>
      </c>
      <c r="C131" s="665" t="s">
        <v>1336</v>
      </c>
      <c r="D131" s="665" t="s">
        <v>1337</v>
      </c>
      <c r="E131" s="665" t="s">
        <v>1129</v>
      </c>
      <c r="F131" s="668"/>
      <c r="G131" s="668"/>
      <c r="H131" s="681">
        <v>0</v>
      </c>
      <c r="I131" s="668">
        <v>12</v>
      </c>
      <c r="J131" s="668">
        <v>491.04000000000008</v>
      </c>
      <c r="K131" s="681">
        <v>1</v>
      </c>
      <c r="L131" s="668">
        <v>12</v>
      </c>
      <c r="M131" s="669">
        <v>491.04000000000008</v>
      </c>
    </row>
    <row r="132" spans="1:13" ht="14.4" customHeight="1" x14ac:dyDescent="0.3">
      <c r="A132" s="664" t="s">
        <v>568</v>
      </c>
      <c r="B132" s="665" t="s">
        <v>1714</v>
      </c>
      <c r="C132" s="665" t="s">
        <v>1547</v>
      </c>
      <c r="D132" s="665" t="s">
        <v>1548</v>
      </c>
      <c r="E132" s="665" t="s">
        <v>1539</v>
      </c>
      <c r="F132" s="668"/>
      <c r="G132" s="668"/>
      <c r="H132" s="681">
        <v>0</v>
      </c>
      <c r="I132" s="668">
        <v>2</v>
      </c>
      <c r="J132" s="668">
        <v>271.2000000000001</v>
      </c>
      <c r="K132" s="681">
        <v>1</v>
      </c>
      <c r="L132" s="668">
        <v>2</v>
      </c>
      <c r="M132" s="669">
        <v>271.2000000000001</v>
      </c>
    </row>
    <row r="133" spans="1:13" ht="14.4" customHeight="1" x14ac:dyDescent="0.3">
      <c r="A133" s="664" t="s">
        <v>568</v>
      </c>
      <c r="B133" s="665" t="s">
        <v>1714</v>
      </c>
      <c r="C133" s="665" t="s">
        <v>1553</v>
      </c>
      <c r="D133" s="665" t="s">
        <v>1554</v>
      </c>
      <c r="E133" s="665" t="s">
        <v>1539</v>
      </c>
      <c r="F133" s="668"/>
      <c r="G133" s="668"/>
      <c r="H133" s="681">
        <v>0</v>
      </c>
      <c r="I133" s="668">
        <v>1</v>
      </c>
      <c r="J133" s="668">
        <v>135.60000000000002</v>
      </c>
      <c r="K133" s="681">
        <v>1</v>
      </c>
      <c r="L133" s="668">
        <v>1</v>
      </c>
      <c r="M133" s="669">
        <v>135.60000000000002</v>
      </c>
    </row>
    <row r="134" spans="1:13" ht="14.4" customHeight="1" x14ac:dyDescent="0.3">
      <c r="A134" s="664" t="s">
        <v>568</v>
      </c>
      <c r="B134" s="665" t="s">
        <v>1714</v>
      </c>
      <c r="C134" s="665" t="s">
        <v>1550</v>
      </c>
      <c r="D134" s="665" t="s">
        <v>1551</v>
      </c>
      <c r="E134" s="665" t="s">
        <v>1539</v>
      </c>
      <c r="F134" s="668"/>
      <c r="G134" s="668"/>
      <c r="H134" s="681">
        <v>0</v>
      </c>
      <c r="I134" s="668">
        <v>2</v>
      </c>
      <c r="J134" s="668">
        <v>271.20000000000005</v>
      </c>
      <c r="K134" s="681">
        <v>1</v>
      </c>
      <c r="L134" s="668">
        <v>2</v>
      </c>
      <c r="M134" s="669">
        <v>271.20000000000005</v>
      </c>
    </row>
    <row r="135" spans="1:13" ht="14.4" customHeight="1" x14ac:dyDescent="0.3">
      <c r="A135" s="664" t="s">
        <v>568</v>
      </c>
      <c r="B135" s="665" t="s">
        <v>1714</v>
      </c>
      <c r="C135" s="665" t="s">
        <v>1537</v>
      </c>
      <c r="D135" s="665" t="s">
        <v>1538</v>
      </c>
      <c r="E135" s="665" t="s">
        <v>1539</v>
      </c>
      <c r="F135" s="668"/>
      <c r="G135" s="668"/>
      <c r="H135" s="681">
        <v>0</v>
      </c>
      <c r="I135" s="668">
        <v>3</v>
      </c>
      <c r="J135" s="668">
        <v>446.88</v>
      </c>
      <c r="K135" s="681">
        <v>1</v>
      </c>
      <c r="L135" s="668">
        <v>3</v>
      </c>
      <c r="M135" s="669">
        <v>446.88</v>
      </c>
    </row>
    <row r="136" spans="1:13" ht="14.4" customHeight="1" x14ac:dyDescent="0.3">
      <c r="A136" s="664" t="s">
        <v>568</v>
      </c>
      <c r="B136" s="665" t="s">
        <v>1714</v>
      </c>
      <c r="C136" s="665" t="s">
        <v>1540</v>
      </c>
      <c r="D136" s="665" t="s">
        <v>1541</v>
      </c>
      <c r="E136" s="665" t="s">
        <v>1539</v>
      </c>
      <c r="F136" s="668"/>
      <c r="G136" s="668"/>
      <c r="H136" s="681">
        <v>0</v>
      </c>
      <c r="I136" s="668">
        <v>1</v>
      </c>
      <c r="J136" s="668">
        <v>148.95999999999998</v>
      </c>
      <c r="K136" s="681">
        <v>1</v>
      </c>
      <c r="L136" s="668">
        <v>1</v>
      </c>
      <c r="M136" s="669">
        <v>148.95999999999998</v>
      </c>
    </row>
    <row r="137" spans="1:13" ht="14.4" customHeight="1" x14ac:dyDescent="0.3">
      <c r="A137" s="664" t="s">
        <v>568</v>
      </c>
      <c r="B137" s="665" t="s">
        <v>1714</v>
      </c>
      <c r="C137" s="665" t="s">
        <v>1556</v>
      </c>
      <c r="D137" s="665" t="s">
        <v>1557</v>
      </c>
      <c r="E137" s="665" t="s">
        <v>1114</v>
      </c>
      <c r="F137" s="668"/>
      <c r="G137" s="668"/>
      <c r="H137" s="681">
        <v>0</v>
      </c>
      <c r="I137" s="668">
        <v>2</v>
      </c>
      <c r="J137" s="668">
        <v>223.90000000000003</v>
      </c>
      <c r="K137" s="681">
        <v>1</v>
      </c>
      <c r="L137" s="668">
        <v>2</v>
      </c>
      <c r="M137" s="669">
        <v>223.90000000000003</v>
      </c>
    </row>
    <row r="138" spans="1:13" ht="14.4" customHeight="1" x14ac:dyDescent="0.3">
      <c r="A138" s="664" t="s">
        <v>568</v>
      </c>
      <c r="B138" s="665" t="s">
        <v>1714</v>
      </c>
      <c r="C138" s="665" t="s">
        <v>1338</v>
      </c>
      <c r="D138" s="665" t="s">
        <v>1339</v>
      </c>
      <c r="E138" s="665" t="s">
        <v>1114</v>
      </c>
      <c r="F138" s="668"/>
      <c r="G138" s="668"/>
      <c r="H138" s="681">
        <v>0</v>
      </c>
      <c r="I138" s="668">
        <v>2</v>
      </c>
      <c r="J138" s="668">
        <v>223.9</v>
      </c>
      <c r="K138" s="681">
        <v>1</v>
      </c>
      <c r="L138" s="668">
        <v>2</v>
      </c>
      <c r="M138" s="669">
        <v>223.9</v>
      </c>
    </row>
    <row r="139" spans="1:13" ht="14.4" customHeight="1" x14ac:dyDescent="0.3">
      <c r="A139" s="664" t="s">
        <v>568</v>
      </c>
      <c r="B139" s="665" t="s">
        <v>1714</v>
      </c>
      <c r="C139" s="665" t="s">
        <v>1543</v>
      </c>
      <c r="D139" s="665" t="s">
        <v>1776</v>
      </c>
      <c r="E139" s="665" t="s">
        <v>1114</v>
      </c>
      <c r="F139" s="668"/>
      <c r="G139" s="668"/>
      <c r="H139" s="681">
        <v>0</v>
      </c>
      <c r="I139" s="668">
        <v>1</v>
      </c>
      <c r="J139" s="668">
        <v>111.94999999999999</v>
      </c>
      <c r="K139" s="681">
        <v>1</v>
      </c>
      <c r="L139" s="668">
        <v>1</v>
      </c>
      <c r="M139" s="669">
        <v>111.94999999999999</v>
      </c>
    </row>
    <row r="140" spans="1:13" ht="14.4" customHeight="1" x14ac:dyDescent="0.3">
      <c r="A140" s="664" t="s">
        <v>568</v>
      </c>
      <c r="B140" s="665" t="s">
        <v>1714</v>
      </c>
      <c r="C140" s="665" t="s">
        <v>905</v>
      </c>
      <c r="D140" s="665" t="s">
        <v>906</v>
      </c>
      <c r="E140" s="665" t="s">
        <v>907</v>
      </c>
      <c r="F140" s="668"/>
      <c r="G140" s="668"/>
      <c r="H140" s="681">
        <v>0</v>
      </c>
      <c r="I140" s="668">
        <v>3</v>
      </c>
      <c r="J140" s="668">
        <v>491.00999999999993</v>
      </c>
      <c r="K140" s="681">
        <v>1</v>
      </c>
      <c r="L140" s="668">
        <v>3</v>
      </c>
      <c r="M140" s="669">
        <v>491.00999999999993</v>
      </c>
    </row>
    <row r="141" spans="1:13" ht="14.4" customHeight="1" x14ac:dyDescent="0.3">
      <c r="A141" s="664" t="s">
        <v>568</v>
      </c>
      <c r="B141" s="665" t="s">
        <v>1714</v>
      </c>
      <c r="C141" s="665" t="s">
        <v>1123</v>
      </c>
      <c r="D141" s="665" t="s">
        <v>1124</v>
      </c>
      <c r="E141" s="665" t="s">
        <v>907</v>
      </c>
      <c r="F141" s="668"/>
      <c r="G141" s="668"/>
      <c r="H141" s="681">
        <v>0</v>
      </c>
      <c r="I141" s="668">
        <v>4</v>
      </c>
      <c r="J141" s="668">
        <v>582</v>
      </c>
      <c r="K141" s="681">
        <v>1</v>
      </c>
      <c r="L141" s="668">
        <v>4</v>
      </c>
      <c r="M141" s="669">
        <v>582</v>
      </c>
    </row>
    <row r="142" spans="1:13" ht="14.4" customHeight="1" x14ac:dyDescent="0.3">
      <c r="A142" s="664" t="s">
        <v>568</v>
      </c>
      <c r="B142" s="665" t="s">
        <v>1714</v>
      </c>
      <c r="C142" s="665" t="s">
        <v>1562</v>
      </c>
      <c r="D142" s="665" t="s">
        <v>1563</v>
      </c>
      <c r="E142" s="665" t="s">
        <v>907</v>
      </c>
      <c r="F142" s="668"/>
      <c r="G142" s="668"/>
      <c r="H142" s="681">
        <v>0</v>
      </c>
      <c r="I142" s="668">
        <v>1</v>
      </c>
      <c r="J142" s="668">
        <v>129.97000000000006</v>
      </c>
      <c r="K142" s="681">
        <v>1</v>
      </c>
      <c r="L142" s="668">
        <v>1</v>
      </c>
      <c r="M142" s="669">
        <v>129.97000000000006</v>
      </c>
    </row>
    <row r="143" spans="1:13" ht="14.4" customHeight="1" x14ac:dyDescent="0.3">
      <c r="A143" s="664" t="s">
        <v>568</v>
      </c>
      <c r="B143" s="665" t="s">
        <v>1714</v>
      </c>
      <c r="C143" s="665" t="s">
        <v>1130</v>
      </c>
      <c r="D143" s="665" t="s">
        <v>1131</v>
      </c>
      <c r="E143" s="665" t="s">
        <v>907</v>
      </c>
      <c r="F143" s="668"/>
      <c r="G143" s="668"/>
      <c r="H143" s="681">
        <v>0</v>
      </c>
      <c r="I143" s="668">
        <v>7</v>
      </c>
      <c r="J143" s="668">
        <v>909.79000000000019</v>
      </c>
      <c r="K143" s="681">
        <v>1</v>
      </c>
      <c r="L143" s="668">
        <v>7</v>
      </c>
      <c r="M143" s="669">
        <v>909.79000000000019</v>
      </c>
    </row>
    <row r="144" spans="1:13" ht="14.4" customHeight="1" x14ac:dyDescent="0.3">
      <c r="A144" s="664" t="s">
        <v>568</v>
      </c>
      <c r="B144" s="665" t="s">
        <v>1714</v>
      </c>
      <c r="C144" s="665" t="s">
        <v>1125</v>
      </c>
      <c r="D144" s="665" t="s">
        <v>1126</v>
      </c>
      <c r="E144" s="665" t="s">
        <v>907</v>
      </c>
      <c r="F144" s="668"/>
      <c r="G144" s="668"/>
      <c r="H144" s="681">
        <v>0</v>
      </c>
      <c r="I144" s="668">
        <v>7.5</v>
      </c>
      <c r="J144" s="668">
        <v>974.77499999999986</v>
      </c>
      <c r="K144" s="681">
        <v>1</v>
      </c>
      <c r="L144" s="668">
        <v>7.5</v>
      </c>
      <c r="M144" s="669">
        <v>974.77499999999986</v>
      </c>
    </row>
    <row r="145" spans="1:13" ht="14.4" customHeight="1" x14ac:dyDescent="0.3">
      <c r="A145" s="664" t="s">
        <v>568</v>
      </c>
      <c r="B145" s="665" t="s">
        <v>1714</v>
      </c>
      <c r="C145" s="665" t="s">
        <v>1119</v>
      </c>
      <c r="D145" s="665" t="s">
        <v>1120</v>
      </c>
      <c r="E145" s="665" t="s">
        <v>907</v>
      </c>
      <c r="F145" s="668"/>
      <c r="G145" s="668"/>
      <c r="H145" s="681">
        <v>0</v>
      </c>
      <c r="I145" s="668">
        <v>8.5</v>
      </c>
      <c r="J145" s="668">
        <v>1104.7450000000001</v>
      </c>
      <c r="K145" s="681">
        <v>1</v>
      </c>
      <c r="L145" s="668">
        <v>8.5</v>
      </c>
      <c r="M145" s="669">
        <v>1104.7450000000001</v>
      </c>
    </row>
    <row r="146" spans="1:13" ht="14.4" customHeight="1" x14ac:dyDescent="0.3">
      <c r="A146" s="664" t="s">
        <v>568</v>
      </c>
      <c r="B146" s="665" t="s">
        <v>1714</v>
      </c>
      <c r="C146" s="665" t="s">
        <v>1117</v>
      </c>
      <c r="D146" s="665" t="s">
        <v>1118</v>
      </c>
      <c r="E146" s="665" t="s">
        <v>907</v>
      </c>
      <c r="F146" s="668"/>
      <c r="G146" s="668"/>
      <c r="H146" s="681">
        <v>0</v>
      </c>
      <c r="I146" s="668">
        <v>2</v>
      </c>
      <c r="J146" s="668">
        <v>270.84000000000003</v>
      </c>
      <c r="K146" s="681">
        <v>1</v>
      </c>
      <c r="L146" s="668">
        <v>2</v>
      </c>
      <c r="M146" s="669">
        <v>270.84000000000003</v>
      </c>
    </row>
    <row r="147" spans="1:13" ht="14.4" customHeight="1" x14ac:dyDescent="0.3">
      <c r="A147" s="664" t="s">
        <v>568</v>
      </c>
      <c r="B147" s="665" t="s">
        <v>1714</v>
      </c>
      <c r="C147" s="665" t="s">
        <v>1560</v>
      </c>
      <c r="D147" s="665" t="s">
        <v>1561</v>
      </c>
      <c r="E147" s="665" t="s">
        <v>1539</v>
      </c>
      <c r="F147" s="668"/>
      <c r="G147" s="668"/>
      <c r="H147" s="681">
        <v>0</v>
      </c>
      <c r="I147" s="668">
        <v>2</v>
      </c>
      <c r="J147" s="668">
        <v>268.10749999999996</v>
      </c>
      <c r="K147" s="681">
        <v>1</v>
      </c>
      <c r="L147" s="668">
        <v>2</v>
      </c>
      <c r="M147" s="669">
        <v>268.10749999999996</v>
      </c>
    </row>
    <row r="148" spans="1:13" ht="14.4" customHeight="1" x14ac:dyDescent="0.3">
      <c r="A148" s="664" t="s">
        <v>568</v>
      </c>
      <c r="B148" s="665" t="s">
        <v>1714</v>
      </c>
      <c r="C148" s="665" t="s">
        <v>1567</v>
      </c>
      <c r="D148" s="665" t="s">
        <v>1777</v>
      </c>
      <c r="E148" s="665" t="s">
        <v>1539</v>
      </c>
      <c r="F148" s="668"/>
      <c r="G148" s="668"/>
      <c r="H148" s="681">
        <v>0</v>
      </c>
      <c r="I148" s="668">
        <v>1</v>
      </c>
      <c r="J148" s="668">
        <v>196.52</v>
      </c>
      <c r="K148" s="681">
        <v>1</v>
      </c>
      <c r="L148" s="668">
        <v>1</v>
      </c>
      <c r="M148" s="669">
        <v>196.52</v>
      </c>
    </row>
    <row r="149" spans="1:13" ht="14.4" customHeight="1" x14ac:dyDescent="0.3">
      <c r="A149" s="664" t="s">
        <v>568</v>
      </c>
      <c r="B149" s="665" t="s">
        <v>1714</v>
      </c>
      <c r="C149" s="665" t="s">
        <v>1127</v>
      </c>
      <c r="D149" s="665" t="s">
        <v>1128</v>
      </c>
      <c r="E149" s="665" t="s">
        <v>1129</v>
      </c>
      <c r="F149" s="668"/>
      <c r="G149" s="668"/>
      <c r="H149" s="681">
        <v>0</v>
      </c>
      <c r="I149" s="668">
        <v>1</v>
      </c>
      <c r="J149" s="668">
        <v>30.669999999999995</v>
      </c>
      <c r="K149" s="681">
        <v>1</v>
      </c>
      <c r="L149" s="668">
        <v>1</v>
      </c>
      <c r="M149" s="669">
        <v>30.669999999999995</v>
      </c>
    </row>
    <row r="150" spans="1:13" ht="14.4" customHeight="1" thickBot="1" x14ac:dyDescent="0.35">
      <c r="A150" s="670" t="s">
        <v>571</v>
      </c>
      <c r="B150" s="671" t="s">
        <v>1778</v>
      </c>
      <c r="C150" s="671" t="s">
        <v>1608</v>
      </c>
      <c r="D150" s="671" t="s">
        <v>1609</v>
      </c>
      <c r="E150" s="671" t="s">
        <v>1610</v>
      </c>
      <c r="F150" s="674"/>
      <c r="G150" s="674"/>
      <c r="H150" s="682">
        <v>0</v>
      </c>
      <c r="I150" s="674">
        <v>11</v>
      </c>
      <c r="J150" s="674">
        <v>21298.42</v>
      </c>
      <c r="K150" s="682">
        <v>1</v>
      </c>
      <c r="L150" s="674">
        <v>11</v>
      </c>
      <c r="M150" s="675">
        <v>21298.42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2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7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9" t="s">
        <v>262</v>
      </c>
      <c r="B1" s="519"/>
      <c r="C1" s="519"/>
      <c r="D1" s="519"/>
      <c r="E1" s="519"/>
      <c r="F1" s="482"/>
      <c r="G1" s="482"/>
      <c r="H1" s="482"/>
      <c r="I1" s="48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82" t="s">
        <v>313</v>
      </c>
      <c r="B2" s="343"/>
      <c r="C2" s="343"/>
      <c r="D2" s="343"/>
      <c r="E2" s="343"/>
    </row>
    <row r="3" spans="1:17" ht="14.4" customHeight="1" thickBot="1" x14ac:dyDescent="0.35">
      <c r="A3" s="456" t="s">
        <v>3</v>
      </c>
      <c r="B3" s="460">
        <f>SUM(B6:B1048576)</f>
        <v>794</v>
      </c>
      <c r="C3" s="461">
        <f>SUM(C6:C1048576)</f>
        <v>570</v>
      </c>
      <c r="D3" s="461">
        <f>SUM(D6:D1048576)</f>
        <v>772</v>
      </c>
      <c r="E3" s="462">
        <f>SUM(E6:E1048576)</f>
        <v>0</v>
      </c>
      <c r="F3" s="459">
        <f>IF(SUM($B3:$E3)=0,"",B3/SUM($B3:$E3))</f>
        <v>0.37172284644194759</v>
      </c>
      <c r="G3" s="457">
        <f t="shared" ref="G3:I3" si="0">IF(SUM($B3:$E3)=0,"",C3/SUM($B3:$E3))</f>
        <v>0.26685393258426965</v>
      </c>
      <c r="H3" s="457">
        <f t="shared" si="0"/>
        <v>0.36142322097378277</v>
      </c>
      <c r="I3" s="458">
        <f t="shared" si="0"/>
        <v>0</v>
      </c>
      <c r="J3" s="461">
        <f>SUM(J6:J1048576)</f>
        <v>160</v>
      </c>
      <c r="K3" s="461">
        <f>SUM(K6:K1048576)</f>
        <v>213</v>
      </c>
      <c r="L3" s="461">
        <f>SUM(L6:L1048576)</f>
        <v>772</v>
      </c>
      <c r="M3" s="462">
        <f>SUM(M6:M1048576)</f>
        <v>0</v>
      </c>
      <c r="N3" s="459">
        <f>IF(SUM($J3:$M3)=0,"",J3/SUM($J3:$M3))</f>
        <v>0.13973799126637554</v>
      </c>
      <c r="O3" s="457">
        <f t="shared" ref="O3:Q3" si="1">IF(SUM($J3:$M3)=0,"",K3/SUM($J3:$M3))</f>
        <v>0.18602620087336244</v>
      </c>
      <c r="P3" s="457">
        <f t="shared" si="1"/>
        <v>0.67423580786026205</v>
      </c>
      <c r="Q3" s="458">
        <f t="shared" si="1"/>
        <v>0</v>
      </c>
    </row>
    <row r="4" spans="1:17" ht="14.4" customHeight="1" thickBot="1" x14ac:dyDescent="0.35">
      <c r="A4" s="455"/>
      <c r="B4" s="532" t="s">
        <v>264</v>
      </c>
      <c r="C4" s="533"/>
      <c r="D4" s="533"/>
      <c r="E4" s="534"/>
      <c r="F4" s="529" t="s">
        <v>269</v>
      </c>
      <c r="G4" s="530"/>
      <c r="H4" s="530"/>
      <c r="I4" s="531"/>
      <c r="J4" s="532" t="s">
        <v>270</v>
      </c>
      <c r="K4" s="533"/>
      <c r="L4" s="533"/>
      <c r="M4" s="534"/>
      <c r="N4" s="529" t="s">
        <v>271</v>
      </c>
      <c r="O4" s="530"/>
      <c r="P4" s="530"/>
      <c r="Q4" s="531"/>
    </row>
    <row r="5" spans="1:17" ht="14.4" customHeight="1" thickBot="1" x14ac:dyDescent="0.35">
      <c r="A5" s="697" t="s">
        <v>263</v>
      </c>
      <c r="B5" s="698" t="s">
        <v>265</v>
      </c>
      <c r="C5" s="698" t="s">
        <v>266</v>
      </c>
      <c r="D5" s="698" t="s">
        <v>267</v>
      </c>
      <c r="E5" s="699" t="s">
        <v>268</v>
      </c>
      <c r="F5" s="700" t="s">
        <v>265</v>
      </c>
      <c r="G5" s="701" t="s">
        <v>266</v>
      </c>
      <c r="H5" s="701" t="s">
        <v>267</v>
      </c>
      <c r="I5" s="702" t="s">
        <v>268</v>
      </c>
      <c r="J5" s="698" t="s">
        <v>265</v>
      </c>
      <c r="K5" s="698" t="s">
        <v>266</v>
      </c>
      <c r="L5" s="698" t="s">
        <v>267</v>
      </c>
      <c r="M5" s="699" t="s">
        <v>268</v>
      </c>
      <c r="N5" s="700" t="s">
        <v>265</v>
      </c>
      <c r="O5" s="701" t="s">
        <v>266</v>
      </c>
      <c r="P5" s="701" t="s">
        <v>267</v>
      </c>
      <c r="Q5" s="702" t="s">
        <v>268</v>
      </c>
    </row>
    <row r="6" spans="1:17" ht="14.4" customHeight="1" x14ac:dyDescent="0.3">
      <c r="A6" s="706" t="s">
        <v>1780</v>
      </c>
      <c r="B6" s="712"/>
      <c r="C6" s="662"/>
      <c r="D6" s="662"/>
      <c r="E6" s="663"/>
      <c r="F6" s="709"/>
      <c r="G6" s="680"/>
      <c r="H6" s="680"/>
      <c r="I6" s="715"/>
      <c r="J6" s="712"/>
      <c r="K6" s="662"/>
      <c r="L6" s="662"/>
      <c r="M6" s="663"/>
      <c r="N6" s="709"/>
      <c r="O6" s="680"/>
      <c r="P6" s="680"/>
      <c r="Q6" s="703"/>
    </row>
    <row r="7" spans="1:17" ht="14.4" customHeight="1" x14ac:dyDescent="0.3">
      <c r="A7" s="707" t="s">
        <v>1781</v>
      </c>
      <c r="B7" s="713">
        <v>108</v>
      </c>
      <c r="C7" s="668">
        <v>140</v>
      </c>
      <c r="D7" s="668">
        <v>202</v>
      </c>
      <c r="E7" s="669"/>
      <c r="F7" s="710">
        <v>0.24</v>
      </c>
      <c r="G7" s="681">
        <v>0.31111111111111112</v>
      </c>
      <c r="H7" s="681">
        <v>0.44888888888888889</v>
      </c>
      <c r="I7" s="716">
        <v>0</v>
      </c>
      <c r="J7" s="713">
        <v>18</v>
      </c>
      <c r="K7" s="668">
        <v>49</v>
      </c>
      <c r="L7" s="668">
        <v>202</v>
      </c>
      <c r="M7" s="669"/>
      <c r="N7" s="710">
        <v>6.6914498141263934E-2</v>
      </c>
      <c r="O7" s="681">
        <v>0.18215613382899629</v>
      </c>
      <c r="P7" s="681">
        <v>0.75092936802973975</v>
      </c>
      <c r="Q7" s="704">
        <v>0</v>
      </c>
    </row>
    <row r="8" spans="1:17" ht="14.4" customHeight="1" x14ac:dyDescent="0.3">
      <c r="A8" s="707" t="s">
        <v>1782</v>
      </c>
      <c r="B8" s="713">
        <v>136</v>
      </c>
      <c r="C8" s="668">
        <v>246</v>
      </c>
      <c r="D8" s="668">
        <v>315</v>
      </c>
      <c r="E8" s="669"/>
      <c r="F8" s="710">
        <v>0.1951219512195122</v>
      </c>
      <c r="G8" s="681">
        <v>0.35294117647058826</v>
      </c>
      <c r="H8" s="681">
        <v>0.4519368723098996</v>
      </c>
      <c r="I8" s="716">
        <v>0</v>
      </c>
      <c r="J8" s="713">
        <v>31</v>
      </c>
      <c r="K8" s="668">
        <v>70</v>
      </c>
      <c r="L8" s="668">
        <v>315</v>
      </c>
      <c r="M8" s="669"/>
      <c r="N8" s="710">
        <v>7.4519230769230768E-2</v>
      </c>
      <c r="O8" s="681">
        <v>0.16826923076923078</v>
      </c>
      <c r="P8" s="681">
        <v>0.75721153846153844</v>
      </c>
      <c r="Q8" s="704">
        <v>0</v>
      </c>
    </row>
    <row r="9" spans="1:17" ht="14.4" customHeight="1" x14ac:dyDescent="0.3">
      <c r="A9" s="707" t="s">
        <v>1783</v>
      </c>
      <c r="B9" s="713">
        <v>141</v>
      </c>
      <c r="C9" s="668">
        <v>59</v>
      </c>
      <c r="D9" s="668">
        <v>70</v>
      </c>
      <c r="E9" s="669"/>
      <c r="F9" s="710">
        <v>0.52222222222222225</v>
      </c>
      <c r="G9" s="681">
        <v>0.21851851851851853</v>
      </c>
      <c r="H9" s="681">
        <v>0.25925925925925924</v>
      </c>
      <c r="I9" s="716">
        <v>0</v>
      </c>
      <c r="J9" s="713">
        <v>26</v>
      </c>
      <c r="K9" s="668">
        <v>30</v>
      </c>
      <c r="L9" s="668">
        <v>70</v>
      </c>
      <c r="M9" s="669"/>
      <c r="N9" s="710">
        <v>0.20634920634920634</v>
      </c>
      <c r="O9" s="681">
        <v>0.23809523809523808</v>
      </c>
      <c r="P9" s="681">
        <v>0.55555555555555558</v>
      </c>
      <c r="Q9" s="704">
        <v>0</v>
      </c>
    </row>
    <row r="10" spans="1:17" ht="14.4" customHeight="1" x14ac:dyDescent="0.3">
      <c r="A10" s="707" t="s">
        <v>1784</v>
      </c>
      <c r="B10" s="713">
        <v>52</v>
      </c>
      <c r="C10" s="668">
        <v>4</v>
      </c>
      <c r="D10" s="668"/>
      <c r="E10" s="669"/>
      <c r="F10" s="710">
        <v>0.9285714285714286</v>
      </c>
      <c r="G10" s="681">
        <v>7.1428571428571425E-2</v>
      </c>
      <c r="H10" s="681">
        <v>0</v>
      </c>
      <c r="I10" s="716">
        <v>0</v>
      </c>
      <c r="J10" s="713">
        <v>14</v>
      </c>
      <c r="K10" s="668">
        <v>2</v>
      </c>
      <c r="L10" s="668"/>
      <c r="M10" s="669"/>
      <c r="N10" s="710">
        <v>0.875</v>
      </c>
      <c r="O10" s="681">
        <v>0.125</v>
      </c>
      <c r="P10" s="681">
        <v>0</v>
      </c>
      <c r="Q10" s="704">
        <v>0</v>
      </c>
    </row>
    <row r="11" spans="1:17" ht="14.4" customHeight="1" x14ac:dyDescent="0.3">
      <c r="A11" s="707" t="s">
        <v>1785</v>
      </c>
      <c r="B11" s="713">
        <v>221</v>
      </c>
      <c r="C11" s="668">
        <v>116</v>
      </c>
      <c r="D11" s="668">
        <v>185</v>
      </c>
      <c r="E11" s="669"/>
      <c r="F11" s="710">
        <v>0.42337164750957856</v>
      </c>
      <c r="G11" s="681">
        <v>0.22222222222222221</v>
      </c>
      <c r="H11" s="681">
        <v>0.35440613026819923</v>
      </c>
      <c r="I11" s="716">
        <v>0</v>
      </c>
      <c r="J11" s="713">
        <v>34</v>
      </c>
      <c r="K11" s="668">
        <v>58</v>
      </c>
      <c r="L11" s="668">
        <v>185</v>
      </c>
      <c r="M11" s="669"/>
      <c r="N11" s="710">
        <v>0.12274368231046931</v>
      </c>
      <c r="O11" s="681">
        <v>0.20938628158844766</v>
      </c>
      <c r="P11" s="681">
        <v>0.66787003610108309</v>
      </c>
      <c r="Q11" s="704">
        <v>0</v>
      </c>
    </row>
    <row r="12" spans="1:17" ht="14.4" customHeight="1" thickBot="1" x14ac:dyDescent="0.35">
      <c r="A12" s="708" t="s">
        <v>1786</v>
      </c>
      <c r="B12" s="714">
        <v>136</v>
      </c>
      <c r="C12" s="674">
        <v>5</v>
      </c>
      <c r="D12" s="674"/>
      <c r="E12" s="675"/>
      <c r="F12" s="711">
        <v>0.96453900709219853</v>
      </c>
      <c r="G12" s="682">
        <v>3.5460992907801421E-2</v>
      </c>
      <c r="H12" s="682">
        <v>0</v>
      </c>
      <c r="I12" s="717">
        <v>0</v>
      </c>
      <c r="J12" s="714">
        <v>37</v>
      </c>
      <c r="K12" s="674">
        <v>4</v>
      </c>
      <c r="L12" s="674"/>
      <c r="M12" s="675"/>
      <c r="N12" s="711">
        <v>0.90243902439024393</v>
      </c>
      <c r="O12" s="682">
        <v>9.7560975609756101E-2</v>
      </c>
      <c r="P12" s="682">
        <v>0</v>
      </c>
      <c r="Q12" s="70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9" t="s">
        <v>177</v>
      </c>
      <c r="B1" s="519"/>
      <c r="C1" s="519"/>
      <c r="D1" s="519"/>
      <c r="E1" s="519"/>
      <c r="F1" s="519"/>
      <c r="G1" s="519"/>
      <c r="H1" s="519"/>
      <c r="I1" s="482"/>
      <c r="J1" s="482"/>
      <c r="K1" s="482"/>
      <c r="L1" s="482"/>
    </row>
    <row r="2" spans="1:14" ht="14.4" customHeight="1" thickBot="1" x14ac:dyDescent="0.35">
      <c r="A2" s="382" t="s">
        <v>313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6" t="s">
        <v>15</v>
      </c>
      <c r="D3" s="535"/>
      <c r="E3" s="535" t="s">
        <v>16</v>
      </c>
      <c r="F3" s="535"/>
      <c r="G3" s="535"/>
      <c r="H3" s="535"/>
      <c r="I3" s="535" t="s">
        <v>190</v>
      </c>
      <c r="J3" s="535"/>
      <c r="K3" s="535"/>
      <c r="L3" s="53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8">
        <v>11</v>
      </c>
      <c r="B5" s="649" t="s">
        <v>550</v>
      </c>
      <c r="C5" s="652">
        <v>1167646.7899999998</v>
      </c>
      <c r="D5" s="652">
        <v>2288</v>
      </c>
      <c r="E5" s="652">
        <v>808533.59999999986</v>
      </c>
      <c r="F5" s="718">
        <v>0.69244707125859528</v>
      </c>
      <c r="G5" s="652">
        <v>1276</v>
      </c>
      <c r="H5" s="718">
        <v>0.55769230769230771</v>
      </c>
      <c r="I5" s="652">
        <v>359113.19</v>
      </c>
      <c r="J5" s="718">
        <v>0.30755292874140483</v>
      </c>
      <c r="K5" s="652">
        <v>1012</v>
      </c>
      <c r="L5" s="718">
        <v>0.44230769230769229</v>
      </c>
      <c r="M5" s="652" t="s">
        <v>74</v>
      </c>
      <c r="N5" s="277"/>
    </row>
    <row r="6" spans="1:14" ht="14.4" customHeight="1" x14ac:dyDescent="0.3">
      <c r="A6" s="648">
        <v>11</v>
      </c>
      <c r="B6" s="649" t="s">
        <v>1787</v>
      </c>
      <c r="C6" s="652">
        <v>518968.03999999992</v>
      </c>
      <c r="D6" s="652">
        <v>1428</v>
      </c>
      <c r="E6" s="652">
        <v>353912.05999999988</v>
      </c>
      <c r="F6" s="718">
        <v>0.68195347829126418</v>
      </c>
      <c r="G6" s="652">
        <v>704</v>
      </c>
      <c r="H6" s="718">
        <v>0.49299719887955185</v>
      </c>
      <c r="I6" s="652">
        <v>165055.98000000001</v>
      </c>
      <c r="J6" s="718">
        <v>0.31804652170873576</v>
      </c>
      <c r="K6" s="652">
        <v>724</v>
      </c>
      <c r="L6" s="718">
        <v>0.50700280112044815</v>
      </c>
      <c r="M6" s="652" t="s">
        <v>1</v>
      </c>
      <c r="N6" s="277"/>
    </row>
    <row r="7" spans="1:14" ht="14.4" customHeight="1" x14ac:dyDescent="0.3">
      <c r="A7" s="648">
        <v>11</v>
      </c>
      <c r="B7" s="649" t="s">
        <v>1788</v>
      </c>
      <c r="C7" s="652">
        <v>648678.74999999988</v>
      </c>
      <c r="D7" s="652">
        <v>860</v>
      </c>
      <c r="E7" s="652">
        <v>454621.53999999992</v>
      </c>
      <c r="F7" s="718">
        <v>0.70084235070132939</v>
      </c>
      <c r="G7" s="652">
        <v>572</v>
      </c>
      <c r="H7" s="718">
        <v>0.66511627906976745</v>
      </c>
      <c r="I7" s="652">
        <v>194057.21</v>
      </c>
      <c r="J7" s="718">
        <v>0.29915764929867061</v>
      </c>
      <c r="K7" s="652">
        <v>288</v>
      </c>
      <c r="L7" s="718">
        <v>0.33488372093023255</v>
      </c>
      <c r="M7" s="652" t="s">
        <v>1</v>
      </c>
      <c r="N7" s="277"/>
    </row>
    <row r="8" spans="1:14" ht="14.4" customHeight="1" x14ac:dyDescent="0.3">
      <c r="A8" s="648" t="s">
        <v>549</v>
      </c>
      <c r="B8" s="649" t="s">
        <v>3</v>
      </c>
      <c r="C8" s="652">
        <v>1167646.7899999998</v>
      </c>
      <c r="D8" s="652">
        <v>2288</v>
      </c>
      <c r="E8" s="652">
        <v>808533.59999999986</v>
      </c>
      <c r="F8" s="718">
        <v>0.69244707125859528</v>
      </c>
      <c r="G8" s="652">
        <v>1276</v>
      </c>
      <c r="H8" s="718">
        <v>0.55769230769230771</v>
      </c>
      <c r="I8" s="652">
        <v>359113.19</v>
      </c>
      <c r="J8" s="718">
        <v>0.30755292874140483</v>
      </c>
      <c r="K8" s="652">
        <v>1012</v>
      </c>
      <c r="L8" s="718">
        <v>0.44230769230769229</v>
      </c>
      <c r="M8" s="652" t="s">
        <v>553</v>
      </c>
      <c r="N8" s="277"/>
    </row>
    <row r="10" spans="1:14" ht="14.4" customHeight="1" x14ac:dyDescent="0.3">
      <c r="A10" s="648">
        <v>11</v>
      </c>
      <c r="B10" s="649" t="s">
        <v>550</v>
      </c>
      <c r="C10" s="652" t="s">
        <v>551</v>
      </c>
      <c r="D10" s="652" t="s">
        <v>551</v>
      </c>
      <c r="E10" s="652" t="s">
        <v>551</v>
      </c>
      <c r="F10" s="718" t="s">
        <v>551</v>
      </c>
      <c r="G10" s="652" t="s">
        <v>551</v>
      </c>
      <c r="H10" s="718" t="s">
        <v>551</v>
      </c>
      <c r="I10" s="652" t="s">
        <v>551</v>
      </c>
      <c r="J10" s="718" t="s">
        <v>551</v>
      </c>
      <c r="K10" s="652" t="s">
        <v>551</v>
      </c>
      <c r="L10" s="718" t="s">
        <v>551</v>
      </c>
      <c r="M10" s="652" t="s">
        <v>74</v>
      </c>
      <c r="N10" s="277"/>
    </row>
    <row r="11" spans="1:14" ht="14.4" customHeight="1" x14ac:dyDescent="0.3">
      <c r="A11" s="648" t="s">
        <v>1789</v>
      </c>
      <c r="B11" s="649" t="s">
        <v>1787</v>
      </c>
      <c r="C11" s="652">
        <v>213692.74</v>
      </c>
      <c r="D11" s="652">
        <v>309</v>
      </c>
      <c r="E11" s="652">
        <v>151326.57999999999</v>
      </c>
      <c r="F11" s="718">
        <v>0.70815030964552184</v>
      </c>
      <c r="G11" s="652">
        <v>206</v>
      </c>
      <c r="H11" s="718">
        <v>0.66666666666666663</v>
      </c>
      <c r="I11" s="652">
        <v>62366.159999999996</v>
      </c>
      <c r="J11" s="718">
        <v>0.29184969035447811</v>
      </c>
      <c r="K11" s="652">
        <v>103</v>
      </c>
      <c r="L11" s="718">
        <v>0.33333333333333331</v>
      </c>
      <c r="M11" s="652" t="s">
        <v>1</v>
      </c>
      <c r="N11" s="277"/>
    </row>
    <row r="12" spans="1:14" ht="14.4" customHeight="1" x14ac:dyDescent="0.3">
      <c r="A12" s="648" t="s">
        <v>1789</v>
      </c>
      <c r="B12" s="649" t="s">
        <v>1788</v>
      </c>
      <c r="C12" s="652">
        <v>73881.829999999987</v>
      </c>
      <c r="D12" s="652">
        <v>99</v>
      </c>
      <c r="E12" s="652">
        <v>64699.959999999992</v>
      </c>
      <c r="F12" s="718">
        <v>0.87572221749244705</v>
      </c>
      <c r="G12" s="652">
        <v>90</v>
      </c>
      <c r="H12" s="718">
        <v>0.90909090909090906</v>
      </c>
      <c r="I12" s="652">
        <v>9181.869999999999</v>
      </c>
      <c r="J12" s="718">
        <v>0.12427778250755295</v>
      </c>
      <c r="K12" s="652">
        <v>9</v>
      </c>
      <c r="L12" s="718">
        <v>9.0909090909090912E-2</v>
      </c>
      <c r="M12" s="652" t="s">
        <v>1</v>
      </c>
      <c r="N12" s="277"/>
    </row>
    <row r="13" spans="1:14" ht="14.4" customHeight="1" x14ac:dyDescent="0.3">
      <c r="A13" s="648" t="s">
        <v>1789</v>
      </c>
      <c r="B13" s="649" t="s">
        <v>1790</v>
      </c>
      <c r="C13" s="652">
        <v>287574.56999999995</v>
      </c>
      <c r="D13" s="652">
        <v>408</v>
      </c>
      <c r="E13" s="652">
        <v>216026.53999999998</v>
      </c>
      <c r="F13" s="718">
        <v>0.75120181871435998</v>
      </c>
      <c r="G13" s="652">
        <v>296</v>
      </c>
      <c r="H13" s="718">
        <v>0.72549019607843135</v>
      </c>
      <c r="I13" s="652">
        <v>71548.03</v>
      </c>
      <c r="J13" s="718">
        <v>0.24879818128564016</v>
      </c>
      <c r="K13" s="652">
        <v>112</v>
      </c>
      <c r="L13" s="718">
        <v>0.27450980392156865</v>
      </c>
      <c r="M13" s="652" t="s">
        <v>557</v>
      </c>
      <c r="N13" s="277"/>
    </row>
    <row r="14" spans="1:14" ht="14.4" customHeight="1" x14ac:dyDescent="0.3">
      <c r="A14" s="648" t="s">
        <v>551</v>
      </c>
      <c r="B14" s="649" t="s">
        <v>551</v>
      </c>
      <c r="C14" s="652" t="s">
        <v>551</v>
      </c>
      <c r="D14" s="652" t="s">
        <v>551</v>
      </c>
      <c r="E14" s="652" t="s">
        <v>551</v>
      </c>
      <c r="F14" s="718" t="s">
        <v>551</v>
      </c>
      <c r="G14" s="652" t="s">
        <v>551</v>
      </c>
      <c r="H14" s="718" t="s">
        <v>551</v>
      </c>
      <c r="I14" s="652" t="s">
        <v>551</v>
      </c>
      <c r="J14" s="718" t="s">
        <v>551</v>
      </c>
      <c r="K14" s="652" t="s">
        <v>551</v>
      </c>
      <c r="L14" s="718" t="s">
        <v>551</v>
      </c>
      <c r="M14" s="652" t="s">
        <v>558</v>
      </c>
      <c r="N14" s="277"/>
    </row>
    <row r="15" spans="1:14" ht="14.4" customHeight="1" x14ac:dyDescent="0.3">
      <c r="A15" s="648" t="s">
        <v>1791</v>
      </c>
      <c r="B15" s="649" t="s">
        <v>1787</v>
      </c>
      <c r="C15" s="652">
        <v>305220.49000000011</v>
      </c>
      <c r="D15" s="652">
        <v>1118</v>
      </c>
      <c r="E15" s="652">
        <v>202585.48</v>
      </c>
      <c r="F15" s="718">
        <v>0.66373486262341019</v>
      </c>
      <c r="G15" s="652">
        <v>498</v>
      </c>
      <c r="H15" s="718">
        <v>0.44543828264758495</v>
      </c>
      <c r="I15" s="652">
        <v>102635.0100000001</v>
      </c>
      <c r="J15" s="718">
        <v>0.33626513737658981</v>
      </c>
      <c r="K15" s="652">
        <v>620</v>
      </c>
      <c r="L15" s="718">
        <v>0.554561717352415</v>
      </c>
      <c r="M15" s="652" t="s">
        <v>1</v>
      </c>
      <c r="N15" s="277"/>
    </row>
    <row r="16" spans="1:14" ht="14.4" customHeight="1" x14ac:dyDescent="0.3">
      <c r="A16" s="648" t="s">
        <v>1791</v>
      </c>
      <c r="B16" s="649" t="s">
        <v>1788</v>
      </c>
      <c r="C16" s="652">
        <v>574796.92000000004</v>
      </c>
      <c r="D16" s="652">
        <v>761</v>
      </c>
      <c r="E16" s="652">
        <v>389921.58</v>
      </c>
      <c r="F16" s="718">
        <v>0.6783640733495927</v>
      </c>
      <c r="G16" s="652">
        <v>482</v>
      </c>
      <c r="H16" s="718">
        <v>0.63337713534822604</v>
      </c>
      <c r="I16" s="652">
        <v>184875.34</v>
      </c>
      <c r="J16" s="718">
        <v>0.32163592665040719</v>
      </c>
      <c r="K16" s="652">
        <v>279</v>
      </c>
      <c r="L16" s="718">
        <v>0.36662286465177396</v>
      </c>
      <c r="M16" s="652" t="s">
        <v>1</v>
      </c>
      <c r="N16" s="277"/>
    </row>
    <row r="17" spans="1:14" ht="14.4" customHeight="1" x14ac:dyDescent="0.3">
      <c r="A17" s="648" t="s">
        <v>1791</v>
      </c>
      <c r="B17" s="649" t="s">
        <v>1792</v>
      </c>
      <c r="C17" s="652">
        <v>880017.41000000015</v>
      </c>
      <c r="D17" s="652">
        <v>1879</v>
      </c>
      <c r="E17" s="652">
        <v>592507.06000000006</v>
      </c>
      <c r="F17" s="718">
        <v>0.67329015683905613</v>
      </c>
      <c r="G17" s="652">
        <v>980</v>
      </c>
      <c r="H17" s="718">
        <v>0.52155401809473123</v>
      </c>
      <c r="I17" s="652">
        <v>287510.35000000009</v>
      </c>
      <c r="J17" s="718">
        <v>0.32670984316094387</v>
      </c>
      <c r="K17" s="652">
        <v>899</v>
      </c>
      <c r="L17" s="718">
        <v>0.47844598190526877</v>
      </c>
      <c r="M17" s="652" t="s">
        <v>557</v>
      </c>
      <c r="N17" s="277"/>
    </row>
    <row r="18" spans="1:14" ht="14.4" customHeight="1" x14ac:dyDescent="0.3">
      <c r="A18" s="648" t="s">
        <v>551</v>
      </c>
      <c r="B18" s="649" t="s">
        <v>551</v>
      </c>
      <c r="C18" s="652" t="s">
        <v>551</v>
      </c>
      <c r="D18" s="652" t="s">
        <v>551</v>
      </c>
      <c r="E18" s="652" t="s">
        <v>551</v>
      </c>
      <c r="F18" s="718" t="s">
        <v>551</v>
      </c>
      <c r="G18" s="652" t="s">
        <v>551</v>
      </c>
      <c r="H18" s="718" t="s">
        <v>551</v>
      </c>
      <c r="I18" s="652" t="s">
        <v>551</v>
      </c>
      <c r="J18" s="718" t="s">
        <v>551</v>
      </c>
      <c r="K18" s="652" t="s">
        <v>551</v>
      </c>
      <c r="L18" s="718" t="s">
        <v>551</v>
      </c>
      <c r="M18" s="652" t="s">
        <v>558</v>
      </c>
      <c r="N18" s="277"/>
    </row>
    <row r="19" spans="1:14" ht="14.4" customHeight="1" x14ac:dyDescent="0.3">
      <c r="A19" s="648" t="s">
        <v>1793</v>
      </c>
      <c r="B19" s="649" t="s">
        <v>1787</v>
      </c>
      <c r="C19" s="652">
        <v>54.81</v>
      </c>
      <c r="D19" s="652">
        <v>1</v>
      </c>
      <c r="E19" s="652" t="s">
        <v>551</v>
      </c>
      <c r="F19" s="718">
        <v>0</v>
      </c>
      <c r="G19" s="652" t="s">
        <v>551</v>
      </c>
      <c r="H19" s="718">
        <v>0</v>
      </c>
      <c r="I19" s="652">
        <v>54.81</v>
      </c>
      <c r="J19" s="718">
        <v>1</v>
      </c>
      <c r="K19" s="652">
        <v>1</v>
      </c>
      <c r="L19" s="718">
        <v>1</v>
      </c>
      <c r="M19" s="652" t="s">
        <v>1</v>
      </c>
      <c r="N19" s="277"/>
    </row>
    <row r="20" spans="1:14" ht="14.4" customHeight="1" x14ac:dyDescent="0.3">
      <c r="A20" s="648" t="s">
        <v>1793</v>
      </c>
      <c r="B20" s="649" t="s">
        <v>1794</v>
      </c>
      <c r="C20" s="652">
        <v>54.81</v>
      </c>
      <c r="D20" s="652">
        <v>1</v>
      </c>
      <c r="E20" s="652" t="s">
        <v>551</v>
      </c>
      <c r="F20" s="718">
        <v>0</v>
      </c>
      <c r="G20" s="652" t="s">
        <v>551</v>
      </c>
      <c r="H20" s="718">
        <v>0</v>
      </c>
      <c r="I20" s="652">
        <v>54.81</v>
      </c>
      <c r="J20" s="718">
        <v>1</v>
      </c>
      <c r="K20" s="652">
        <v>1</v>
      </c>
      <c r="L20" s="718">
        <v>1</v>
      </c>
      <c r="M20" s="652" t="s">
        <v>557</v>
      </c>
      <c r="N20" s="277"/>
    </row>
    <row r="21" spans="1:14" ht="14.4" customHeight="1" x14ac:dyDescent="0.3">
      <c r="A21" s="648" t="s">
        <v>551</v>
      </c>
      <c r="B21" s="649" t="s">
        <v>551</v>
      </c>
      <c r="C21" s="652" t="s">
        <v>551</v>
      </c>
      <c r="D21" s="652" t="s">
        <v>551</v>
      </c>
      <c r="E21" s="652" t="s">
        <v>551</v>
      </c>
      <c r="F21" s="718" t="s">
        <v>551</v>
      </c>
      <c r="G21" s="652" t="s">
        <v>551</v>
      </c>
      <c r="H21" s="718" t="s">
        <v>551</v>
      </c>
      <c r="I21" s="652" t="s">
        <v>551</v>
      </c>
      <c r="J21" s="718" t="s">
        <v>551</v>
      </c>
      <c r="K21" s="652" t="s">
        <v>551</v>
      </c>
      <c r="L21" s="718" t="s">
        <v>551</v>
      </c>
      <c r="M21" s="652" t="s">
        <v>558</v>
      </c>
      <c r="N21" s="277"/>
    </row>
    <row r="22" spans="1:14" ht="14.4" customHeight="1" x14ac:dyDescent="0.3">
      <c r="A22" s="648" t="s">
        <v>549</v>
      </c>
      <c r="B22" s="649" t="s">
        <v>552</v>
      </c>
      <c r="C22" s="652">
        <v>1167646.79</v>
      </c>
      <c r="D22" s="652">
        <v>2288</v>
      </c>
      <c r="E22" s="652">
        <v>808533.60000000009</v>
      </c>
      <c r="F22" s="718">
        <v>0.69244707125859528</v>
      </c>
      <c r="G22" s="652">
        <v>1276</v>
      </c>
      <c r="H22" s="718">
        <v>0.55769230769230771</v>
      </c>
      <c r="I22" s="652">
        <v>359113.19000000012</v>
      </c>
      <c r="J22" s="718">
        <v>0.30755292874140483</v>
      </c>
      <c r="K22" s="652">
        <v>1012</v>
      </c>
      <c r="L22" s="718">
        <v>0.44230769230769229</v>
      </c>
      <c r="M22" s="652" t="s">
        <v>553</v>
      </c>
      <c r="N22" s="277"/>
    </row>
    <row r="23" spans="1:14" ht="14.4" customHeight="1" x14ac:dyDescent="0.3">
      <c r="A23" s="719" t="s">
        <v>1795</v>
      </c>
    </row>
    <row r="24" spans="1:14" ht="14.4" customHeight="1" x14ac:dyDescent="0.3">
      <c r="A24" s="720" t="s">
        <v>1796</v>
      </c>
    </row>
    <row r="25" spans="1:14" ht="14.4" customHeight="1" x14ac:dyDescent="0.3">
      <c r="A25" s="719" t="s">
        <v>1797</v>
      </c>
    </row>
  </sheetData>
  <autoFilter ref="A4:M4"/>
  <mergeCells count="4">
    <mergeCell ref="E3:H3"/>
    <mergeCell ref="C3:D3"/>
    <mergeCell ref="I3:L3"/>
    <mergeCell ref="A1:L1"/>
  </mergeCells>
  <conditionalFormatting sqref="F4 F9 F23:F1048576">
    <cfRule type="cellIs" dxfId="57" priority="15" stopIfTrue="1" operator="lessThan">
      <formula>0.6</formula>
    </cfRule>
  </conditionalFormatting>
  <conditionalFormatting sqref="B5:B8">
    <cfRule type="expression" dxfId="56" priority="10">
      <formula>AND(LEFT(M5,6)&lt;&gt;"mezera",M5&lt;&gt;"")</formula>
    </cfRule>
  </conditionalFormatting>
  <conditionalFormatting sqref="A5:A8">
    <cfRule type="expression" dxfId="55" priority="8">
      <formula>AND(M5&lt;&gt;"",M5&lt;&gt;"mezeraKL")</formula>
    </cfRule>
  </conditionalFormatting>
  <conditionalFormatting sqref="F5:F8">
    <cfRule type="cellIs" dxfId="54" priority="7" operator="lessThan">
      <formula>0.6</formula>
    </cfRule>
  </conditionalFormatting>
  <conditionalFormatting sqref="B5:L8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8">
    <cfRule type="expression" dxfId="51" priority="12">
      <formula>$M5&lt;&gt;""</formula>
    </cfRule>
  </conditionalFormatting>
  <conditionalFormatting sqref="B10:B22">
    <cfRule type="expression" dxfId="50" priority="4">
      <formula>AND(LEFT(M10,6)&lt;&gt;"mezera",M10&lt;&gt;"")</formula>
    </cfRule>
  </conditionalFormatting>
  <conditionalFormatting sqref="A10:A22">
    <cfRule type="expression" dxfId="49" priority="2">
      <formula>AND(M10&lt;&gt;"",M10&lt;&gt;"mezeraKL")</formula>
    </cfRule>
  </conditionalFormatting>
  <conditionalFormatting sqref="F10:F22">
    <cfRule type="cellIs" dxfId="48" priority="1" operator="lessThan">
      <formula>0.6</formula>
    </cfRule>
  </conditionalFormatting>
  <conditionalFormatting sqref="B10:L22">
    <cfRule type="expression" dxfId="47" priority="3">
      <formula>OR($M10="KL",$M10="SumaKL")</formula>
    </cfRule>
    <cfRule type="expression" dxfId="46" priority="5">
      <formula>$M10="SumaNS"</formula>
    </cfRule>
  </conditionalFormatting>
  <conditionalFormatting sqref="A10:L22">
    <cfRule type="expression" dxfId="45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9" t="s">
        <v>191</v>
      </c>
      <c r="B1" s="519"/>
      <c r="C1" s="519"/>
      <c r="D1" s="519"/>
      <c r="E1" s="519"/>
      <c r="F1" s="519"/>
      <c r="G1" s="519"/>
      <c r="H1" s="519"/>
      <c r="I1" s="519"/>
      <c r="J1" s="482"/>
      <c r="K1" s="482"/>
      <c r="L1" s="482"/>
      <c r="M1" s="482"/>
    </row>
    <row r="2" spans="1:13" ht="14.4" customHeight="1" thickBot="1" x14ac:dyDescent="0.35">
      <c r="A2" s="382" t="s">
        <v>313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6" t="s">
        <v>15</v>
      </c>
      <c r="C3" s="538"/>
      <c r="D3" s="535"/>
      <c r="E3" s="268"/>
      <c r="F3" s="535" t="s">
        <v>16</v>
      </c>
      <c r="G3" s="535"/>
      <c r="H3" s="535"/>
      <c r="I3" s="535"/>
      <c r="J3" s="535" t="s">
        <v>190</v>
      </c>
      <c r="K3" s="535"/>
      <c r="L3" s="535"/>
      <c r="M3" s="537"/>
    </row>
    <row r="4" spans="1:13" ht="14.4" customHeight="1" thickBot="1" x14ac:dyDescent="0.35">
      <c r="A4" s="697" t="s">
        <v>167</v>
      </c>
      <c r="B4" s="698" t="s">
        <v>19</v>
      </c>
      <c r="C4" s="724"/>
      <c r="D4" s="698" t="s">
        <v>20</v>
      </c>
      <c r="E4" s="724"/>
      <c r="F4" s="698" t="s">
        <v>19</v>
      </c>
      <c r="G4" s="701" t="s">
        <v>2</v>
      </c>
      <c r="H4" s="698" t="s">
        <v>20</v>
      </c>
      <c r="I4" s="701" t="s">
        <v>2</v>
      </c>
      <c r="J4" s="698" t="s">
        <v>19</v>
      </c>
      <c r="K4" s="701" t="s">
        <v>2</v>
      </c>
      <c r="L4" s="698" t="s">
        <v>20</v>
      </c>
      <c r="M4" s="702" t="s">
        <v>2</v>
      </c>
    </row>
    <row r="5" spans="1:13" ht="14.4" customHeight="1" x14ac:dyDescent="0.3">
      <c r="A5" s="721" t="s">
        <v>1798</v>
      </c>
      <c r="B5" s="712">
        <v>62513.16</v>
      </c>
      <c r="C5" s="659">
        <v>1</v>
      </c>
      <c r="D5" s="725">
        <v>113</v>
      </c>
      <c r="E5" s="728" t="s">
        <v>1798</v>
      </c>
      <c r="F5" s="712">
        <v>41655.24</v>
      </c>
      <c r="G5" s="680">
        <v>0.66634353470533236</v>
      </c>
      <c r="H5" s="662">
        <v>57</v>
      </c>
      <c r="I5" s="703">
        <v>0.50442477876106195</v>
      </c>
      <c r="J5" s="731">
        <v>20857.920000000002</v>
      </c>
      <c r="K5" s="680">
        <v>0.33365646529466758</v>
      </c>
      <c r="L5" s="662">
        <v>56</v>
      </c>
      <c r="M5" s="703">
        <v>0.49557522123893805</v>
      </c>
    </row>
    <row r="6" spans="1:13" ht="14.4" customHeight="1" x14ac:dyDescent="0.3">
      <c r="A6" s="722" t="s">
        <v>1799</v>
      </c>
      <c r="B6" s="713">
        <v>34093.300000000003</v>
      </c>
      <c r="C6" s="665">
        <v>1</v>
      </c>
      <c r="D6" s="726">
        <v>62</v>
      </c>
      <c r="E6" s="729" t="s">
        <v>1799</v>
      </c>
      <c r="F6" s="713">
        <v>22618.81</v>
      </c>
      <c r="G6" s="681">
        <v>0.66343856417536584</v>
      </c>
      <c r="H6" s="668">
        <v>33</v>
      </c>
      <c r="I6" s="704">
        <v>0.532258064516129</v>
      </c>
      <c r="J6" s="732">
        <v>11474.49</v>
      </c>
      <c r="K6" s="681">
        <v>0.3365614358246341</v>
      </c>
      <c r="L6" s="668">
        <v>29</v>
      </c>
      <c r="M6" s="704">
        <v>0.46774193548387094</v>
      </c>
    </row>
    <row r="7" spans="1:13" ht="14.4" customHeight="1" x14ac:dyDescent="0.3">
      <c r="A7" s="722" t="s">
        <v>1800</v>
      </c>
      <c r="B7" s="713">
        <v>328.86</v>
      </c>
      <c r="C7" s="665">
        <v>1</v>
      </c>
      <c r="D7" s="726">
        <v>17</v>
      </c>
      <c r="E7" s="729" t="s">
        <v>1800</v>
      </c>
      <c r="F7" s="713"/>
      <c r="G7" s="681">
        <v>0</v>
      </c>
      <c r="H7" s="668"/>
      <c r="I7" s="704">
        <v>0</v>
      </c>
      <c r="J7" s="732">
        <v>328.86</v>
      </c>
      <c r="K7" s="681">
        <v>1</v>
      </c>
      <c r="L7" s="668">
        <v>17</v>
      </c>
      <c r="M7" s="704">
        <v>1</v>
      </c>
    </row>
    <row r="8" spans="1:13" ht="14.4" customHeight="1" x14ac:dyDescent="0.3">
      <c r="A8" s="722" t="s">
        <v>1801</v>
      </c>
      <c r="B8" s="713">
        <v>50594.61</v>
      </c>
      <c r="C8" s="665">
        <v>1</v>
      </c>
      <c r="D8" s="726">
        <v>53</v>
      </c>
      <c r="E8" s="729" t="s">
        <v>1801</v>
      </c>
      <c r="F8" s="713">
        <v>48160.13</v>
      </c>
      <c r="G8" s="681">
        <v>0.9518826214887316</v>
      </c>
      <c r="H8" s="668">
        <v>40</v>
      </c>
      <c r="I8" s="704">
        <v>0.75471698113207553</v>
      </c>
      <c r="J8" s="732">
        <v>2434.48</v>
      </c>
      <c r="K8" s="681">
        <v>4.8117378511268294E-2</v>
      </c>
      <c r="L8" s="668">
        <v>13</v>
      </c>
      <c r="M8" s="704">
        <v>0.24528301886792453</v>
      </c>
    </row>
    <row r="9" spans="1:13" ht="14.4" customHeight="1" x14ac:dyDescent="0.3">
      <c r="A9" s="722" t="s">
        <v>1802</v>
      </c>
      <c r="B9" s="713">
        <v>131969.34</v>
      </c>
      <c r="C9" s="665">
        <v>1</v>
      </c>
      <c r="D9" s="726">
        <v>181</v>
      </c>
      <c r="E9" s="729" t="s">
        <v>1802</v>
      </c>
      <c r="F9" s="713">
        <v>32369.71</v>
      </c>
      <c r="G9" s="681">
        <v>0.24528204808783616</v>
      </c>
      <c r="H9" s="668">
        <v>96</v>
      </c>
      <c r="I9" s="704">
        <v>0.53038674033149169</v>
      </c>
      <c r="J9" s="732">
        <v>99599.63</v>
      </c>
      <c r="K9" s="681">
        <v>0.75471795191216384</v>
      </c>
      <c r="L9" s="668">
        <v>85</v>
      </c>
      <c r="M9" s="704">
        <v>0.46961325966850831</v>
      </c>
    </row>
    <row r="10" spans="1:13" ht="14.4" customHeight="1" x14ac:dyDescent="0.3">
      <c r="A10" s="722" t="s">
        <v>1803</v>
      </c>
      <c r="B10" s="713">
        <v>0</v>
      </c>
      <c r="C10" s="665"/>
      <c r="D10" s="726">
        <v>1</v>
      </c>
      <c r="E10" s="729" t="s">
        <v>1803</v>
      </c>
      <c r="F10" s="713"/>
      <c r="G10" s="681"/>
      <c r="H10" s="668"/>
      <c r="I10" s="704">
        <v>0</v>
      </c>
      <c r="J10" s="732">
        <v>0</v>
      </c>
      <c r="K10" s="681"/>
      <c r="L10" s="668">
        <v>1</v>
      </c>
      <c r="M10" s="704">
        <v>1</v>
      </c>
    </row>
    <row r="11" spans="1:13" ht="14.4" customHeight="1" x14ac:dyDescent="0.3">
      <c r="A11" s="722" t="s">
        <v>1804</v>
      </c>
      <c r="B11" s="713">
        <v>59616.450000000004</v>
      </c>
      <c r="C11" s="665">
        <v>1</v>
      </c>
      <c r="D11" s="726">
        <v>94</v>
      </c>
      <c r="E11" s="729" t="s">
        <v>1804</v>
      </c>
      <c r="F11" s="713">
        <v>49559.320000000007</v>
      </c>
      <c r="G11" s="681">
        <v>0.83130276962147198</v>
      </c>
      <c r="H11" s="668">
        <v>59</v>
      </c>
      <c r="I11" s="704">
        <v>0.62765957446808507</v>
      </c>
      <c r="J11" s="732">
        <v>10057.129999999999</v>
      </c>
      <c r="K11" s="681">
        <v>0.16869723037852805</v>
      </c>
      <c r="L11" s="668">
        <v>35</v>
      </c>
      <c r="M11" s="704">
        <v>0.37234042553191488</v>
      </c>
    </row>
    <row r="12" spans="1:13" ht="14.4" customHeight="1" x14ac:dyDescent="0.3">
      <c r="A12" s="722" t="s">
        <v>1805</v>
      </c>
      <c r="B12" s="713">
        <v>11849.02</v>
      </c>
      <c r="C12" s="665">
        <v>1</v>
      </c>
      <c r="D12" s="726">
        <v>22</v>
      </c>
      <c r="E12" s="729" t="s">
        <v>1805</v>
      </c>
      <c r="F12" s="713">
        <v>4590.8</v>
      </c>
      <c r="G12" s="681">
        <v>0.3874413242614157</v>
      </c>
      <c r="H12" s="668">
        <v>12</v>
      </c>
      <c r="I12" s="704">
        <v>0.54545454545454541</v>
      </c>
      <c r="J12" s="732">
        <v>7258.2199999999993</v>
      </c>
      <c r="K12" s="681">
        <v>0.61255867573858425</v>
      </c>
      <c r="L12" s="668">
        <v>10</v>
      </c>
      <c r="M12" s="704">
        <v>0.45454545454545453</v>
      </c>
    </row>
    <row r="13" spans="1:13" ht="14.4" customHeight="1" x14ac:dyDescent="0.3">
      <c r="A13" s="722" t="s">
        <v>1806</v>
      </c>
      <c r="B13" s="713">
        <v>41073.67</v>
      </c>
      <c r="C13" s="665">
        <v>1</v>
      </c>
      <c r="D13" s="726">
        <v>107</v>
      </c>
      <c r="E13" s="729" t="s">
        <v>1806</v>
      </c>
      <c r="F13" s="713">
        <v>35285.51</v>
      </c>
      <c r="G13" s="681">
        <v>0.85907857758997441</v>
      </c>
      <c r="H13" s="668">
        <v>69</v>
      </c>
      <c r="I13" s="704">
        <v>0.64485981308411211</v>
      </c>
      <c r="J13" s="732">
        <v>5788.16</v>
      </c>
      <c r="K13" s="681">
        <v>0.1409214224100257</v>
      </c>
      <c r="L13" s="668">
        <v>38</v>
      </c>
      <c r="M13" s="704">
        <v>0.35514018691588783</v>
      </c>
    </row>
    <row r="14" spans="1:13" ht="14.4" customHeight="1" x14ac:dyDescent="0.3">
      <c r="A14" s="722" t="s">
        <v>1807</v>
      </c>
      <c r="B14" s="713">
        <v>70459.8</v>
      </c>
      <c r="C14" s="665">
        <v>1</v>
      </c>
      <c r="D14" s="726">
        <v>126</v>
      </c>
      <c r="E14" s="729" t="s">
        <v>1807</v>
      </c>
      <c r="F14" s="713">
        <v>54633.440000000002</v>
      </c>
      <c r="G14" s="681">
        <v>0.77538454551389591</v>
      </c>
      <c r="H14" s="668">
        <v>80</v>
      </c>
      <c r="I14" s="704">
        <v>0.63492063492063489</v>
      </c>
      <c r="J14" s="732">
        <v>15826.36</v>
      </c>
      <c r="K14" s="681">
        <v>0.22461545448610412</v>
      </c>
      <c r="L14" s="668">
        <v>46</v>
      </c>
      <c r="M14" s="704">
        <v>0.36507936507936506</v>
      </c>
    </row>
    <row r="15" spans="1:13" ht="14.4" customHeight="1" x14ac:dyDescent="0.3">
      <c r="A15" s="722" t="s">
        <v>1808</v>
      </c>
      <c r="B15" s="713">
        <v>37964.26</v>
      </c>
      <c r="C15" s="665">
        <v>1</v>
      </c>
      <c r="D15" s="726">
        <v>89</v>
      </c>
      <c r="E15" s="729" t="s">
        <v>1808</v>
      </c>
      <c r="F15" s="713">
        <v>26162.99</v>
      </c>
      <c r="G15" s="681">
        <v>0.68914789857618719</v>
      </c>
      <c r="H15" s="668">
        <v>52</v>
      </c>
      <c r="I15" s="704">
        <v>0.5842696629213483</v>
      </c>
      <c r="J15" s="732">
        <v>11801.27</v>
      </c>
      <c r="K15" s="681">
        <v>0.31085210142381281</v>
      </c>
      <c r="L15" s="668">
        <v>37</v>
      </c>
      <c r="M15" s="704">
        <v>0.4157303370786517</v>
      </c>
    </row>
    <row r="16" spans="1:13" ht="14.4" customHeight="1" x14ac:dyDescent="0.3">
      <c r="A16" s="722" t="s">
        <v>1809</v>
      </c>
      <c r="B16" s="713">
        <v>44678.38</v>
      </c>
      <c r="C16" s="665">
        <v>1</v>
      </c>
      <c r="D16" s="726">
        <v>86</v>
      </c>
      <c r="E16" s="729" t="s">
        <v>1809</v>
      </c>
      <c r="F16" s="713">
        <v>32671.469999999998</v>
      </c>
      <c r="G16" s="681">
        <v>0.7312590563937188</v>
      </c>
      <c r="H16" s="668">
        <v>50</v>
      </c>
      <c r="I16" s="704">
        <v>0.58139534883720934</v>
      </c>
      <c r="J16" s="732">
        <v>12006.91</v>
      </c>
      <c r="K16" s="681">
        <v>0.26874094360628115</v>
      </c>
      <c r="L16" s="668">
        <v>36</v>
      </c>
      <c r="M16" s="704">
        <v>0.41860465116279072</v>
      </c>
    </row>
    <row r="17" spans="1:13" ht="14.4" customHeight="1" x14ac:dyDescent="0.3">
      <c r="A17" s="722" t="s">
        <v>1810</v>
      </c>
      <c r="B17" s="713">
        <v>23563.95</v>
      </c>
      <c r="C17" s="665">
        <v>1</v>
      </c>
      <c r="D17" s="726">
        <v>50</v>
      </c>
      <c r="E17" s="729" t="s">
        <v>1810</v>
      </c>
      <c r="F17" s="713">
        <v>20060.21</v>
      </c>
      <c r="G17" s="681">
        <v>0.85130930934754145</v>
      </c>
      <c r="H17" s="668">
        <v>30</v>
      </c>
      <c r="I17" s="704">
        <v>0.6</v>
      </c>
      <c r="J17" s="732">
        <v>3503.7400000000002</v>
      </c>
      <c r="K17" s="681">
        <v>0.14869069065245852</v>
      </c>
      <c r="L17" s="668">
        <v>20</v>
      </c>
      <c r="M17" s="704">
        <v>0.4</v>
      </c>
    </row>
    <row r="18" spans="1:13" ht="14.4" customHeight="1" x14ac:dyDescent="0.3">
      <c r="A18" s="722" t="s">
        <v>1811</v>
      </c>
      <c r="B18" s="713">
        <v>48535.98</v>
      </c>
      <c r="C18" s="665">
        <v>1</v>
      </c>
      <c r="D18" s="726">
        <v>75</v>
      </c>
      <c r="E18" s="729" t="s">
        <v>1811</v>
      </c>
      <c r="F18" s="713">
        <v>37908.33</v>
      </c>
      <c r="G18" s="681">
        <v>0.78103563583139768</v>
      </c>
      <c r="H18" s="668">
        <v>50</v>
      </c>
      <c r="I18" s="704">
        <v>0.66666666666666663</v>
      </c>
      <c r="J18" s="732">
        <v>10627.65</v>
      </c>
      <c r="K18" s="681">
        <v>0.21896436416860232</v>
      </c>
      <c r="L18" s="668">
        <v>25</v>
      </c>
      <c r="M18" s="704">
        <v>0.33333333333333331</v>
      </c>
    </row>
    <row r="19" spans="1:13" ht="14.4" customHeight="1" x14ac:dyDescent="0.3">
      <c r="A19" s="722" t="s">
        <v>1812</v>
      </c>
      <c r="B19" s="713">
        <v>31367.03</v>
      </c>
      <c r="C19" s="665">
        <v>1</v>
      </c>
      <c r="D19" s="726">
        <v>52</v>
      </c>
      <c r="E19" s="729" t="s">
        <v>1812</v>
      </c>
      <c r="F19" s="713">
        <v>28813.86</v>
      </c>
      <c r="G19" s="681">
        <v>0.91860338705959732</v>
      </c>
      <c r="H19" s="668">
        <v>41</v>
      </c>
      <c r="I19" s="704">
        <v>0.78846153846153844</v>
      </c>
      <c r="J19" s="732">
        <v>2553.17</v>
      </c>
      <c r="K19" s="681">
        <v>8.1396612940402721E-2</v>
      </c>
      <c r="L19" s="668">
        <v>11</v>
      </c>
      <c r="M19" s="704">
        <v>0.21153846153846154</v>
      </c>
    </row>
    <row r="20" spans="1:13" ht="14.4" customHeight="1" x14ac:dyDescent="0.3">
      <c r="A20" s="722" t="s">
        <v>1813</v>
      </c>
      <c r="B20" s="713">
        <v>48214.92</v>
      </c>
      <c r="C20" s="665">
        <v>1</v>
      </c>
      <c r="D20" s="726">
        <v>90</v>
      </c>
      <c r="E20" s="729" t="s">
        <v>1813</v>
      </c>
      <c r="F20" s="713">
        <v>34390.69</v>
      </c>
      <c r="G20" s="681">
        <v>0.7132790016036531</v>
      </c>
      <c r="H20" s="668">
        <v>38</v>
      </c>
      <c r="I20" s="704">
        <v>0.42222222222222222</v>
      </c>
      <c r="J20" s="732">
        <v>13824.23</v>
      </c>
      <c r="K20" s="681">
        <v>0.28672099839634702</v>
      </c>
      <c r="L20" s="668">
        <v>52</v>
      </c>
      <c r="M20" s="704">
        <v>0.57777777777777772</v>
      </c>
    </row>
    <row r="21" spans="1:13" ht="14.4" customHeight="1" x14ac:dyDescent="0.3">
      <c r="A21" s="722" t="s">
        <v>1814</v>
      </c>
      <c r="B21" s="713">
        <v>71667.06</v>
      </c>
      <c r="C21" s="665">
        <v>1</v>
      </c>
      <c r="D21" s="726">
        <v>101</v>
      </c>
      <c r="E21" s="729" t="s">
        <v>1814</v>
      </c>
      <c r="F21" s="713">
        <v>57556.569999999992</v>
      </c>
      <c r="G21" s="681">
        <v>0.80311052246317893</v>
      </c>
      <c r="H21" s="668">
        <v>46</v>
      </c>
      <c r="I21" s="704">
        <v>0.45544554455445546</v>
      </c>
      <c r="J21" s="732">
        <v>14110.490000000002</v>
      </c>
      <c r="K21" s="681">
        <v>0.19688947753682098</v>
      </c>
      <c r="L21" s="668">
        <v>55</v>
      </c>
      <c r="M21" s="704">
        <v>0.54455445544554459</v>
      </c>
    </row>
    <row r="22" spans="1:13" ht="14.4" customHeight="1" x14ac:dyDescent="0.3">
      <c r="A22" s="722" t="s">
        <v>1815</v>
      </c>
      <c r="B22" s="713">
        <v>20148.36</v>
      </c>
      <c r="C22" s="665">
        <v>1</v>
      </c>
      <c r="D22" s="726">
        <v>35</v>
      </c>
      <c r="E22" s="729" t="s">
        <v>1815</v>
      </c>
      <c r="F22" s="713">
        <v>14850.039999999999</v>
      </c>
      <c r="G22" s="681">
        <v>0.73703467676773682</v>
      </c>
      <c r="H22" s="668">
        <v>25</v>
      </c>
      <c r="I22" s="704">
        <v>0.7142857142857143</v>
      </c>
      <c r="J22" s="732">
        <v>5298.32</v>
      </c>
      <c r="K22" s="681">
        <v>0.26296532323226307</v>
      </c>
      <c r="L22" s="668">
        <v>10</v>
      </c>
      <c r="M22" s="704">
        <v>0.2857142857142857</v>
      </c>
    </row>
    <row r="23" spans="1:13" ht="14.4" customHeight="1" x14ac:dyDescent="0.3">
      <c r="A23" s="722" t="s">
        <v>1816</v>
      </c>
      <c r="B23" s="713">
        <v>66014.69</v>
      </c>
      <c r="C23" s="665">
        <v>1</v>
      </c>
      <c r="D23" s="726">
        <v>186</v>
      </c>
      <c r="E23" s="729" t="s">
        <v>1816</v>
      </c>
      <c r="F23" s="713">
        <v>42629.19</v>
      </c>
      <c r="G23" s="681">
        <v>0.64575308919878294</v>
      </c>
      <c r="H23" s="668">
        <v>88</v>
      </c>
      <c r="I23" s="704">
        <v>0.4731182795698925</v>
      </c>
      <c r="J23" s="732">
        <v>23385.5</v>
      </c>
      <c r="K23" s="681">
        <v>0.35424691080121712</v>
      </c>
      <c r="L23" s="668">
        <v>98</v>
      </c>
      <c r="M23" s="704">
        <v>0.5268817204301075</v>
      </c>
    </row>
    <row r="24" spans="1:13" ht="14.4" customHeight="1" x14ac:dyDescent="0.3">
      <c r="A24" s="722" t="s">
        <v>1817</v>
      </c>
      <c r="B24" s="713">
        <v>43903.02</v>
      </c>
      <c r="C24" s="665">
        <v>1</v>
      </c>
      <c r="D24" s="726">
        <v>150</v>
      </c>
      <c r="E24" s="729" t="s">
        <v>1817</v>
      </c>
      <c r="F24" s="713">
        <v>28124.19</v>
      </c>
      <c r="G24" s="681">
        <v>0.64059807275217062</v>
      </c>
      <c r="H24" s="668">
        <v>75</v>
      </c>
      <c r="I24" s="704">
        <v>0.5</v>
      </c>
      <c r="J24" s="732">
        <v>15778.83</v>
      </c>
      <c r="K24" s="681">
        <v>0.35940192724782943</v>
      </c>
      <c r="L24" s="668">
        <v>75</v>
      </c>
      <c r="M24" s="704">
        <v>0.5</v>
      </c>
    </row>
    <row r="25" spans="1:13" ht="14.4" customHeight="1" x14ac:dyDescent="0.3">
      <c r="A25" s="722" t="s">
        <v>1818</v>
      </c>
      <c r="B25" s="713">
        <v>78773.98000000001</v>
      </c>
      <c r="C25" s="665">
        <v>1</v>
      </c>
      <c r="D25" s="726">
        <v>140</v>
      </c>
      <c r="E25" s="729" t="s">
        <v>1818</v>
      </c>
      <c r="F25" s="713">
        <v>58299.75</v>
      </c>
      <c r="G25" s="681">
        <v>0.74008892276358251</v>
      </c>
      <c r="H25" s="668">
        <v>84</v>
      </c>
      <c r="I25" s="704">
        <v>0.6</v>
      </c>
      <c r="J25" s="732">
        <v>20474.230000000003</v>
      </c>
      <c r="K25" s="681">
        <v>0.25991107723641743</v>
      </c>
      <c r="L25" s="668">
        <v>56</v>
      </c>
      <c r="M25" s="704">
        <v>0.4</v>
      </c>
    </row>
    <row r="26" spans="1:13" ht="14.4" customHeight="1" x14ac:dyDescent="0.3">
      <c r="A26" s="722" t="s">
        <v>1819</v>
      </c>
      <c r="B26" s="713">
        <v>54396.200000000012</v>
      </c>
      <c r="C26" s="665">
        <v>1</v>
      </c>
      <c r="D26" s="726">
        <v>121</v>
      </c>
      <c r="E26" s="729" t="s">
        <v>1819</v>
      </c>
      <c r="F26" s="713">
        <v>39854.540000000008</v>
      </c>
      <c r="G26" s="681">
        <v>0.73267139984043006</v>
      </c>
      <c r="H26" s="668">
        <v>69</v>
      </c>
      <c r="I26" s="704">
        <v>0.57024793388429751</v>
      </c>
      <c r="J26" s="732">
        <v>14541.66</v>
      </c>
      <c r="K26" s="681">
        <v>0.26732860015956988</v>
      </c>
      <c r="L26" s="668">
        <v>52</v>
      </c>
      <c r="M26" s="704">
        <v>0.42975206611570249</v>
      </c>
    </row>
    <row r="27" spans="1:13" ht="14.4" customHeight="1" x14ac:dyDescent="0.3">
      <c r="A27" s="722" t="s">
        <v>1820</v>
      </c>
      <c r="B27" s="713">
        <v>37637.800000000003</v>
      </c>
      <c r="C27" s="665">
        <v>1</v>
      </c>
      <c r="D27" s="726">
        <v>73</v>
      </c>
      <c r="E27" s="729" t="s">
        <v>1820</v>
      </c>
      <c r="F27" s="713">
        <v>26875.1</v>
      </c>
      <c r="G27" s="681">
        <v>0.71404545430391775</v>
      </c>
      <c r="H27" s="668">
        <v>45</v>
      </c>
      <c r="I27" s="704">
        <v>0.61643835616438358</v>
      </c>
      <c r="J27" s="732">
        <v>10762.7</v>
      </c>
      <c r="K27" s="681">
        <v>0.28595454569608214</v>
      </c>
      <c r="L27" s="668">
        <v>28</v>
      </c>
      <c r="M27" s="704">
        <v>0.38356164383561642</v>
      </c>
    </row>
    <row r="28" spans="1:13" ht="14.4" customHeight="1" x14ac:dyDescent="0.3">
      <c r="A28" s="722" t="s">
        <v>1821</v>
      </c>
      <c r="B28" s="713">
        <v>44531.380000000005</v>
      </c>
      <c r="C28" s="665">
        <v>1</v>
      </c>
      <c r="D28" s="726">
        <v>91</v>
      </c>
      <c r="E28" s="729" t="s">
        <v>1821</v>
      </c>
      <c r="F28" s="713">
        <v>35792.730000000003</v>
      </c>
      <c r="G28" s="681">
        <v>0.80376422199356945</v>
      </c>
      <c r="H28" s="668">
        <v>65</v>
      </c>
      <c r="I28" s="704">
        <v>0.7142857142857143</v>
      </c>
      <c r="J28" s="732">
        <v>8738.65</v>
      </c>
      <c r="K28" s="681">
        <v>0.19623577800643049</v>
      </c>
      <c r="L28" s="668">
        <v>26</v>
      </c>
      <c r="M28" s="704">
        <v>0.2857142857142857</v>
      </c>
    </row>
    <row r="29" spans="1:13" ht="14.4" customHeight="1" thickBot="1" x14ac:dyDescent="0.35">
      <c r="A29" s="723" t="s">
        <v>1822</v>
      </c>
      <c r="B29" s="714">
        <v>53751.570000000007</v>
      </c>
      <c r="C29" s="671">
        <v>1</v>
      </c>
      <c r="D29" s="727">
        <v>173</v>
      </c>
      <c r="E29" s="730" t="s">
        <v>1822</v>
      </c>
      <c r="F29" s="714">
        <v>35670.980000000003</v>
      </c>
      <c r="G29" s="682">
        <v>0.6636267554603521</v>
      </c>
      <c r="H29" s="674">
        <v>72</v>
      </c>
      <c r="I29" s="705">
        <v>0.41618497109826591</v>
      </c>
      <c r="J29" s="733">
        <v>18080.590000000004</v>
      </c>
      <c r="K29" s="682">
        <v>0.3363732445396479</v>
      </c>
      <c r="L29" s="674">
        <v>101</v>
      </c>
      <c r="M29" s="705">
        <v>0.58381502890173409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5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10" t="s">
        <v>2591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</row>
    <row r="2" spans="1:21" ht="14.4" customHeight="1" thickBot="1" x14ac:dyDescent="0.35">
      <c r="A2" s="382" t="s">
        <v>313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42"/>
      <c r="B3" s="543"/>
      <c r="C3" s="543"/>
      <c r="D3" s="543"/>
      <c r="E3" s="543"/>
      <c r="F3" s="543"/>
      <c r="G3" s="543"/>
      <c r="H3" s="543"/>
      <c r="I3" s="543"/>
      <c r="J3" s="543"/>
      <c r="K3" s="544" t="s">
        <v>159</v>
      </c>
      <c r="L3" s="545"/>
      <c r="M3" s="70">
        <f>SUBTOTAL(9,M7:M1048576)</f>
        <v>1167646.7900000003</v>
      </c>
      <c r="N3" s="70">
        <f>SUBTOTAL(9,N7:N1048576)</f>
        <v>3906</v>
      </c>
      <c r="O3" s="70">
        <f>SUBTOTAL(9,O7:O1048576)</f>
        <v>2288</v>
      </c>
      <c r="P3" s="70">
        <f>SUBTOTAL(9,P7:P1048576)</f>
        <v>808533.59999999928</v>
      </c>
      <c r="Q3" s="71">
        <f>IF(M3=0,0,P3/M3)</f>
        <v>0.6924470712585945</v>
      </c>
      <c r="R3" s="70">
        <f>SUBTOTAL(9,R7:R1048576)</f>
        <v>2269</v>
      </c>
      <c r="S3" s="71">
        <f>IF(N3=0,0,R3/N3)</f>
        <v>0.58090117767537119</v>
      </c>
      <c r="T3" s="70">
        <f>SUBTOTAL(9,T7:T1048576)</f>
        <v>1276</v>
      </c>
      <c r="U3" s="72">
        <f>IF(O3=0,0,T3/O3)</f>
        <v>0.55769230769230771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6" t="s">
        <v>15</v>
      </c>
      <c r="N4" s="547"/>
      <c r="O4" s="547"/>
      <c r="P4" s="548" t="s">
        <v>21</v>
      </c>
      <c r="Q4" s="547"/>
      <c r="R4" s="547"/>
      <c r="S4" s="547"/>
      <c r="T4" s="547"/>
      <c r="U4" s="54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9" t="s">
        <v>22</v>
      </c>
      <c r="Q5" s="540"/>
      <c r="R5" s="539" t="s">
        <v>13</v>
      </c>
      <c r="S5" s="540"/>
      <c r="T5" s="539" t="s">
        <v>20</v>
      </c>
      <c r="U5" s="541"/>
    </row>
    <row r="6" spans="1:21" s="337" customFormat="1" ht="14.4" customHeight="1" thickBot="1" x14ac:dyDescent="0.35">
      <c r="A6" s="734" t="s">
        <v>23</v>
      </c>
      <c r="B6" s="735" t="s">
        <v>5</v>
      </c>
      <c r="C6" s="734" t="s">
        <v>24</v>
      </c>
      <c r="D6" s="735" t="s">
        <v>6</v>
      </c>
      <c r="E6" s="735" t="s">
        <v>193</v>
      </c>
      <c r="F6" s="735" t="s">
        <v>25</v>
      </c>
      <c r="G6" s="735" t="s">
        <v>26</v>
      </c>
      <c r="H6" s="735" t="s">
        <v>8</v>
      </c>
      <c r="I6" s="735" t="s">
        <v>10</v>
      </c>
      <c r="J6" s="735" t="s">
        <v>11</v>
      </c>
      <c r="K6" s="735" t="s">
        <v>12</v>
      </c>
      <c r="L6" s="735" t="s">
        <v>27</v>
      </c>
      <c r="M6" s="736" t="s">
        <v>14</v>
      </c>
      <c r="N6" s="737" t="s">
        <v>28</v>
      </c>
      <c r="O6" s="737" t="s">
        <v>28</v>
      </c>
      <c r="P6" s="737" t="s">
        <v>14</v>
      </c>
      <c r="Q6" s="737" t="s">
        <v>2</v>
      </c>
      <c r="R6" s="737" t="s">
        <v>28</v>
      </c>
      <c r="S6" s="737" t="s">
        <v>2</v>
      </c>
      <c r="T6" s="737" t="s">
        <v>28</v>
      </c>
      <c r="U6" s="738" t="s">
        <v>2</v>
      </c>
    </row>
    <row r="7" spans="1:21" ht="14.4" customHeight="1" x14ac:dyDescent="0.3">
      <c r="A7" s="739">
        <v>11</v>
      </c>
      <c r="B7" s="740" t="s">
        <v>550</v>
      </c>
      <c r="C7" s="740" t="s">
        <v>1789</v>
      </c>
      <c r="D7" s="741" t="s">
        <v>2588</v>
      </c>
      <c r="E7" s="742" t="s">
        <v>1799</v>
      </c>
      <c r="F7" s="740" t="s">
        <v>1787</v>
      </c>
      <c r="G7" s="740" t="s">
        <v>1823</v>
      </c>
      <c r="H7" s="740" t="s">
        <v>830</v>
      </c>
      <c r="I7" s="740" t="s">
        <v>1824</v>
      </c>
      <c r="J7" s="740" t="s">
        <v>857</v>
      </c>
      <c r="K7" s="740" t="s">
        <v>1676</v>
      </c>
      <c r="L7" s="743">
        <v>815.1</v>
      </c>
      <c r="M7" s="743">
        <v>11411.4</v>
      </c>
      <c r="N7" s="740">
        <v>14</v>
      </c>
      <c r="O7" s="744">
        <v>5.5</v>
      </c>
      <c r="P7" s="743">
        <v>10596.3</v>
      </c>
      <c r="Q7" s="745">
        <v>0.92857142857142849</v>
      </c>
      <c r="R7" s="740">
        <v>13</v>
      </c>
      <c r="S7" s="745">
        <v>0.9285714285714286</v>
      </c>
      <c r="T7" s="744">
        <v>5</v>
      </c>
      <c r="U7" s="235">
        <v>0.90909090909090906</v>
      </c>
    </row>
    <row r="8" spans="1:21" ht="14.4" customHeight="1" x14ac:dyDescent="0.3">
      <c r="A8" s="664">
        <v>11</v>
      </c>
      <c r="B8" s="665" t="s">
        <v>550</v>
      </c>
      <c r="C8" s="665" t="s">
        <v>1789</v>
      </c>
      <c r="D8" s="746" t="s">
        <v>2588</v>
      </c>
      <c r="E8" s="747" t="s">
        <v>1799</v>
      </c>
      <c r="F8" s="665" t="s">
        <v>1787</v>
      </c>
      <c r="G8" s="665" t="s">
        <v>1825</v>
      </c>
      <c r="H8" s="665" t="s">
        <v>551</v>
      </c>
      <c r="I8" s="665" t="s">
        <v>640</v>
      </c>
      <c r="J8" s="665" t="s">
        <v>1826</v>
      </c>
      <c r="K8" s="665" t="s">
        <v>1827</v>
      </c>
      <c r="L8" s="666">
        <v>0</v>
      </c>
      <c r="M8" s="666">
        <v>0</v>
      </c>
      <c r="N8" s="665">
        <v>5</v>
      </c>
      <c r="O8" s="748">
        <v>3.5</v>
      </c>
      <c r="P8" s="666">
        <v>0</v>
      </c>
      <c r="Q8" s="681"/>
      <c r="R8" s="665">
        <v>4</v>
      </c>
      <c r="S8" s="681">
        <v>0.8</v>
      </c>
      <c r="T8" s="748">
        <v>3</v>
      </c>
      <c r="U8" s="704">
        <v>0.8571428571428571</v>
      </c>
    </row>
    <row r="9" spans="1:21" ht="14.4" customHeight="1" x14ac:dyDescent="0.3">
      <c r="A9" s="664">
        <v>11</v>
      </c>
      <c r="B9" s="665" t="s">
        <v>550</v>
      </c>
      <c r="C9" s="665" t="s">
        <v>1789</v>
      </c>
      <c r="D9" s="746" t="s">
        <v>2588</v>
      </c>
      <c r="E9" s="747" t="s">
        <v>1799</v>
      </c>
      <c r="F9" s="665" t="s">
        <v>1788</v>
      </c>
      <c r="G9" s="665" t="s">
        <v>1828</v>
      </c>
      <c r="H9" s="665" t="s">
        <v>551</v>
      </c>
      <c r="I9" s="665" t="s">
        <v>1829</v>
      </c>
      <c r="J9" s="665" t="s">
        <v>1830</v>
      </c>
      <c r="K9" s="665" t="s">
        <v>1831</v>
      </c>
      <c r="L9" s="666">
        <v>500</v>
      </c>
      <c r="M9" s="666">
        <v>1000</v>
      </c>
      <c r="N9" s="665">
        <v>2</v>
      </c>
      <c r="O9" s="748">
        <v>2</v>
      </c>
      <c r="P9" s="666">
        <v>500</v>
      </c>
      <c r="Q9" s="681">
        <v>0.5</v>
      </c>
      <c r="R9" s="665">
        <v>1</v>
      </c>
      <c r="S9" s="681">
        <v>0.5</v>
      </c>
      <c r="T9" s="748">
        <v>1</v>
      </c>
      <c r="U9" s="704">
        <v>0.5</v>
      </c>
    </row>
    <row r="10" spans="1:21" ht="14.4" customHeight="1" x14ac:dyDescent="0.3">
      <c r="A10" s="664">
        <v>11</v>
      </c>
      <c r="B10" s="665" t="s">
        <v>550</v>
      </c>
      <c r="C10" s="665" t="s">
        <v>1789</v>
      </c>
      <c r="D10" s="746" t="s">
        <v>2588</v>
      </c>
      <c r="E10" s="747" t="s">
        <v>1802</v>
      </c>
      <c r="F10" s="665" t="s">
        <v>1787</v>
      </c>
      <c r="G10" s="665" t="s">
        <v>1832</v>
      </c>
      <c r="H10" s="665" t="s">
        <v>551</v>
      </c>
      <c r="I10" s="665" t="s">
        <v>998</v>
      </c>
      <c r="J10" s="665" t="s">
        <v>614</v>
      </c>
      <c r="K10" s="665" t="s">
        <v>1833</v>
      </c>
      <c r="L10" s="666">
        <v>45.56</v>
      </c>
      <c r="M10" s="666">
        <v>45.56</v>
      </c>
      <c r="N10" s="665">
        <v>1</v>
      </c>
      <c r="O10" s="748">
        <v>0.5</v>
      </c>
      <c r="P10" s="666">
        <v>45.56</v>
      </c>
      <c r="Q10" s="681">
        <v>1</v>
      </c>
      <c r="R10" s="665">
        <v>1</v>
      </c>
      <c r="S10" s="681">
        <v>1</v>
      </c>
      <c r="T10" s="748">
        <v>0.5</v>
      </c>
      <c r="U10" s="704">
        <v>1</v>
      </c>
    </row>
    <row r="11" spans="1:21" ht="14.4" customHeight="1" x14ac:dyDescent="0.3">
      <c r="A11" s="664">
        <v>11</v>
      </c>
      <c r="B11" s="665" t="s">
        <v>550</v>
      </c>
      <c r="C11" s="665" t="s">
        <v>1789</v>
      </c>
      <c r="D11" s="746" t="s">
        <v>2588</v>
      </c>
      <c r="E11" s="747" t="s">
        <v>1802</v>
      </c>
      <c r="F11" s="665" t="s">
        <v>1787</v>
      </c>
      <c r="G11" s="665" t="s">
        <v>1834</v>
      </c>
      <c r="H11" s="665" t="s">
        <v>551</v>
      </c>
      <c r="I11" s="665" t="s">
        <v>678</v>
      </c>
      <c r="J11" s="665" t="s">
        <v>679</v>
      </c>
      <c r="K11" s="665" t="s">
        <v>1835</v>
      </c>
      <c r="L11" s="666">
        <v>0</v>
      </c>
      <c r="M11" s="666">
        <v>0</v>
      </c>
      <c r="N11" s="665">
        <v>3</v>
      </c>
      <c r="O11" s="748">
        <v>0.5</v>
      </c>
      <c r="P11" s="666">
        <v>0</v>
      </c>
      <c r="Q11" s="681"/>
      <c r="R11" s="665">
        <v>3</v>
      </c>
      <c r="S11" s="681">
        <v>1</v>
      </c>
      <c r="T11" s="748">
        <v>0.5</v>
      </c>
      <c r="U11" s="704">
        <v>1</v>
      </c>
    </row>
    <row r="12" spans="1:21" ht="14.4" customHeight="1" x14ac:dyDescent="0.3">
      <c r="A12" s="664">
        <v>11</v>
      </c>
      <c r="B12" s="665" t="s">
        <v>550</v>
      </c>
      <c r="C12" s="665" t="s">
        <v>1789</v>
      </c>
      <c r="D12" s="746" t="s">
        <v>2588</v>
      </c>
      <c r="E12" s="747" t="s">
        <v>1802</v>
      </c>
      <c r="F12" s="665" t="s">
        <v>1787</v>
      </c>
      <c r="G12" s="665" t="s">
        <v>1823</v>
      </c>
      <c r="H12" s="665" t="s">
        <v>830</v>
      </c>
      <c r="I12" s="665" t="s">
        <v>1836</v>
      </c>
      <c r="J12" s="665" t="s">
        <v>857</v>
      </c>
      <c r="K12" s="665" t="s">
        <v>1678</v>
      </c>
      <c r="L12" s="666">
        <v>543.39</v>
      </c>
      <c r="M12" s="666">
        <v>543.39</v>
      </c>
      <c r="N12" s="665">
        <v>1</v>
      </c>
      <c r="O12" s="748">
        <v>1</v>
      </c>
      <c r="P12" s="666">
        <v>543.39</v>
      </c>
      <c r="Q12" s="681">
        <v>1</v>
      </c>
      <c r="R12" s="665">
        <v>1</v>
      </c>
      <c r="S12" s="681">
        <v>1</v>
      </c>
      <c r="T12" s="748">
        <v>1</v>
      </c>
      <c r="U12" s="704">
        <v>1</v>
      </c>
    </row>
    <row r="13" spans="1:21" ht="14.4" customHeight="1" x14ac:dyDescent="0.3">
      <c r="A13" s="664">
        <v>11</v>
      </c>
      <c r="B13" s="665" t="s">
        <v>550</v>
      </c>
      <c r="C13" s="665" t="s">
        <v>1789</v>
      </c>
      <c r="D13" s="746" t="s">
        <v>2588</v>
      </c>
      <c r="E13" s="747" t="s">
        <v>1802</v>
      </c>
      <c r="F13" s="665" t="s">
        <v>1787</v>
      </c>
      <c r="G13" s="665" t="s">
        <v>1837</v>
      </c>
      <c r="H13" s="665" t="s">
        <v>551</v>
      </c>
      <c r="I13" s="665" t="s">
        <v>1838</v>
      </c>
      <c r="J13" s="665" t="s">
        <v>845</v>
      </c>
      <c r="K13" s="665" t="s">
        <v>1839</v>
      </c>
      <c r="L13" s="666">
        <v>36.54</v>
      </c>
      <c r="M13" s="666">
        <v>73.08</v>
      </c>
      <c r="N13" s="665">
        <v>2</v>
      </c>
      <c r="O13" s="748">
        <v>1</v>
      </c>
      <c r="P13" s="666">
        <v>73.08</v>
      </c>
      <c r="Q13" s="681">
        <v>1</v>
      </c>
      <c r="R13" s="665">
        <v>2</v>
      </c>
      <c r="S13" s="681">
        <v>1</v>
      </c>
      <c r="T13" s="748">
        <v>1</v>
      </c>
      <c r="U13" s="704">
        <v>1</v>
      </c>
    </row>
    <row r="14" spans="1:21" ht="14.4" customHeight="1" x14ac:dyDescent="0.3">
      <c r="A14" s="664">
        <v>11</v>
      </c>
      <c r="B14" s="665" t="s">
        <v>550</v>
      </c>
      <c r="C14" s="665" t="s">
        <v>1789</v>
      </c>
      <c r="D14" s="746" t="s">
        <v>2588</v>
      </c>
      <c r="E14" s="747" t="s">
        <v>1802</v>
      </c>
      <c r="F14" s="665" t="s">
        <v>1788</v>
      </c>
      <c r="G14" s="665" t="s">
        <v>1828</v>
      </c>
      <c r="H14" s="665" t="s">
        <v>551</v>
      </c>
      <c r="I14" s="665" t="s">
        <v>1840</v>
      </c>
      <c r="J14" s="665" t="s">
        <v>1841</v>
      </c>
      <c r="K14" s="665" t="s">
        <v>1842</v>
      </c>
      <c r="L14" s="666">
        <v>971.25</v>
      </c>
      <c r="M14" s="666">
        <v>971.25</v>
      </c>
      <c r="N14" s="665">
        <v>1</v>
      </c>
      <c r="O14" s="748">
        <v>1</v>
      </c>
      <c r="P14" s="666">
        <v>971.25</v>
      </c>
      <c r="Q14" s="681">
        <v>1</v>
      </c>
      <c r="R14" s="665">
        <v>1</v>
      </c>
      <c r="S14" s="681">
        <v>1</v>
      </c>
      <c r="T14" s="748">
        <v>1</v>
      </c>
      <c r="U14" s="704">
        <v>1</v>
      </c>
    </row>
    <row r="15" spans="1:21" ht="14.4" customHeight="1" x14ac:dyDescent="0.3">
      <c r="A15" s="664">
        <v>11</v>
      </c>
      <c r="B15" s="665" t="s">
        <v>550</v>
      </c>
      <c r="C15" s="665" t="s">
        <v>1789</v>
      </c>
      <c r="D15" s="746" t="s">
        <v>2588</v>
      </c>
      <c r="E15" s="747" t="s">
        <v>1804</v>
      </c>
      <c r="F15" s="665" t="s">
        <v>1787</v>
      </c>
      <c r="G15" s="665" t="s">
        <v>1843</v>
      </c>
      <c r="H15" s="665" t="s">
        <v>551</v>
      </c>
      <c r="I15" s="665" t="s">
        <v>927</v>
      </c>
      <c r="J15" s="665" t="s">
        <v>928</v>
      </c>
      <c r="K15" s="665" t="s">
        <v>1722</v>
      </c>
      <c r="L15" s="666">
        <v>78.33</v>
      </c>
      <c r="M15" s="666">
        <v>78.33</v>
      </c>
      <c r="N15" s="665">
        <v>1</v>
      </c>
      <c r="O15" s="748">
        <v>0.5</v>
      </c>
      <c r="P15" s="666">
        <v>78.33</v>
      </c>
      <c r="Q15" s="681">
        <v>1</v>
      </c>
      <c r="R15" s="665">
        <v>1</v>
      </c>
      <c r="S15" s="681">
        <v>1</v>
      </c>
      <c r="T15" s="748">
        <v>0.5</v>
      </c>
      <c r="U15" s="704">
        <v>1</v>
      </c>
    </row>
    <row r="16" spans="1:21" ht="14.4" customHeight="1" x14ac:dyDescent="0.3">
      <c r="A16" s="664">
        <v>11</v>
      </c>
      <c r="B16" s="665" t="s">
        <v>550</v>
      </c>
      <c r="C16" s="665" t="s">
        <v>1789</v>
      </c>
      <c r="D16" s="746" t="s">
        <v>2588</v>
      </c>
      <c r="E16" s="747" t="s">
        <v>1804</v>
      </c>
      <c r="F16" s="665" t="s">
        <v>1787</v>
      </c>
      <c r="G16" s="665" t="s">
        <v>1823</v>
      </c>
      <c r="H16" s="665" t="s">
        <v>830</v>
      </c>
      <c r="I16" s="665" t="s">
        <v>1836</v>
      </c>
      <c r="J16" s="665" t="s">
        <v>857</v>
      </c>
      <c r="K16" s="665" t="s">
        <v>1678</v>
      </c>
      <c r="L16" s="666">
        <v>543.39</v>
      </c>
      <c r="M16" s="666">
        <v>543.39</v>
      </c>
      <c r="N16" s="665">
        <v>1</v>
      </c>
      <c r="O16" s="748">
        <v>1</v>
      </c>
      <c r="P16" s="666">
        <v>543.39</v>
      </c>
      <c r="Q16" s="681">
        <v>1</v>
      </c>
      <c r="R16" s="665">
        <v>1</v>
      </c>
      <c r="S16" s="681">
        <v>1</v>
      </c>
      <c r="T16" s="748">
        <v>1</v>
      </c>
      <c r="U16" s="704">
        <v>1</v>
      </c>
    </row>
    <row r="17" spans="1:21" ht="14.4" customHeight="1" x14ac:dyDescent="0.3">
      <c r="A17" s="664">
        <v>11</v>
      </c>
      <c r="B17" s="665" t="s">
        <v>550</v>
      </c>
      <c r="C17" s="665" t="s">
        <v>1789</v>
      </c>
      <c r="D17" s="746" t="s">
        <v>2588</v>
      </c>
      <c r="E17" s="747" t="s">
        <v>1804</v>
      </c>
      <c r="F17" s="665" t="s">
        <v>1787</v>
      </c>
      <c r="G17" s="665" t="s">
        <v>1823</v>
      </c>
      <c r="H17" s="665" t="s">
        <v>830</v>
      </c>
      <c r="I17" s="665" t="s">
        <v>1824</v>
      </c>
      <c r="J17" s="665" t="s">
        <v>857</v>
      </c>
      <c r="K17" s="665" t="s">
        <v>1676</v>
      </c>
      <c r="L17" s="666">
        <v>815.1</v>
      </c>
      <c r="M17" s="666">
        <v>3260.4</v>
      </c>
      <c r="N17" s="665">
        <v>4</v>
      </c>
      <c r="O17" s="748">
        <v>3.5</v>
      </c>
      <c r="P17" s="666">
        <v>2445.3000000000002</v>
      </c>
      <c r="Q17" s="681">
        <v>0.75</v>
      </c>
      <c r="R17" s="665">
        <v>3</v>
      </c>
      <c r="S17" s="681">
        <v>0.75</v>
      </c>
      <c r="T17" s="748">
        <v>2.5</v>
      </c>
      <c r="U17" s="704">
        <v>0.7142857142857143</v>
      </c>
    </row>
    <row r="18" spans="1:21" ht="14.4" customHeight="1" x14ac:dyDescent="0.3">
      <c r="A18" s="664">
        <v>11</v>
      </c>
      <c r="B18" s="665" t="s">
        <v>550</v>
      </c>
      <c r="C18" s="665" t="s">
        <v>1789</v>
      </c>
      <c r="D18" s="746" t="s">
        <v>2588</v>
      </c>
      <c r="E18" s="747" t="s">
        <v>1806</v>
      </c>
      <c r="F18" s="665" t="s">
        <v>1787</v>
      </c>
      <c r="G18" s="665" t="s">
        <v>1823</v>
      </c>
      <c r="H18" s="665" t="s">
        <v>830</v>
      </c>
      <c r="I18" s="665" t="s">
        <v>1824</v>
      </c>
      <c r="J18" s="665" t="s">
        <v>857</v>
      </c>
      <c r="K18" s="665" t="s">
        <v>1676</v>
      </c>
      <c r="L18" s="666">
        <v>815.1</v>
      </c>
      <c r="M18" s="666">
        <v>2445.3000000000002</v>
      </c>
      <c r="N18" s="665">
        <v>3</v>
      </c>
      <c r="O18" s="748">
        <v>2</v>
      </c>
      <c r="P18" s="666">
        <v>2445.3000000000002</v>
      </c>
      <c r="Q18" s="681">
        <v>1</v>
      </c>
      <c r="R18" s="665">
        <v>3</v>
      </c>
      <c r="S18" s="681">
        <v>1</v>
      </c>
      <c r="T18" s="748">
        <v>2</v>
      </c>
      <c r="U18" s="704">
        <v>1</v>
      </c>
    </row>
    <row r="19" spans="1:21" ht="14.4" customHeight="1" x14ac:dyDescent="0.3">
      <c r="A19" s="664">
        <v>11</v>
      </c>
      <c r="B19" s="665" t="s">
        <v>550</v>
      </c>
      <c r="C19" s="665" t="s">
        <v>1789</v>
      </c>
      <c r="D19" s="746" t="s">
        <v>2588</v>
      </c>
      <c r="E19" s="747" t="s">
        <v>1806</v>
      </c>
      <c r="F19" s="665" t="s">
        <v>1787</v>
      </c>
      <c r="G19" s="665" t="s">
        <v>1837</v>
      </c>
      <c r="H19" s="665" t="s">
        <v>830</v>
      </c>
      <c r="I19" s="665" t="s">
        <v>844</v>
      </c>
      <c r="J19" s="665" t="s">
        <v>845</v>
      </c>
      <c r="K19" s="665" t="s">
        <v>846</v>
      </c>
      <c r="L19" s="666">
        <v>36.54</v>
      </c>
      <c r="M19" s="666">
        <v>36.54</v>
      </c>
      <c r="N19" s="665">
        <v>1</v>
      </c>
      <c r="O19" s="748">
        <v>1</v>
      </c>
      <c r="P19" s="666"/>
      <c r="Q19" s="681">
        <v>0</v>
      </c>
      <c r="R19" s="665"/>
      <c r="S19" s="681">
        <v>0</v>
      </c>
      <c r="T19" s="748"/>
      <c r="U19" s="704">
        <v>0</v>
      </c>
    </row>
    <row r="20" spans="1:21" ht="14.4" customHeight="1" x14ac:dyDescent="0.3">
      <c r="A20" s="664">
        <v>11</v>
      </c>
      <c r="B20" s="665" t="s">
        <v>550</v>
      </c>
      <c r="C20" s="665" t="s">
        <v>1789</v>
      </c>
      <c r="D20" s="746" t="s">
        <v>2588</v>
      </c>
      <c r="E20" s="747" t="s">
        <v>1806</v>
      </c>
      <c r="F20" s="665" t="s">
        <v>1787</v>
      </c>
      <c r="G20" s="665" t="s">
        <v>1825</v>
      </c>
      <c r="H20" s="665" t="s">
        <v>551</v>
      </c>
      <c r="I20" s="665" t="s">
        <v>640</v>
      </c>
      <c r="J20" s="665" t="s">
        <v>1826</v>
      </c>
      <c r="K20" s="665" t="s">
        <v>1827</v>
      </c>
      <c r="L20" s="666">
        <v>0</v>
      </c>
      <c r="M20" s="666">
        <v>0</v>
      </c>
      <c r="N20" s="665">
        <v>4</v>
      </c>
      <c r="O20" s="748">
        <v>3</v>
      </c>
      <c r="P20" s="666">
        <v>0</v>
      </c>
      <c r="Q20" s="681"/>
      <c r="R20" s="665">
        <v>3</v>
      </c>
      <c r="S20" s="681">
        <v>0.75</v>
      </c>
      <c r="T20" s="748">
        <v>2</v>
      </c>
      <c r="U20" s="704">
        <v>0.66666666666666663</v>
      </c>
    </row>
    <row r="21" spans="1:21" ht="14.4" customHeight="1" x14ac:dyDescent="0.3">
      <c r="A21" s="664">
        <v>11</v>
      </c>
      <c r="B21" s="665" t="s">
        <v>550</v>
      </c>
      <c r="C21" s="665" t="s">
        <v>1789</v>
      </c>
      <c r="D21" s="746" t="s">
        <v>2588</v>
      </c>
      <c r="E21" s="747" t="s">
        <v>1807</v>
      </c>
      <c r="F21" s="665" t="s">
        <v>1787</v>
      </c>
      <c r="G21" s="665" t="s">
        <v>1844</v>
      </c>
      <c r="H21" s="665" t="s">
        <v>551</v>
      </c>
      <c r="I21" s="665" t="s">
        <v>1845</v>
      </c>
      <c r="J21" s="665" t="s">
        <v>1846</v>
      </c>
      <c r="K21" s="665" t="s">
        <v>1847</v>
      </c>
      <c r="L21" s="666">
        <v>0</v>
      </c>
      <c r="M21" s="666">
        <v>0</v>
      </c>
      <c r="N21" s="665">
        <v>3</v>
      </c>
      <c r="O21" s="748">
        <v>1</v>
      </c>
      <c r="P21" s="666">
        <v>0</v>
      </c>
      <c r="Q21" s="681"/>
      <c r="R21" s="665">
        <v>3</v>
      </c>
      <c r="S21" s="681">
        <v>1</v>
      </c>
      <c r="T21" s="748">
        <v>1</v>
      </c>
      <c r="U21" s="704">
        <v>1</v>
      </c>
    </row>
    <row r="22" spans="1:21" ht="14.4" customHeight="1" x14ac:dyDescent="0.3">
      <c r="A22" s="664">
        <v>11</v>
      </c>
      <c r="B22" s="665" t="s">
        <v>550</v>
      </c>
      <c r="C22" s="665" t="s">
        <v>1789</v>
      </c>
      <c r="D22" s="746" t="s">
        <v>2588</v>
      </c>
      <c r="E22" s="747" t="s">
        <v>1807</v>
      </c>
      <c r="F22" s="665" t="s">
        <v>1787</v>
      </c>
      <c r="G22" s="665" t="s">
        <v>1823</v>
      </c>
      <c r="H22" s="665" t="s">
        <v>830</v>
      </c>
      <c r="I22" s="665" t="s">
        <v>1824</v>
      </c>
      <c r="J22" s="665" t="s">
        <v>857</v>
      </c>
      <c r="K22" s="665" t="s">
        <v>1676</v>
      </c>
      <c r="L22" s="666">
        <v>815.1</v>
      </c>
      <c r="M22" s="666">
        <v>14671.800000000005</v>
      </c>
      <c r="N22" s="665">
        <v>18</v>
      </c>
      <c r="O22" s="748">
        <v>16</v>
      </c>
      <c r="P22" s="666">
        <v>13856.700000000004</v>
      </c>
      <c r="Q22" s="681">
        <v>0.94444444444444442</v>
      </c>
      <c r="R22" s="665">
        <v>17</v>
      </c>
      <c r="S22" s="681">
        <v>0.94444444444444442</v>
      </c>
      <c r="T22" s="748">
        <v>15</v>
      </c>
      <c r="U22" s="704">
        <v>0.9375</v>
      </c>
    </row>
    <row r="23" spans="1:21" ht="14.4" customHeight="1" x14ac:dyDescent="0.3">
      <c r="A23" s="664">
        <v>11</v>
      </c>
      <c r="B23" s="665" t="s">
        <v>550</v>
      </c>
      <c r="C23" s="665" t="s">
        <v>1789</v>
      </c>
      <c r="D23" s="746" t="s">
        <v>2588</v>
      </c>
      <c r="E23" s="747" t="s">
        <v>1807</v>
      </c>
      <c r="F23" s="665" t="s">
        <v>1787</v>
      </c>
      <c r="G23" s="665" t="s">
        <v>1825</v>
      </c>
      <c r="H23" s="665" t="s">
        <v>551</v>
      </c>
      <c r="I23" s="665" t="s">
        <v>640</v>
      </c>
      <c r="J23" s="665" t="s">
        <v>1826</v>
      </c>
      <c r="K23" s="665" t="s">
        <v>1827</v>
      </c>
      <c r="L23" s="666">
        <v>0</v>
      </c>
      <c r="M23" s="666">
        <v>0</v>
      </c>
      <c r="N23" s="665">
        <v>3</v>
      </c>
      <c r="O23" s="748">
        <v>2</v>
      </c>
      <c r="P23" s="666">
        <v>0</v>
      </c>
      <c r="Q23" s="681"/>
      <c r="R23" s="665">
        <v>3</v>
      </c>
      <c r="S23" s="681">
        <v>1</v>
      </c>
      <c r="T23" s="748">
        <v>2</v>
      </c>
      <c r="U23" s="704">
        <v>1</v>
      </c>
    </row>
    <row r="24" spans="1:21" ht="14.4" customHeight="1" x14ac:dyDescent="0.3">
      <c r="A24" s="664">
        <v>11</v>
      </c>
      <c r="B24" s="665" t="s">
        <v>550</v>
      </c>
      <c r="C24" s="665" t="s">
        <v>1789</v>
      </c>
      <c r="D24" s="746" t="s">
        <v>2588</v>
      </c>
      <c r="E24" s="747" t="s">
        <v>1807</v>
      </c>
      <c r="F24" s="665" t="s">
        <v>1788</v>
      </c>
      <c r="G24" s="665" t="s">
        <v>1828</v>
      </c>
      <c r="H24" s="665" t="s">
        <v>551</v>
      </c>
      <c r="I24" s="665" t="s">
        <v>1848</v>
      </c>
      <c r="J24" s="665" t="s">
        <v>1849</v>
      </c>
      <c r="K24" s="665" t="s">
        <v>1850</v>
      </c>
      <c r="L24" s="666">
        <v>350</v>
      </c>
      <c r="M24" s="666">
        <v>350</v>
      </c>
      <c r="N24" s="665">
        <v>1</v>
      </c>
      <c r="O24" s="748">
        <v>1</v>
      </c>
      <c r="P24" s="666">
        <v>350</v>
      </c>
      <c r="Q24" s="681">
        <v>1</v>
      </c>
      <c r="R24" s="665">
        <v>1</v>
      </c>
      <c r="S24" s="681">
        <v>1</v>
      </c>
      <c r="T24" s="748">
        <v>1</v>
      </c>
      <c r="U24" s="704">
        <v>1</v>
      </c>
    </row>
    <row r="25" spans="1:21" ht="14.4" customHeight="1" x14ac:dyDescent="0.3">
      <c r="A25" s="664">
        <v>11</v>
      </c>
      <c r="B25" s="665" t="s">
        <v>550</v>
      </c>
      <c r="C25" s="665" t="s">
        <v>1789</v>
      </c>
      <c r="D25" s="746" t="s">
        <v>2588</v>
      </c>
      <c r="E25" s="747" t="s">
        <v>1807</v>
      </c>
      <c r="F25" s="665" t="s">
        <v>1788</v>
      </c>
      <c r="G25" s="665" t="s">
        <v>1828</v>
      </c>
      <c r="H25" s="665" t="s">
        <v>551</v>
      </c>
      <c r="I25" s="665" t="s">
        <v>1829</v>
      </c>
      <c r="J25" s="665" t="s">
        <v>1830</v>
      </c>
      <c r="K25" s="665" t="s">
        <v>1831</v>
      </c>
      <c r="L25" s="666">
        <v>500</v>
      </c>
      <c r="M25" s="666">
        <v>2000</v>
      </c>
      <c r="N25" s="665">
        <v>4</v>
      </c>
      <c r="O25" s="748">
        <v>4</v>
      </c>
      <c r="P25" s="666">
        <v>2000</v>
      </c>
      <c r="Q25" s="681">
        <v>1</v>
      </c>
      <c r="R25" s="665">
        <v>4</v>
      </c>
      <c r="S25" s="681">
        <v>1</v>
      </c>
      <c r="T25" s="748">
        <v>4</v>
      </c>
      <c r="U25" s="704">
        <v>1</v>
      </c>
    </row>
    <row r="26" spans="1:21" ht="14.4" customHeight="1" x14ac:dyDescent="0.3">
      <c r="A26" s="664">
        <v>11</v>
      </c>
      <c r="B26" s="665" t="s">
        <v>550</v>
      </c>
      <c r="C26" s="665" t="s">
        <v>1789</v>
      </c>
      <c r="D26" s="746" t="s">
        <v>2588</v>
      </c>
      <c r="E26" s="747" t="s">
        <v>1807</v>
      </c>
      <c r="F26" s="665" t="s">
        <v>1788</v>
      </c>
      <c r="G26" s="665" t="s">
        <v>1828</v>
      </c>
      <c r="H26" s="665" t="s">
        <v>551</v>
      </c>
      <c r="I26" s="665" t="s">
        <v>1851</v>
      </c>
      <c r="J26" s="665" t="s">
        <v>1852</v>
      </c>
      <c r="K26" s="665" t="s">
        <v>1853</v>
      </c>
      <c r="L26" s="666">
        <v>999.46</v>
      </c>
      <c r="M26" s="666">
        <v>1998.92</v>
      </c>
      <c r="N26" s="665">
        <v>2</v>
      </c>
      <c r="O26" s="748">
        <v>2</v>
      </c>
      <c r="P26" s="666">
        <v>1998.92</v>
      </c>
      <c r="Q26" s="681">
        <v>1</v>
      </c>
      <c r="R26" s="665">
        <v>2</v>
      </c>
      <c r="S26" s="681">
        <v>1</v>
      </c>
      <c r="T26" s="748">
        <v>2</v>
      </c>
      <c r="U26" s="704">
        <v>1</v>
      </c>
    </row>
    <row r="27" spans="1:21" ht="14.4" customHeight="1" x14ac:dyDescent="0.3">
      <c r="A27" s="664">
        <v>11</v>
      </c>
      <c r="B27" s="665" t="s">
        <v>550</v>
      </c>
      <c r="C27" s="665" t="s">
        <v>1789</v>
      </c>
      <c r="D27" s="746" t="s">
        <v>2588</v>
      </c>
      <c r="E27" s="747" t="s">
        <v>1807</v>
      </c>
      <c r="F27" s="665" t="s">
        <v>1788</v>
      </c>
      <c r="G27" s="665" t="s">
        <v>1828</v>
      </c>
      <c r="H27" s="665" t="s">
        <v>551</v>
      </c>
      <c r="I27" s="665" t="s">
        <v>1840</v>
      </c>
      <c r="J27" s="665" t="s">
        <v>1841</v>
      </c>
      <c r="K27" s="665" t="s">
        <v>1842</v>
      </c>
      <c r="L27" s="666">
        <v>971.25</v>
      </c>
      <c r="M27" s="666">
        <v>971.25</v>
      </c>
      <c r="N27" s="665">
        <v>1</v>
      </c>
      <c r="O27" s="748">
        <v>1</v>
      </c>
      <c r="P27" s="666">
        <v>971.25</v>
      </c>
      <c r="Q27" s="681">
        <v>1</v>
      </c>
      <c r="R27" s="665">
        <v>1</v>
      </c>
      <c r="S27" s="681">
        <v>1</v>
      </c>
      <c r="T27" s="748">
        <v>1</v>
      </c>
      <c r="U27" s="704">
        <v>1</v>
      </c>
    </row>
    <row r="28" spans="1:21" ht="14.4" customHeight="1" x14ac:dyDescent="0.3">
      <c r="A28" s="664">
        <v>11</v>
      </c>
      <c r="B28" s="665" t="s">
        <v>550</v>
      </c>
      <c r="C28" s="665" t="s">
        <v>1789</v>
      </c>
      <c r="D28" s="746" t="s">
        <v>2588</v>
      </c>
      <c r="E28" s="747" t="s">
        <v>1808</v>
      </c>
      <c r="F28" s="665" t="s">
        <v>1787</v>
      </c>
      <c r="G28" s="665" t="s">
        <v>1854</v>
      </c>
      <c r="H28" s="665" t="s">
        <v>830</v>
      </c>
      <c r="I28" s="665" t="s">
        <v>931</v>
      </c>
      <c r="J28" s="665" t="s">
        <v>1690</v>
      </c>
      <c r="K28" s="665" t="s">
        <v>1691</v>
      </c>
      <c r="L28" s="666">
        <v>154.36000000000001</v>
      </c>
      <c r="M28" s="666">
        <v>154.36000000000001</v>
      </c>
      <c r="N28" s="665">
        <v>1</v>
      </c>
      <c r="O28" s="748">
        <v>0.5</v>
      </c>
      <c r="P28" s="666">
        <v>154.36000000000001</v>
      </c>
      <c r="Q28" s="681">
        <v>1</v>
      </c>
      <c r="R28" s="665">
        <v>1</v>
      </c>
      <c r="S28" s="681">
        <v>1</v>
      </c>
      <c r="T28" s="748">
        <v>0.5</v>
      </c>
      <c r="U28" s="704">
        <v>1</v>
      </c>
    </row>
    <row r="29" spans="1:21" ht="14.4" customHeight="1" x14ac:dyDescent="0.3">
      <c r="A29" s="664">
        <v>11</v>
      </c>
      <c r="B29" s="665" t="s">
        <v>550</v>
      </c>
      <c r="C29" s="665" t="s">
        <v>1789</v>
      </c>
      <c r="D29" s="746" t="s">
        <v>2588</v>
      </c>
      <c r="E29" s="747" t="s">
        <v>1808</v>
      </c>
      <c r="F29" s="665" t="s">
        <v>1787</v>
      </c>
      <c r="G29" s="665" t="s">
        <v>1855</v>
      </c>
      <c r="H29" s="665" t="s">
        <v>551</v>
      </c>
      <c r="I29" s="665" t="s">
        <v>1141</v>
      </c>
      <c r="J29" s="665" t="s">
        <v>1142</v>
      </c>
      <c r="K29" s="665" t="s">
        <v>1722</v>
      </c>
      <c r="L29" s="666">
        <v>170.52</v>
      </c>
      <c r="M29" s="666">
        <v>341.04</v>
      </c>
      <c r="N29" s="665">
        <v>2</v>
      </c>
      <c r="O29" s="748">
        <v>1</v>
      </c>
      <c r="P29" s="666">
        <v>341.04</v>
      </c>
      <c r="Q29" s="681">
        <v>1</v>
      </c>
      <c r="R29" s="665">
        <v>2</v>
      </c>
      <c r="S29" s="681">
        <v>1</v>
      </c>
      <c r="T29" s="748">
        <v>1</v>
      </c>
      <c r="U29" s="704">
        <v>1</v>
      </c>
    </row>
    <row r="30" spans="1:21" ht="14.4" customHeight="1" x14ac:dyDescent="0.3">
      <c r="A30" s="664">
        <v>11</v>
      </c>
      <c r="B30" s="665" t="s">
        <v>550</v>
      </c>
      <c r="C30" s="665" t="s">
        <v>1789</v>
      </c>
      <c r="D30" s="746" t="s">
        <v>2588</v>
      </c>
      <c r="E30" s="747" t="s">
        <v>1808</v>
      </c>
      <c r="F30" s="665" t="s">
        <v>1787</v>
      </c>
      <c r="G30" s="665" t="s">
        <v>1855</v>
      </c>
      <c r="H30" s="665" t="s">
        <v>551</v>
      </c>
      <c r="I30" s="665" t="s">
        <v>1856</v>
      </c>
      <c r="J30" s="665" t="s">
        <v>1142</v>
      </c>
      <c r="K30" s="665" t="s">
        <v>1722</v>
      </c>
      <c r="L30" s="666">
        <v>0</v>
      </c>
      <c r="M30" s="666">
        <v>0</v>
      </c>
      <c r="N30" s="665">
        <v>2</v>
      </c>
      <c r="O30" s="748">
        <v>0.5</v>
      </c>
      <c r="P30" s="666">
        <v>0</v>
      </c>
      <c r="Q30" s="681"/>
      <c r="R30" s="665">
        <v>2</v>
      </c>
      <c r="S30" s="681">
        <v>1</v>
      </c>
      <c r="T30" s="748">
        <v>0.5</v>
      </c>
      <c r="U30" s="704">
        <v>1</v>
      </c>
    </row>
    <row r="31" spans="1:21" ht="14.4" customHeight="1" x14ac:dyDescent="0.3">
      <c r="A31" s="664">
        <v>11</v>
      </c>
      <c r="B31" s="665" t="s">
        <v>550</v>
      </c>
      <c r="C31" s="665" t="s">
        <v>1789</v>
      </c>
      <c r="D31" s="746" t="s">
        <v>2588</v>
      </c>
      <c r="E31" s="747" t="s">
        <v>1808</v>
      </c>
      <c r="F31" s="665" t="s">
        <v>1787</v>
      </c>
      <c r="G31" s="665" t="s">
        <v>1857</v>
      </c>
      <c r="H31" s="665" t="s">
        <v>830</v>
      </c>
      <c r="I31" s="665" t="s">
        <v>1293</v>
      </c>
      <c r="J31" s="665" t="s">
        <v>1753</v>
      </c>
      <c r="K31" s="665" t="s">
        <v>1754</v>
      </c>
      <c r="L31" s="666">
        <v>424.24</v>
      </c>
      <c r="M31" s="666">
        <v>424.24</v>
      </c>
      <c r="N31" s="665">
        <v>1</v>
      </c>
      <c r="O31" s="748">
        <v>1</v>
      </c>
      <c r="P31" s="666">
        <v>424.24</v>
      </c>
      <c r="Q31" s="681">
        <v>1</v>
      </c>
      <c r="R31" s="665">
        <v>1</v>
      </c>
      <c r="S31" s="681">
        <v>1</v>
      </c>
      <c r="T31" s="748">
        <v>1</v>
      </c>
      <c r="U31" s="704">
        <v>1</v>
      </c>
    </row>
    <row r="32" spans="1:21" ht="14.4" customHeight="1" x14ac:dyDescent="0.3">
      <c r="A32" s="664">
        <v>11</v>
      </c>
      <c r="B32" s="665" t="s">
        <v>550</v>
      </c>
      <c r="C32" s="665" t="s">
        <v>1789</v>
      </c>
      <c r="D32" s="746" t="s">
        <v>2588</v>
      </c>
      <c r="E32" s="747" t="s">
        <v>1808</v>
      </c>
      <c r="F32" s="665" t="s">
        <v>1787</v>
      </c>
      <c r="G32" s="665" t="s">
        <v>1858</v>
      </c>
      <c r="H32" s="665" t="s">
        <v>551</v>
      </c>
      <c r="I32" s="665" t="s">
        <v>1859</v>
      </c>
      <c r="J32" s="665" t="s">
        <v>1860</v>
      </c>
      <c r="K32" s="665" t="s">
        <v>1861</v>
      </c>
      <c r="L32" s="666">
        <v>30.46</v>
      </c>
      <c r="M32" s="666">
        <v>91.38</v>
      </c>
      <c r="N32" s="665">
        <v>3</v>
      </c>
      <c r="O32" s="748">
        <v>0.5</v>
      </c>
      <c r="P32" s="666"/>
      <c r="Q32" s="681">
        <v>0</v>
      </c>
      <c r="R32" s="665"/>
      <c r="S32" s="681">
        <v>0</v>
      </c>
      <c r="T32" s="748"/>
      <c r="U32" s="704">
        <v>0</v>
      </c>
    </row>
    <row r="33" spans="1:21" ht="14.4" customHeight="1" x14ac:dyDescent="0.3">
      <c r="A33" s="664">
        <v>11</v>
      </c>
      <c r="B33" s="665" t="s">
        <v>550</v>
      </c>
      <c r="C33" s="665" t="s">
        <v>1789</v>
      </c>
      <c r="D33" s="746" t="s">
        <v>2588</v>
      </c>
      <c r="E33" s="747" t="s">
        <v>1808</v>
      </c>
      <c r="F33" s="665" t="s">
        <v>1787</v>
      </c>
      <c r="G33" s="665" t="s">
        <v>1834</v>
      </c>
      <c r="H33" s="665" t="s">
        <v>551</v>
      </c>
      <c r="I33" s="665" t="s">
        <v>1054</v>
      </c>
      <c r="J33" s="665" t="s">
        <v>679</v>
      </c>
      <c r="K33" s="665" t="s">
        <v>1055</v>
      </c>
      <c r="L33" s="666">
        <v>0</v>
      </c>
      <c r="M33" s="666">
        <v>0</v>
      </c>
      <c r="N33" s="665">
        <v>8</v>
      </c>
      <c r="O33" s="748">
        <v>5.5</v>
      </c>
      <c r="P33" s="666">
        <v>0</v>
      </c>
      <c r="Q33" s="681"/>
      <c r="R33" s="665">
        <v>5</v>
      </c>
      <c r="S33" s="681">
        <v>0.625</v>
      </c>
      <c r="T33" s="748">
        <v>3.5</v>
      </c>
      <c r="U33" s="704">
        <v>0.63636363636363635</v>
      </c>
    </row>
    <row r="34" spans="1:21" ht="14.4" customHeight="1" x14ac:dyDescent="0.3">
      <c r="A34" s="664">
        <v>11</v>
      </c>
      <c r="B34" s="665" t="s">
        <v>550</v>
      </c>
      <c r="C34" s="665" t="s">
        <v>1789</v>
      </c>
      <c r="D34" s="746" t="s">
        <v>2588</v>
      </c>
      <c r="E34" s="747" t="s">
        <v>1808</v>
      </c>
      <c r="F34" s="665" t="s">
        <v>1787</v>
      </c>
      <c r="G34" s="665" t="s">
        <v>1862</v>
      </c>
      <c r="H34" s="665" t="s">
        <v>551</v>
      </c>
      <c r="I34" s="665" t="s">
        <v>1863</v>
      </c>
      <c r="J34" s="665" t="s">
        <v>1864</v>
      </c>
      <c r="K34" s="665" t="s">
        <v>1865</v>
      </c>
      <c r="L34" s="666">
        <v>0</v>
      </c>
      <c r="M34" s="666">
        <v>0</v>
      </c>
      <c r="N34" s="665">
        <v>2</v>
      </c>
      <c r="O34" s="748">
        <v>1</v>
      </c>
      <c r="P34" s="666">
        <v>0</v>
      </c>
      <c r="Q34" s="681"/>
      <c r="R34" s="665">
        <v>1</v>
      </c>
      <c r="S34" s="681">
        <v>0.5</v>
      </c>
      <c r="T34" s="748">
        <v>0.5</v>
      </c>
      <c r="U34" s="704">
        <v>0.5</v>
      </c>
    </row>
    <row r="35" spans="1:21" ht="14.4" customHeight="1" x14ac:dyDescent="0.3">
      <c r="A35" s="664">
        <v>11</v>
      </c>
      <c r="B35" s="665" t="s">
        <v>550</v>
      </c>
      <c r="C35" s="665" t="s">
        <v>1789</v>
      </c>
      <c r="D35" s="746" t="s">
        <v>2588</v>
      </c>
      <c r="E35" s="747" t="s">
        <v>1808</v>
      </c>
      <c r="F35" s="665" t="s">
        <v>1787</v>
      </c>
      <c r="G35" s="665" t="s">
        <v>1823</v>
      </c>
      <c r="H35" s="665" t="s">
        <v>830</v>
      </c>
      <c r="I35" s="665" t="s">
        <v>1824</v>
      </c>
      <c r="J35" s="665" t="s">
        <v>857</v>
      </c>
      <c r="K35" s="665" t="s">
        <v>1676</v>
      </c>
      <c r="L35" s="666">
        <v>815.1</v>
      </c>
      <c r="M35" s="666">
        <v>8966.1</v>
      </c>
      <c r="N35" s="665">
        <v>11</v>
      </c>
      <c r="O35" s="748">
        <v>4.5</v>
      </c>
      <c r="P35" s="666">
        <v>4890.6000000000004</v>
      </c>
      <c r="Q35" s="681">
        <v>0.54545454545454553</v>
      </c>
      <c r="R35" s="665">
        <v>6</v>
      </c>
      <c r="S35" s="681">
        <v>0.54545454545454541</v>
      </c>
      <c r="T35" s="748">
        <v>2.5</v>
      </c>
      <c r="U35" s="704">
        <v>0.55555555555555558</v>
      </c>
    </row>
    <row r="36" spans="1:21" ht="14.4" customHeight="1" x14ac:dyDescent="0.3">
      <c r="A36" s="664">
        <v>11</v>
      </c>
      <c r="B36" s="665" t="s">
        <v>550</v>
      </c>
      <c r="C36" s="665" t="s">
        <v>1789</v>
      </c>
      <c r="D36" s="746" t="s">
        <v>2588</v>
      </c>
      <c r="E36" s="747" t="s">
        <v>1808</v>
      </c>
      <c r="F36" s="665" t="s">
        <v>1787</v>
      </c>
      <c r="G36" s="665" t="s">
        <v>1866</v>
      </c>
      <c r="H36" s="665" t="s">
        <v>551</v>
      </c>
      <c r="I36" s="665" t="s">
        <v>1867</v>
      </c>
      <c r="J36" s="665" t="s">
        <v>778</v>
      </c>
      <c r="K36" s="665" t="s">
        <v>1868</v>
      </c>
      <c r="L36" s="666">
        <v>0</v>
      </c>
      <c r="M36" s="666">
        <v>0</v>
      </c>
      <c r="N36" s="665">
        <v>1</v>
      </c>
      <c r="O36" s="748">
        <v>1</v>
      </c>
      <c r="P36" s="666">
        <v>0</v>
      </c>
      <c r="Q36" s="681"/>
      <c r="R36" s="665">
        <v>1</v>
      </c>
      <c r="S36" s="681">
        <v>1</v>
      </c>
      <c r="T36" s="748">
        <v>1</v>
      </c>
      <c r="U36" s="704">
        <v>1</v>
      </c>
    </row>
    <row r="37" spans="1:21" ht="14.4" customHeight="1" x14ac:dyDescent="0.3">
      <c r="A37" s="664">
        <v>11</v>
      </c>
      <c r="B37" s="665" t="s">
        <v>550</v>
      </c>
      <c r="C37" s="665" t="s">
        <v>1789</v>
      </c>
      <c r="D37" s="746" t="s">
        <v>2588</v>
      </c>
      <c r="E37" s="747" t="s">
        <v>1808</v>
      </c>
      <c r="F37" s="665" t="s">
        <v>1787</v>
      </c>
      <c r="G37" s="665" t="s">
        <v>1825</v>
      </c>
      <c r="H37" s="665" t="s">
        <v>551</v>
      </c>
      <c r="I37" s="665" t="s">
        <v>640</v>
      </c>
      <c r="J37" s="665" t="s">
        <v>1826</v>
      </c>
      <c r="K37" s="665" t="s">
        <v>1827</v>
      </c>
      <c r="L37" s="666">
        <v>0</v>
      </c>
      <c r="M37" s="666">
        <v>0</v>
      </c>
      <c r="N37" s="665">
        <v>10</v>
      </c>
      <c r="O37" s="748">
        <v>6.5</v>
      </c>
      <c r="P37" s="666">
        <v>0</v>
      </c>
      <c r="Q37" s="681"/>
      <c r="R37" s="665">
        <v>5</v>
      </c>
      <c r="S37" s="681">
        <v>0.5</v>
      </c>
      <c r="T37" s="748">
        <v>2.5</v>
      </c>
      <c r="U37" s="704">
        <v>0.38461538461538464</v>
      </c>
    </row>
    <row r="38" spans="1:21" ht="14.4" customHeight="1" x14ac:dyDescent="0.3">
      <c r="A38" s="664">
        <v>11</v>
      </c>
      <c r="B38" s="665" t="s">
        <v>550</v>
      </c>
      <c r="C38" s="665" t="s">
        <v>1789</v>
      </c>
      <c r="D38" s="746" t="s">
        <v>2588</v>
      </c>
      <c r="E38" s="747" t="s">
        <v>1808</v>
      </c>
      <c r="F38" s="665" t="s">
        <v>1788</v>
      </c>
      <c r="G38" s="665" t="s">
        <v>1828</v>
      </c>
      <c r="H38" s="665" t="s">
        <v>551</v>
      </c>
      <c r="I38" s="665" t="s">
        <v>1869</v>
      </c>
      <c r="J38" s="665" t="s">
        <v>1870</v>
      </c>
      <c r="K38" s="665" t="s">
        <v>1871</v>
      </c>
      <c r="L38" s="666">
        <v>1000</v>
      </c>
      <c r="M38" s="666">
        <v>1000</v>
      </c>
      <c r="N38" s="665">
        <v>1</v>
      </c>
      <c r="O38" s="748">
        <v>1</v>
      </c>
      <c r="P38" s="666">
        <v>1000</v>
      </c>
      <c r="Q38" s="681">
        <v>1</v>
      </c>
      <c r="R38" s="665">
        <v>1</v>
      </c>
      <c r="S38" s="681">
        <v>1</v>
      </c>
      <c r="T38" s="748">
        <v>1</v>
      </c>
      <c r="U38" s="704">
        <v>1</v>
      </c>
    </row>
    <row r="39" spans="1:21" ht="14.4" customHeight="1" x14ac:dyDescent="0.3">
      <c r="A39" s="664">
        <v>11</v>
      </c>
      <c r="B39" s="665" t="s">
        <v>550</v>
      </c>
      <c r="C39" s="665" t="s">
        <v>1789</v>
      </c>
      <c r="D39" s="746" t="s">
        <v>2588</v>
      </c>
      <c r="E39" s="747" t="s">
        <v>1808</v>
      </c>
      <c r="F39" s="665" t="s">
        <v>1788</v>
      </c>
      <c r="G39" s="665" t="s">
        <v>1828</v>
      </c>
      <c r="H39" s="665" t="s">
        <v>551</v>
      </c>
      <c r="I39" s="665" t="s">
        <v>1829</v>
      </c>
      <c r="J39" s="665" t="s">
        <v>1830</v>
      </c>
      <c r="K39" s="665" t="s">
        <v>1831</v>
      </c>
      <c r="L39" s="666">
        <v>500</v>
      </c>
      <c r="M39" s="666">
        <v>1500</v>
      </c>
      <c r="N39" s="665">
        <v>3</v>
      </c>
      <c r="O39" s="748">
        <v>3</v>
      </c>
      <c r="P39" s="666">
        <v>1500</v>
      </c>
      <c r="Q39" s="681">
        <v>1</v>
      </c>
      <c r="R39" s="665">
        <v>3</v>
      </c>
      <c r="S39" s="681">
        <v>1</v>
      </c>
      <c r="T39" s="748">
        <v>3</v>
      </c>
      <c r="U39" s="704">
        <v>1</v>
      </c>
    </row>
    <row r="40" spans="1:21" ht="14.4" customHeight="1" x14ac:dyDescent="0.3">
      <c r="A40" s="664">
        <v>11</v>
      </c>
      <c r="B40" s="665" t="s">
        <v>550</v>
      </c>
      <c r="C40" s="665" t="s">
        <v>1789</v>
      </c>
      <c r="D40" s="746" t="s">
        <v>2588</v>
      </c>
      <c r="E40" s="747" t="s">
        <v>1808</v>
      </c>
      <c r="F40" s="665" t="s">
        <v>1788</v>
      </c>
      <c r="G40" s="665" t="s">
        <v>1828</v>
      </c>
      <c r="H40" s="665" t="s">
        <v>551</v>
      </c>
      <c r="I40" s="665" t="s">
        <v>1840</v>
      </c>
      <c r="J40" s="665" t="s">
        <v>1841</v>
      </c>
      <c r="K40" s="665" t="s">
        <v>1842</v>
      </c>
      <c r="L40" s="666">
        <v>971.25</v>
      </c>
      <c r="M40" s="666">
        <v>971.25</v>
      </c>
      <c r="N40" s="665">
        <v>1</v>
      </c>
      <c r="O40" s="748">
        <v>1</v>
      </c>
      <c r="P40" s="666"/>
      <c r="Q40" s="681">
        <v>0</v>
      </c>
      <c r="R40" s="665"/>
      <c r="S40" s="681">
        <v>0</v>
      </c>
      <c r="T40" s="748"/>
      <c r="U40" s="704">
        <v>0</v>
      </c>
    </row>
    <row r="41" spans="1:21" ht="14.4" customHeight="1" x14ac:dyDescent="0.3">
      <c r="A41" s="664">
        <v>11</v>
      </c>
      <c r="B41" s="665" t="s">
        <v>550</v>
      </c>
      <c r="C41" s="665" t="s">
        <v>1789</v>
      </c>
      <c r="D41" s="746" t="s">
        <v>2588</v>
      </c>
      <c r="E41" s="747" t="s">
        <v>1809</v>
      </c>
      <c r="F41" s="665" t="s">
        <v>1787</v>
      </c>
      <c r="G41" s="665" t="s">
        <v>1855</v>
      </c>
      <c r="H41" s="665" t="s">
        <v>551</v>
      </c>
      <c r="I41" s="665" t="s">
        <v>1141</v>
      </c>
      <c r="J41" s="665" t="s">
        <v>1142</v>
      </c>
      <c r="K41" s="665" t="s">
        <v>1722</v>
      </c>
      <c r="L41" s="666">
        <v>170.52</v>
      </c>
      <c r="M41" s="666">
        <v>341.04</v>
      </c>
      <c r="N41" s="665">
        <v>2</v>
      </c>
      <c r="O41" s="748">
        <v>0.5</v>
      </c>
      <c r="P41" s="666">
        <v>341.04</v>
      </c>
      <c r="Q41" s="681">
        <v>1</v>
      </c>
      <c r="R41" s="665">
        <v>2</v>
      </c>
      <c r="S41" s="681">
        <v>1</v>
      </c>
      <c r="T41" s="748">
        <v>0.5</v>
      </c>
      <c r="U41" s="704">
        <v>1</v>
      </c>
    </row>
    <row r="42" spans="1:21" ht="14.4" customHeight="1" x14ac:dyDescent="0.3">
      <c r="A42" s="664">
        <v>11</v>
      </c>
      <c r="B42" s="665" t="s">
        <v>550</v>
      </c>
      <c r="C42" s="665" t="s">
        <v>1789</v>
      </c>
      <c r="D42" s="746" t="s">
        <v>2588</v>
      </c>
      <c r="E42" s="747" t="s">
        <v>1809</v>
      </c>
      <c r="F42" s="665" t="s">
        <v>1787</v>
      </c>
      <c r="G42" s="665" t="s">
        <v>1834</v>
      </c>
      <c r="H42" s="665" t="s">
        <v>551</v>
      </c>
      <c r="I42" s="665" t="s">
        <v>1872</v>
      </c>
      <c r="J42" s="665" t="s">
        <v>679</v>
      </c>
      <c r="K42" s="665" t="s">
        <v>1873</v>
      </c>
      <c r="L42" s="666">
        <v>0</v>
      </c>
      <c r="M42" s="666">
        <v>0</v>
      </c>
      <c r="N42" s="665">
        <v>1</v>
      </c>
      <c r="O42" s="748">
        <v>0.5</v>
      </c>
      <c r="P42" s="666">
        <v>0</v>
      </c>
      <c r="Q42" s="681"/>
      <c r="R42" s="665">
        <v>1</v>
      </c>
      <c r="S42" s="681">
        <v>1</v>
      </c>
      <c r="T42" s="748">
        <v>0.5</v>
      </c>
      <c r="U42" s="704">
        <v>1</v>
      </c>
    </row>
    <row r="43" spans="1:21" ht="14.4" customHeight="1" x14ac:dyDescent="0.3">
      <c r="A43" s="664">
        <v>11</v>
      </c>
      <c r="B43" s="665" t="s">
        <v>550</v>
      </c>
      <c r="C43" s="665" t="s">
        <v>1789</v>
      </c>
      <c r="D43" s="746" t="s">
        <v>2588</v>
      </c>
      <c r="E43" s="747" t="s">
        <v>1809</v>
      </c>
      <c r="F43" s="665" t="s">
        <v>1787</v>
      </c>
      <c r="G43" s="665" t="s">
        <v>1823</v>
      </c>
      <c r="H43" s="665" t="s">
        <v>830</v>
      </c>
      <c r="I43" s="665" t="s">
        <v>1824</v>
      </c>
      <c r="J43" s="665" t="s">
        <v>857</v>
      </c>
      <c r="K43" s="665" t="s">
        <v>1676</v>
      </c>
      <c r="L43" s="666">
        <v>815.1</v>
      </c>
      <c r="M43" s="666">
        <v>4890.6000000000004</v>
      </c>
      <c r="N43" s="665">
        <v>6</v>
      </c>
      <c r="O43" s="748">
        <v>5.5</v>
      </c>
      <c r="P43" s="666">
        <v>4890.6000000000004</v>
      </c>
      <c r="Q43" s="681">
        <v>1</v>
      </c>
      <c r="R43" s="665">
        <v>6</v>
      </c>
      <c r="S43" s="681">
        <v>1</v>
      </c>
      <c r="T43" s="748">
        <v>5.5</v>
      </c>
      <c r="U43" s="704">
        <v>1</v>
      </c>
    </row>
    <row r="44" spans="1:21" ht="14.4" customHeight="1" x14ac:dyDescent="0.3">
      <c r="A44" s="664">
        <v>11</v>
      </c>
      <c r="B44" s="665" t="s">
        <v>550</v>
      </c>
      <c r="C44" s="665" t="s">
        <v>1789</v>
      </c>
      <c r="D44" s="746" t="s">
        <v>2588</v>
      </c>
      <c r="E44" s="747" t="s">
        <v>1809</v>
      </c>
      <c r="F44" s="665" t="s">
        <v>1787</v>
      </c>
      <c r="G44" s="665" t="s">
        <v>1825</v>
      </c>
      <c r="H44" s="665" t="s">
        <v>551</v>
      </c>
      <c r="I44" s="665" t="s">
        <v>640</v>
      </c>
      <c r="J44" s="665" t="s">
        <v>1826</v>
      </c>
      <c r="K44" s="665" t="s">
        <v>1827</v>
      </c>
      <c r="L44" s="666">
        <v>0</v>
      </c>
      <c r="M44" s="666">
        <v>0</v>
      </c>
      <c r="N44" s="665">
        <v>1</v>
      </c>
      <c r="O44" s="748">
        <v>0.5</v>
      </c>
      <c r="P44" s="666">
        <v>0</v>
      </c>
      <c r="Q44" s="681"/>
      <c r="R44" s="665">
        <v>1</v>
      </c>
      <c r="S44" s="681">
        <v>1</v>
      </c>
      <c r="T44" s="748">
        <v>0.5</v>
      </c>
      <c r="U44" s="704">
        <v>1</v>
      </c>
    </row>
    <row r="45" spans="1:21" ht="14.4" customHeight="1" x14ac:dyDescent="0.3">
      <c r="A45" s="664">
        <v>11</v>
      </c>
      <c r="B45" s="665" t="s">
        <v>550</v>
      </c>
      <c r="C45" s="665" t="s">
        <v>1789</v>
      </c>
      <c r="D45" s="746" t="s">
        <v>2588</v>
      </c>
      <c r="E45" s="747" t="s">
        <v>1809</v>
      </c>
      <c r="F45" s="665" t="s">
        <v>1788</v>
      </c>
      <c r="G45" s="665" t="s">
        <v>1828</v>
      </c>
      <c r="H45" s="665" t="s">
        <v>551</v>
      </c>
      <c r="I45" s="665" t="s">
        <v>1869</v>
      </c>
      <c r="J45" s="665" t="s">
        <v>1870</v>
      </c>
      <c r="K45" s="665" t="s">
        <v>1871</v>
      </c>
      <c r="L45" s="666">
        <v>1000</v>
      </c>
      <c r="M45" s="666">
        <v>1000</v>
      </c>
      <c r="N45" s="665">
        <v>1</v>
      </c>
      <c r="O45" s="748">
        <v>1</v>
      </c>
      <c r="P45" s="666">
        <v>1000</v>
      </c>
      <c r="Q45" s="681">
        <v>1</v>
      </c>
      <c r="R45" s="665">
        <v>1</v>
      </c>
      <c r="S45" s="681">
        <v>1</v>
      </c>
      <c r="T45" s="748">
        <v>1</v>
      </c>
      <c r="U45" s="704">
        <v>1</v>
      </c>
    </row>
    <row r="46" spans="1:21" ht="14.4" customHeight="1" x14ac:dyDescent="0.3">
      <c r="A46" s="664">
        <v>11</v>
      </c>
      <c r="B46" s="665" t="s">
        <v>550</v>
      </c>
      <c r="C46" s="665" t="s">
        <v>1789</v>
      </c>
      <c r="D46" s="746" t="s">
        <v>2588</v>
      </c>
      <c r="E46" s="747" t="s">
        <v>1809</v>
      </c>
      <c r="F46" s="665" t="s">
        <v>1788</v>
      </c>
      <c r="G46" s="665" t="s">
        <v>1828</v>
      </c>
      <c r="H46" s="665" t="s">
        <v>551</v>
      </c>
      <c r="I46" s="665" t="s">
        <v>1829</v>
      </c>
      <c r="J46" s="665" t="s">
        <v>1830</v>
      </c>
      <c r="K46" s="665" t="s">
        <v>1831</v>
      </c>
      <c r="L46" s="666">
        <v>500</v>
      </c>
      <c r="M46" s="666">
        <v>500</v>
      </c>
      <c r="N46" s="665">
        <v>1</v>
      </c>
      <c r="O46" s="748">
        <v>1</v>
      </c>
      <c r="P46" s="666">
        <v>500</v>
      </c>
      <c r="Q46" s="681">
        <v>1</v>
      </c>
      <c r="R46" s="665">
        <v>1</v>
      </c>
      <c r="S46" s="681">
        <v>1</v>
      </c>
      <c r="T46" s="748">
        <v>1</v>
      </c>
      <c r="U46" s="704">
        <v>1</v>
      </c>
    </row>
    <row r="47" spans="1:21" ht="14.4" customHeight="1" x14ac:dyDescent="0.3">
      <c r="A47" s="664">
        <v>11</v>
      </c>
      <c r="B47" s="665" t="s">
        <v>550</v>
      </c>
      <c r="C47" s="665" t="s">
        <v>1789</v>
      </c>
      <c r="D47" s="746" t="s">
        <v>2588</v>
      </c>
      <c r="E47" s="747" t="s">
        <v>1810</v>
      </c>
      <c r="F47" s="665" t="s">
        <v>1787</v>
      </c>
      <c r="G47" s="665" t="s">
        <v>1823</v>
      </c>
      <c r="H47" s="665" t="s">
        <v>830</v>
      </c>
      <c r="I47" s="665" t="s">
        <v>1874</v>
      </c>
      <c r="J47" s="665" t="s">
        <v>857</v>
      </c>
      <c r="K47" s="665" t="s">
        <v>1875</v>
      </c>
      <c r="L47" s="666">
        <v>0</v>
      </c>
      <c r="M47" s="666">
        <v>0</v>
      </c>
      <c r="N47" s="665">
        <v>3</v>
      </c>
      <c r="O47" s="748">
        <v>1</v>
      </c>
      <c r="P47" s="666"/>
      <c r="Q47" s="681"/>
      <c r="R47" s="665"/>
      <c r="S47" s="681">
        <v>0</v>
      </c>
      <c r="T47" s="748"/>
      <c r="U47" s="704">
        <v>0</v>
      </c>
    </row>
    <row r="48" spans="1:21" ht="14.4" customHeight="1" x14ac:dyDescent="0.3">
      <c r="A48" s="664">
        <v>11</v>
      </c>
      <c r="B48" s="665" t="s">
        <v>550</v>
      </c>
      <c r="C48" s="665" t="s">
        <v>1789</v>
      </c>
      <c r="D48" s="746" t="s">
        <v>2588</v>
      </c>
      <c r="E48" s="747" t="s">
        <v>1810</v>
      </c>
      <c r="F48" s="665" t="s">
        <v>1787</v>
      </c>
      <c r="G48" s="665" t="s">
        <v>1823</v>
      </c>
      <c r="H48" s="665" t="s">
        <v>830</v>
      </c>
      <c r="I48" s="665" t="s">
        <v>1824</v>
      </c>
      <c r="J48" s="665" t="s">
        <v>857</v>
      </c>
      <c r="K48" s="665" t="s">
        <v>1676</v>
      </c>
      <c r="L48" s="666">
        <v>815.1</v>
      </c>
      <c r="M48" s="666">
        <v>4075.5</v>
      </c>
      <c r="N48" s="665">
        <v>5</v>
      </c>
      <c r="O48" s="748">
        <v>4</v>
      </c>
      <c r="P48" s="666">
        <v>4075.5</v>
      </c>
      <c r="Q48" s="681">
        <v>1</v>
      </c>
      <c r="R48" s="665">
        <v>5</v>
      </c>
      <c r="S48" s="681">
        <v>1</v>
      </c>
      <c r="T48" s="748">
        <v>4</v>
      </c>
      <c r="U48" s="704">
        <v>1</v>
      </c>
    </row>
    <row r="49" spans="1:21" ht="14.4" customHeight="1" x14ac:dyDescent="0.3">
      <c r="A49" s="664">
        <v>11</v>
      </c>
      <c r="B49" s="665" t="s">
        <v>550</v>
      </c>
      <c r="C49" s="665" t="s">
        <v>1789</v>
      </c>
      <c r="D49" s="746" t="s">
        <v>2588</v>
      </c>
      <c r="E49" s="747" t="s">
        <v>1810</v>
      </c>
      <c r="F49" s="665" t="s">
        <v>1788</v>
      </c>
      <c r="G49" s="665" t="s">
        <v>1876</v>
      </c>
      <c r="H49" s="665" t="s">
        <v>551</v>
      </c>
      <c r="I49" s="665" t="s">
        <v>1877</v>
      </c>
      <c r="J49" s="665" t="s">
        <v>1878</v>
      </c>
      <c r="K49" s="665" t="s">
        <v>1879</v>
      </c>
      <c r="L49" s="666">
        <v>278.75</v>
      </c>
      <c r="M49" s="666">
        <v>1115</v>
      </c>
      <c r="N49" s="665">
        <v>4</v>
      </c>
      <c r="O49" s="748">
        <v>2</v>
      </c>
      <c r="P49" s="666">
        <v>1115</v>
      </c>
      <c r="Q49" s="681">
        <v>1</v>
      </c>
      <c r="R49" s="665">
        <v>4</v>
      </c>
      <c r="S49" s="681">
        <v>1</v>
      </c>
      <c r="T49" s="748">
        <v>2</v>
      </c>
      <c r="U49" s="704">
        <v>1</v>
      </c>
    </row>
    <row r="50" spans="1:21" ht="14.4" customHeight="1" x14ac:dyDescent="0.3">
      <c r="A50" s="664">
        <v>11</v>
      </c>
      <c r="B50" s="665" t="s">
        <v>550</v>
      </c>
      <c r="C50" s="665" t="s">
        <v>1789</v>
      </c>
      <c r="D50" s="746" t="s">
        <v>2588</v>
      </c>
      <c r="E50" s="747" t="s">
        <v>1811</v>
      </c>
      <c r="F50" s="665" t="s">
        <v>1787</v>
      </c>
      <c r="G50" s="665" t="s">
        <v>1855</v>
      </c>
      <c r="H50" s="665" t="s">
        <v>551</v>
      </c>
      <c r="I50" s="665" t="s">
        <v>1880</v>
      </c>
      <c r="J50" s="665" t="s">
        <v>1142</v>
      </c>
      <c r="K50" s="665" t="s">
        <v>1881</v>
      </c>
      <c r="L50" s="666">
        <v>0</v>
      </c>
      <c r="M50" s="666">
        <v>0</v>
      </c>
      <c r="N50" s="665">
        <v>1</v>
      </c>
      <c r="O50" s="748">
        <v>0.5</v>
      </c>
      <c r="P50" s="666">
        <v>0</v>
      </c>
      <c r="Q50" s="681"/>
      <c r="R50" s="665">
        <v>1</v>
      </c>
      <c r="S50" s="681">
        <v>1</v>
      </c>
      <c r="T50" s="748">
        <v>0.5</v>
      </c>
      <c r="U50" s="704">
        <v>1</v>
      </c>
    </row>
    <row r="51" spans="1:21" ht="14.4" customHeight="1" x14ac:dyDescent="0.3">
      <c r="A51" s="664">
        <v>11</v>
      </c>
      <c r="B51" s="665" t="s">
        <v>550</v>
      </c>
      <c r="C51" s="665" t="s">
        <v>1789</v>
      </c>
      <c r="D51" s="746" t="s">
        <v>2588</v>
      </c>
      <c r="E51" s="747" t="s">
        <v>1811</v>
      </c>
      <c r="F51" s="665" t="s">
        <v>1787</v>
      </c>
      <c r="G51" s="665" t="s">
        <v>1823</v>
      </c>
      <c r="H51" s="665" t="s">
        <v>830</v>
      </c>
      <c r="I51" s="665" t="s">
        <v>1836</v>
      </c>
      <c r="J51" s="665" t="s">
        <v>857</v>
      </c>
      <c r="K51" s="665" t="s">
        <v>1678</v>
      </c>
      <c r="L51" s="666">
        <v>543.39</v>
      </c>
      <c r="M51" s="666">
        <v>1086.78</v>
      </c>
      <c r="N51" s="665">
        <v>2</v>
      </c>
      <c r="O51" s="748">
        <v>0.5</v>
      </c>
      <c r="P51" s="666">
        <v>1086.78</v>
      </c>
      <c r="Q51" s="681">
        <v>1</v>
      </c>
      <c r="R51" s="665">
        <v>2</v>
      </c>
      <c r="S51" s="681">
        <v>1</v>
      </c>
      <c r="T51" s="748">
        <v>0.5</v>
      </c>
      <c r="U51" s="704">
        <v>1</v>
      </c>
    </row>
    <row r="52" spans="1:21" ht="14.4" customHeight="1" x14ac:dyDescent="0.3">
      <c r="A52" s="664">
        <v>11</v>
      </c>
      <c r="B52" s="665" t="s">
        <v>550</v>
      </c>
      <c r="C52" s="665" t="s">
        <v>1789</v>
      </c>
      <c r="D52" s="746" t="s">
        <v>2588</v>
      </c>
      <c r="E52" s="747" t="s">
        <v>1811</v>
      </c>
      <c r="F52" s="665" t="s">
        <v>1787</v>
      </c>
      <c r="G52" s="665" t="s">
        <v>1823</v>
      </c>
      <c r="H52" s="665" t="s">
        <v>830</v>
      </c>
      <c r="I52" s="665" t="s">
        <v>1824</v>
      </c>
      <c r="J52" s="665" t="s">
        <v>857</v>
      </c>
      <c r="K52" s="665" t="s">
        <v>1676</v>
      </c>
      <c r="L52" s="666">
        <v>815.1</v>
      </c>
      <c r="M52" s="666">
        <v>1630.2</v>
      </c>
      <c r="N52" s="665">
        <v>2</v>
      </c>
      <c r="O52" s="748">
        <v>1.5</v>
      </c>
      <c r="P52" s="666">
        <v>1630.2</v>
      </c>
      <c r="Q52" s="681">
        <v>1</v>
      </c>
      <c r="R52" s="665">
        <v>2</v>
      </c>
      <c r="S52" s="681">
        <v>1</v>
      </c>
      <c r="T52" s="748">
        <v>1.5</v>
      </c>
      <c r="U52" s="704">
        <v>1</v>
      </c>
    </row>
    <row r="53" spans="1:21" ht="14.4" customHeight="1" x14ac:dyDescent="0.3">
      <c r="A53" s="664">
        <v>11</v>
      </c>
      <c r="B53" s="665" t="s">
        <v>550</v>
      </c>
      <c r="C53" s="665" t="s">
        <v>1789</v>
      </c>
      <c r="D53" s="746" t="s">
        <v>2588</v>
      </c>
      <c r="E53" s="747" t="s">
        <v>1811</v>
      </c>
      <c r="F53" s="665" t="s">
        <v>1787</v>
      </c>
      <c r="G53" s="665" t="s">
        <v>1825</v>
      </c>
      <c r="H53" s="665" t="s">
        <v>551</v>
      </c>
      <c r="I53" s="665" t="s">
        <v>640</v>
      </c>
      <c r="J53" s="665" t="s">
        <v>1826</v>
      </c>
      <c r="K53" s="665" t="s">
        <v>1827</v>
      </c>
      <c r="L53" s="666">
        <v>0</v>
      </c>
      <c r="M53" s="666">
        <v>0</v>
      </c>
      <c r="N53" s="665">
        <v>1</v>
      </c>
      <c r="O53" s="748">
        <v>0.5</v>
      </c>
      <c r="P53" s="666">
        <v>0</v>
      </c>
      <c r="Q53" s="681"/>
      <c r="R53" s="665">
        <v>1</v>
      </c>
      <c r="S53" s="681">
        <v>1</v>
      </c>
      <c r="T53" s="748">
        <v>0.5</v>
      </c>
      <c r="U53" s="704">
        <v>1</v>
      </c>
    </row>
    <row r="54" spans="1:21" ht="14.4" customHeight="1" x14ac:dyDescent="0.3">
      <c r="A54" s="664">
        <v>11</v>
      </c>
      <c r="B54" s="665" t="s">
        <v>550</v>
      </c>
      <c r="C54" s="665" t="s">
        <v>1789</v>
      </c>
      <c r="D54" s="746" t="s">
        <v>2588</v>
      </c>
      <c r="E54" s="747" t="s">
        <v>1811</v>
      </c>
      <c r="F54" s="665" t="s">
        <v>1788</v>
      </c>
      <c r="G54" s="665" t="s">
        <v>1828</v>
      </c>
      <c r="H54" s="665" t="s">
        <v>551</v>
      </c>
      <c r="I54" s="665" t="s">
        <v>1882</v>
      </c>
      <c r="J54" s="665" t="s">
        <v>1883</v>
      </c>
      <c r="K54" s="665" t="s">
        <v>1884</v>
      </c>
      <c r="L54" s="666">
        <v>500</v>
      </c>
      <c r="M54" s="666">
        <v>500</v>
      </c>
      <c r="N54" s="665">
        <v>1</v>
      </c>
      <c r="O54" s="748">
        <v>1</v>
      </c>
      <c r="P54" s="666">
        <v>500</v>
      </c>
      <c r="Q54" s="681">
        <v>1</v>
      </c>
      <c r="R54" s="665">
        <v>1</v>
      </c>
      <c r="S54" s="681">
        <v>1</v>
      </c>
      <c r="T54" s="748">
        <v>1</v>
      </c>
      <c r="U54" s="704">
        <v>1</v>
      </c>
    </row>
    <row r="55" spans="1:21" ht="14.4" customHeight="1" x14ac:dyDescent="0.3">
      <c r="A55" s="664">
        <v>11</v>
      </c>
      <c r="B55" s="665" t="s">
        <v>550</v>
      </c>
      <c r="C55" s="665" t="s">
        <v>1789</v>
      </c>
      <c r="D55" s="746" t="s">
        <v>2588</v>
      </c>
      <c r="E55" s="747" t="s">
        <v>1814</v>
      </c>
      <c r="F55" s="665" t="s">
        <v>1787</v>
      </c>
      <c r="G55" s="665" t="s">
        <v>1855</v>
      </c>
      <c r="H55" s="665" t="s">
        <v>551</v>
      </c>
      <c r="I55" s="665" t="s">
        <v>1856</v>
      </c>
      <c r="J55" s="665" t="s">
        <v>1142</v>
      </c>
      <c r="K55" s="665" t="s">
        <v>1722</v>
      </c>
      <c r="L55" s="666">
        <v>0</v>
      </c>
      <c r="M55" s="666">
        <v>0</v>
      </c>
      <c r="N55" s="665">
        <v>2</v>
      </c>
      <c r="O55" s="748">
        <v>0.5</v>
      </c>
      <c r="P55" s="666"/>
      <c r="Q55" s="681"/>
      <c r="R55" s="665"/>
      <c r="S55" s="681">
        <v>0</v>
      </c>
      <c r="T55" s="748"/>
      <c r="U55" s="704">
        <v>0</v>
      </c>
    </row>
    <row r="56" spans="1:21" ht="14.4" customHeight="1" x14ac:dyDescent="0.3">
      <c r="A56" s="664">
        <v>11</v>
      </c>
      <c r="B56" s="665" t="s">
        <v>550</v>
      </c>
      <c r="C56" s="665" t="s">
        <v>1789</v>
      </c>
      <c r="D56" s="746" t="s">
        <v>2588</v>
      </c>
      <c r="E56" s="747" t="s">
        <v>1814</v>
      </c>
      <c r="F56" s="665" t="s">
        <v>1787</v>
      </c>
      <c r="G56" s="665" t="s">
        <v>1823</v>
      </c>
      <c r="H56" s="665" t="s">
        <v>830</v>
      </c>
      <c r="I56" s="665" t="s">
        <v>1824</v>
      </c>
      <c r="J56" s="665" t="s">
        <v>857</v>
      </c>
      <c r="K56" s="665" t="s">
        <v>1676</v>
      </c>
      <c r="L56" s="666">
        <v>815.1</v>
      </c>
      <c r="M56" s="666">
        <v>2445.3000000000002</v>
      </c>
      <c r="N56" s="665">
        <v>3</v>
      </c>
      <c r="O56" s="748">
        <v>2</v>
      </c>
      <c r="P56" s="666">
        <v>1630.2</v>
      </c>
      <c r="Q56" s="681">
        <v>0.66666666666666663</v>
      </c>
      <c r="R56" s="665">
        <v>2</v>
      </c>
      <c r="S56" s="681">
        <v>0.66666666666666663</v>
      </c>
      <c r="T56" s="748">
        <v>1.5</v>
      </c>
      <c r="U56" s="704">
        <v>0.75</v>
      </c>
    </row>
    <row r="57" spans="1:21" ht="14.4" customHeight="1" x14ac:dyDescent="0.3">
      <c r="A57" s="664">
        <v>11</v>
      </c>
      <c r="B57" s="665" t="s">
        <v>550</v>
      </c>
      <c r="C57" s="665" t="s">
        <v>1789</v>
      </c>
      <c r="D57" s="746" t="s">
        <v>2588</v>
      </c>
      <c r="E57" s="747" t="s">
        <v>1814</v>
      </c>
      <c r="F57" s="665" t="s">
        <v>1787</v>
      </c>
      <c r="G57" s="665" t="s">
        <v>1825</v>
      </c>
      <c r="H57" s="665" t="s">
        <v>551</v>
      </c>
      <c r="I57" s="665" t="s">
        <v>640</v>
      </c>
      <c r="J57" s="665" t="s">
        <v>1826</v>
      </c>
      <c r="K57" s="665" t="s">
        <v>1827</v>
      </c>
      <c r="L57" s="666">
        <v>0</v>
      </c>
      <c r="M57" s="666">
        <v>0</v>
      </c>
      <c r="N57" s="665">
        <v>2</v>
      </c>
      <c r="O57" s="748">
        <v>1.5</v>
      </c>
      <c r="P57" s="666">
        <v>0</v>
      </c>
      <c r="Q57" s="681"/>
      <c r="R57" s="665">
        <v>1</v>
      </c>
      <c r="S57" s="681">
        <v>0.5</v>
      </c>
      <c r="T57" s="748">
        <v>0.5</v>
      </c>
      <c r="U57" s="704">
        <v>0.33333333333333331</v>
      </c>
    </row>
    <row r="58" spans="1:21" ht="14.4" customHeight="1" x14ac:dyDescent="0.3">
      <c r="A58" s="664">
        <v>11</v>
      </c>
      <c r="B58" s="665" t="s">
        <v>550</v>
      </c>
      <c r="C58" s="665" t="s">
        <v>1789</v>
      </c>
      <c r="D58" s="746" t="s">
        <v>2588</v>
      </c>
      <c r="E58" s="747" t="s">
        <v>1815</v>
      </c>
      <c r="F58" s="665" t="s">
        <v>1787</v>
      </c>
      <c r="G58" s="665" t="s">
        <v>1854</v>
      </c>
      <c r="H58" s="665" t="s">
        <v>551</v>
      </c>
      <c r="I58" s="665" t="s">
        <v>1885</v>
      </c>
      <c r="J58" s="665" t="s">
        <v>1886</v>
      </c>
      <c r="K58" s="665" t="s">
        <v>1887</v>
      </c>
      <c r="L58" s="666">
        <v>154.36000000000001</v>
      </c>
      <c r="M58" s="666">
        <v>154.36000000000001</v>
      </c>
      <c r="N58" s="665">
        <v>1</v>
      </c>
      <c r="O58" s="748">
        <v>0.5</v>
      </c>
      <c r="P58" s="666"/>
      <c r="Q58" s="681">
        <v>0</v>
      </c>
      <c r="R58" s="665"/>
      <c r="S58" s="681">
        <v>0</v>
      </c>
      <c r="T58" s="748"/>
      <c r="U58" s="704">
        <v>0</v>
      </c>
    </row>
    <row r="59" spans="1:21" ht="14.4" customHeight="1" x14ac:dyDescent="0.3">
      <c r="A59" s="664">
        <v>11</v>
      </c>
      <c r="B59" s="665" t="s">
        <v>550</v>
      </c>
      <c r="C59" s="665" t="s">
        <v>1789</v>
      </c>
      <c r="D59" s="746" t="s">
        <v>2588</v>
      </c>
      <c r="E59" s="747" t="s">
        <v>1815</v>
      </c>
      <c r="F59" s="665" t="s">
        <v>1787</v>
      </c>
      <c r="G59" s="665" t="s">
        <v>1866</v>
      </c>
      <c r="H59" s="665" t="s">
        <v>551</v>
      </c>
      <c r="I59" s="665" t="s">
        <v>1888</v>
      </c>
      <c r="J59" s="665" t="s">
        <v>778</v>
      </c>
      <c r="K59" s="665" t="s">
        <v>1889</v>
      </c>
      <c r="L59" s="666">
        <v>0</v>
      </c>
      <c r="M59" s="666">
        <v>0</v>
      </c>
      <c r="N59" s="665">
        <v>2</v>
      </c>
      <c r="O59" s="748">
        <v>1.5</v>
      </c>
      <c r="P59" s="666"/>
      <c r="Q59" s="681"/>
      <c r="R59" s="665"/>
      <c r="S59" s="681">
        <v>0</v>
      </c>
      <c r="T59" s="748"/>
      <c r="U59" s="704">
        <v>0</v>
      </c>
    </row>
    <row r="60" spans="1:21" ht="14.4" customHeight="1" x14ac:dyDescent="0.3">
      <c r="A60" s="664">
        <v>11</v>
      </c>
      <c r="B60" s="665" t="s">
        <v>550</v>
      </c>
      <c r="C60" s="665" t="s">
        <v>1789</v>
      </c>
      <c r="D60" s="746" t="s">
        <v>2588</v>
      </c>
      <c r="E60" s="747" t="s">
        <v>1816</v>
      </c>
      <c r="F60" s="665" t="s">
        <v>1787</v>
      </c>
      <c r="G60" s="665" t="s">
        <v>1854</v>
      </c>
      <c r="H60" s="665" t="s">
        <v>830</v>
      </c>
      <c r="I60" s="665" t="s">
        <v>931</v>
      </c>
      <c r="J60" s="665" t="s">
        <v>1690</v>
      </c>
      <c r="K60" s="665" t="s">
        <v>1691</v>
      </c>
      <c r="L60" s="666">
        <v>154.36000000000001</v>
      </c>
      <c r="M60" s="666">
        <v>617.44000000000005</v>
      </c>
      <c r="N60" s="665">
        <v>4</v>
      </c>
      <c r="O60" s="748">
        <v>1</v>
      </c>
      <c r="P60" s="666"/>
      <c r="Q60" s="681">
        <v>0</v>
      </c>
      <c r="R60" s="665"/>
      <c r="S60" s="681">
        <v>0</v>
      </c>
      <c r="T60" s="748"/>
      <c r="U60" s="704">
        <v>0</v>
      </c>
    </row>
    <row r="61" spans="1:21" ht="14.4" customHeight="1" x14ac:dyDescent="0.3">
      <c r="A61" s="664">
        <v>11</v>
      </c>
      <c r="B61" s="665" t="s">
        <v>550</v>
      </c>
      <c r="C61" s="665" t="s">
        <v>1789</v>
      </c>
      <c r="D61" s="746" t="s">
        <v>2588</v>
      </c>
      <c r="E61" s="747" t="s">
        <v>1816</v>
      </c>
      <c r="F61" s="665" t="s">
        <v>1787</v>
      </c>
      <c r="G61" s="665" t="s">
        <v>1854</v>
      </c>
      <c r="H61" s="665" t="s">
        <v>830</v>
      </c>
      <c r="I61" s="665" t="s">
        <v>1890</v>
      </c>
      <c r="J61" s="665" t="s">
        <v>1690</v>
      </c>
      <c r="K61" s="665" t="s">
        <v>1891</v>
      </c>
      <c r="L61" s="666">
        <v>225.06</v>
      </c>
      <c r="M61" s="666">
        <v>675.18000000000006</v>
      </c>
      <c r="N61" s="665">
        <v>3</v>
      </c>
      <c r="O61" s="748">
        <v>1</v>
      </c>
      <c r="P61" s="666"/>
      <c r="Q61" s="681">
        <v>0</v>
      </c>
      <c r="R61" s="665"/>
      <c r="S61" s="681">
        <v>0</v>
      </c>
      <c r="T61" s="748"/>
      <c r="U61" s="704">
        <v>0</v>
      </c>
    </row>
    <row r="62" spans="1:21" ht="14.4" customHeight="1" x14ac:dyDescent="0.3">
      <c r="A62" s="664">
        <v>11</v>
      </c>
      <c r="B62" s="665" t="s">
        <v>550</v>
      </c>
      <c r="C62" s="665" t="s">
        <v>1789</v>
      </c>
      <c r="D62" s="746" t="s">
        <v>2588</v>
      </c>
      <c r="E62" s="747" t="s">
        <v>1816</v>
      </c>
      <c r="F62" s="665" t="s">
        <v>1787</v>
      </c>
      <c r="G62" s="665" t="s">
        <v>1855</v>
      </c>
      <c r="H62" s="665" t="s">
        <v>551</v>
      </c>
      <c r="I62" s="665" t="s">
        <v>1880</v>
      </c>
      <c r="J62" s="665" t="s">
        <v>1142</v>
      </c>
      <c r="K62" s="665" t="s">
        <v>1881</v>
      </c>
      <c r="L62" s="666">
        <v>0</v>
      </c>
      <c r="M62" s="666">
        <v>0</v>
      </c>
      <c r="N62" s="665">
        <v>5</v>
      </c>
      <c r="O62" s="748">
        <v>1</v>
      </c>
      <c r="P62" s="666">
        <v>0</v>
      </c>
      <c r="Q62" s="681"/>
      <c r="R62" s="665">
        <v>5</v>
      </c>
      <c r="S62" s="681">
        <v>1</v>
      </c>
      <c r="T62" s="748">
        <v>1</v>
      </c>
      <c r="U62" s="704">
        <v>1</v>
      </c>
    </row>
    <row r="63" spans="1:21" ht="14.4" customHeight="1" x14ac:dyDescent="0.3">
      <c r="A63" s="664">
        <v>11</v>
      </c>
      <c r="B63" s="665" t="s">
        <v>550</v>
      </c>
      <c r="C63" s="665" t="s">
        <v>1789</v>
      </c>
      <c r="D63" s="746" t="s">
        <v>2588</v>
      </c>
      <c r="E63" s="747" t="s">
        <v>1816</v>
      </c>
      <c r="F63" s="665" t="s">
        <v>1787</v>
      </c>
      <c r="G63" s="665" t="s">
        <v>1855</v>
      </c>
      <c r="H63" s="665" t="s">
        <v>551</v>
      </c>
      <c r="I63" s="665" t="s">
        <v>1856</v>
      </c>
      <c r="J63" s="665" t="s">
        <v>1142</v>
      </c>
      <c r="K63" s="665" t="s">
        <v>1722</v>
      </c>
      <c r="L63" s="666">
        <v>0</v>
      </c>
      <c r="M63" s="666">
        <v>0</v>
      </c>
      <c r="N63" s="665">
        <v>2</v>
      </c>
      <c r="O63" s="748">
        <v>0.5</v>
      </c>
      <c r="P63" s="666">
        <v>0</v>
      </c>
      <c r="Q63" s="681"/>
      <c r="R63" s="665">
        <v>2</v>
      </c>
      <c r="S63" s="681">
        <v>1</v>
      </c>
      <c r="T63" s="748">
        <v>0.5</v>
      </c>
      <c r="U63" s="704">
        <v>1</v>
      </c>
    </row>
    <row r="64" spans="1:21" ht="14.4" customHeight="1" x14ac:dyDescent="0.3">
      <c r="A64" s="664">
        <v>11</v>
      </c>
      <c r="B64" s="665" t="s">
        <v>550</v>
      </c>
      <c r="C64" s="665" t="s">
        <v>1789</v>
      </c>
      <c r="D64" s="746" t="s">
        <v>2588</v>
      </c>
      <c r="E64" s="747" t="s">
        <v>1816</v>
      </c>
      <c r="F64" s="665" t="s">
        <v>1787</v>
      </c>
      <c r="G64" s="665" t="s">
        <v>1843</v>
      </c>
      <c r="H64" s="665" t="s">
        <v>551</v>
      </c>
      <c r="I64" s="665" t="s">
        <v>927</v>
      </c>
      <c r="J64" s="665" t="s">
        <v>928</v>
      </c>
      <c r="K64" s="665" t="s">
        <v>1722</v>
      </c>
      <c r="L64" s="666">
        <v>78.33</v>
      </c>
      <c r="M64" s="666">
        <v>234.99</v>
      </c>
      <c r="N64" s="665">
        <v>3</v>
      </c>
      <c r="O64" s="748">
        <v>0.5</v>
      </c>
      <c r="P64" s="666">
        <v>234.99</v>
      </c>
      <c r="Q64" s="681">
        <v>1</v>
      </c>
      <c r="R64" s="665">
        <v>3</v>
      </c>
      <c r="S64" s="681">
        <v>1</v>
      </c>
      <c r="T64" s="748">
        <v>0.5</v>
      </c>
      <c r="U64" s="704">
        <v>1</v>
      </c>
    </row>
    <row r="65" spans="1:21" ht="14.4" customHeight="1" x14ac:dyDescent="0.3">
      <c r="A65" s="664">
        <v>11</v>
      </c>
      <c r="B65" s="665" t="s">
        <v>550</v>
      </c>
      <c r="C65" s="665" t="s">
        <v>1789</v>
      </c>
      <c r="D65" s="746" t="s">
        <v>2588</v>
      </c>
      <c r="E65" s="747" t="s">
        <v>1816</v>
      </c>
      <c r="F65" s="665" t="s">
        <v>1787</v>
      </c>
      <c r="G65" s="665" t="s">
        <v>1892</v>
      </c>
      <c r="H65" s="665" t="s">
        <v>551</v>
      </c>
      <c r="I65" s="665" t="s">
        <v>1893</v>
      </c>
      <c r="J65" s="665" t="s">
        <v>921</v>
      </c>
      <c r="K65" s="665" t="s">
        <v>1894</v>
      </c>
      <c r="L65" s="666">
        <v>0</v>
      </c>
      <c r="M65" s="666">
        <v>0</v>
      </c>
      <c r="N65" s="665">
        <v>1</v>
      </c>
      <c r="O65" s="748">
        <v>0.5</v>
      </c>
      <c r="P65" s="666">
        <v>0</v>
      </c>
      <c r="Q65" s="681"/>
      <c r="R65" s="665">
        <v>1</v>
      </c>
      <c r="S65" s="681">
        <v>1</v>
      </c>
      <c r="T65" s="748">
        <v>0.5</v>
      </c>
      <c r="U65" s="704">
        <v>1</v>
      </c>
    </row>
    <row r="66" spans="1:21" ht="14.4" customHeight="1" x14ac:dyDescent="0.3">
      <c r="A66" s="664">
        <v>11</v>
      </c>
      <c r="B66" s="665" t="s">
        <v>550</v>
      </c>
      <c r="C66" s="665" t="s">
        <v>1789</v>
      </c>
      <c r="D66" s="746" t="s">
        <v>2588</v>
      </c>
      <c r="E66" s="747" t="s">
        <v>1816</v>
      </c>
      <c r="F66" s="665" t="s">
        <v>1787</v>
      </c>
      <c r="G66" s="665" t="s">
        <v>1892</v>
      </c>
      <c r="H66" s="665" t="s">
        <v>551</v>
      </c>
      <c r="I66" s="665" t="s">
        <v>1895</v>
      </c>
      <c r="J66" s="665" t="s">
        <v>921</v>
      </c>
      <c r="K66" s="665" t="s">
        <v>922</v>
      </c>
      <c r="L66" s="666">
        <v>132.97999999999999</v>
      </c>
      <c r="M66" s="666">
        <v>398.93999999999994</v>
      </c>
      <c r="N66" s="665">
        <v>3</v>
      </c>
      <c r="O66" s="748">
        <v>0.5</v>
      </c>
      <c r="P66" s="666">
        <v>398.93999999999994</v>
      </c>
      <c r="Q66" s="681">
        <v>1</v>
      </c>
      <c r="R66" s="665">
        <v>3</v>
      </c>
      <c r="S66" s="681">
        <v>1</v>
      </c>
      <c r="T66" s="748">
        <v>0.5</v>
      </c>
      <c r="U66" s="704">
        <v>1</v>
      </c>
    </row>
    <row r="67" spans="1:21" ht="14.4" customHeight="1" x14ac:dyDescent="0.3">
      <c r="A67" s="664">
        <v>11</v>
      </c>
      <c r="B67" s="665" t="s">
        <v>550</v>
      </c>
      <c r="C67" s="665" t="s">
        <v>1789</v>
      </c>
      <c r="D67" s="746" t="s">
        <v>2588</v>
      </c>
      <c r="E67" s="747" t="s">
        <v>1816</v>
      </c>
      <c r="F67" s="665" t="s">
        <v>1787</v>
      </c>
      <c r="G67" s="665" t="s">
        <v>1896</v>
      </c>
      <c r="H67" s="665" t="s">
        <v>551</v>
      </c>
      <c r="I67" s="665" t="s">
        <v>1897</v>
      </c>
      <c r="J67" s="665" t="s">
        <v>1898</v>
      </c>
      <c r="K67" s="665" t="s">
        <v>1899</v>
      </c>
      <c r="L67" s="666">
        <v>0</v>
      </c>
      <c r="M67" s="666">
        <v>0</v>
      </c>
      <c r="N67" s="665">
        <v>1</v>
      </c>
      <c r="O67" s="748">
        <v>0.5</v>
      </c>
      <c r="P67" s="666">
        <v>0</v>
      </c>
      <c r="Q67" s="681"/>
      <c r="R67" s="665">
        <v>1</v>
      </c>
      <c r="S67" s="681">
        <v>1</v>
      </c>
      <c r="T67" s="748">
        <v>0.5</v>
      </c>
      <c r="U67" s="704">
        <v>1</v>
      </c>
    </row>
    <row r="68" spans="1:21" ht="14.4" customHeight="1" x14ac:dyDescent="0.3">
      <c r="A68" s="664">
        <v>11</v>
      </c>
      <c r="B68" s="665" t="s">
        <v>550</v>
      </c>
      <c r="C68" s="665" t="s">
        <v>1789</v>
      </c>
      <c r="D68" s="746" t="s">
        <v>2588</v>
      </c>
      <c r="E68" s="747" t="s">
        <v>1816</v>
      </c>
      <c r="F68" s="665" t="s">
        <v>1787</v>
      </c>
      <c r="G68" s="665" t="s">
        <v>1823</v>
      </c>
      <c r="H68" s="665" t="s">
        <v>830</v>
      </c>
      <c r="I68" s="665" t="s">
        <v>1836</v>
      </c>
      <c r="J68" s="665" t="s">
        <v>857</v>
      </c>
      <c r="K68" s="665" t="s">
        <v>1678</v>
      </c>
      <c r="L68" s="666">
        <v>543.39</v>
      </c>
      <c r="M68" s="666">
        <v>543.39</v>
      </c>
      <c r="N68" s="665">
        <v>1</v>
      </c>
      <c r="O68" s="748">
        <v>0.5</v>
      </c>
      <c r="P68" s="666">
        <v>543.39</v>
      </c>
      <c r="Q68" s="681">
        <v>1</v>
      </c>
      <c r="R68" s="665">
        <v>1</v>
      </c>
      <c r="S68" s="681">
        <v>1</v>
      </c>
      <c r="T68" s="748">
        <v>0.5</v>
      </c>
      <c r="U68" s="704">
        <v>1</v>
      </c>
    </row>
    <row r="69" spans="1:21" ht="14.4" customHeight="1" x14ac:dyDescent="0.3">
      <c r="A69" s="664">
        <v>11</v>
      </c>
      <c r="B69" s="665" t="s">
        <v>550</v>
      </c>
      <c r="C69" s="665" t="s">
        <v>1789</v>
      </c>
      <c r="D69" s="746" t="s">
        <v>2588</v>
      </c>
      <c r="E69" s="747" t="s">
        <v>1816</v>
      </c>
      <c r="F69" s="665" t="s">
        <v>1787</v>
      </c>
      <c r="G69" s="665" t="s">
        <v>1823</v>
      </c>
      <c r="H69" s="665" t="s">
        <v>830</v>
      </c>
      <c r="I69" s="665" t="s">
        <v>1900</v>
      </c>
      <c r="J69" s="665" t="s">
        <v>857</v>
      </c>
      <c r="K69" s="665" t="s">
        <v>1901</v>
      </c>
      <c r="L69" s="666">
        <v>163.01</v>
      </c>
      <c r="M69" s="666">
        <v>489.03</v>
      </c>
      <c r="N69" s="665">
        <v>3</v>
      </c>
      <c r="O69" s="748">
        <v>1</v>
      </c>
      <c r="P69" s="666">
        <v>326.02</v>
      </c>
      <c r="Q69" s="681">
        <v>0.66666666666666663</v>
      </c>
      <c r="R69" s="665">
        <v>2</v>
      </c>
      <c r="S69" s="681">
        <v>0.66666666666666663</v>
      </c>
      <c r="T69" s="748">
        <v>0.5</v>
      </c>
      <c r="U69" s="704">
        <v>0.5</v>
      </c>
    </row>
    <row r="70" spans="1:21" ht="14.4" customHeight="1" x14ac:dyDescent="0.3">
      <c r="A70" s="664">
        <v>11</v>
      </c>
      <c r="B70" s="665" t="s">
        <v>550</v>
      </c>
      <c r="C70" s="665" t="s">
        <v>1789</v>
      </c>
      <c r="D70" s="746" t="s">
        <v>2588</v>
      </c>
      <c r="E70" s="747" t="s">
        <v>1816</v>
      </c>
      <c r="F70" s="665" t="s">
        <v>1787</v>
      </c>
      <c r="G70" s="665" t="s">
        <v>1823</v>
      </c>
      <c r="H70" s="665" t="s">
        <v>830</v>
      </c>
      <c r="I70" s="665" t="s">
        <v>1824</v>
      </c>
      <c r="J70" s="665" t="s">
        <v>857</v>
      </c>
      <c r="K70" s="665" t="s">
        <v>1676</v>
      </c>
      <c r="L70" s="666">
        <v>815.1</v>
      </c>
      <c r="M70" s="666">
        <v>13041.600000000002</v>
      </c>
      <c r="N70" s="665">
        <v>16</v>
      </c>
      <c r="O70" s="748">
        <v>8</v>
      </c>
      <c r="P70" s="666">
        <v>5705.7000000000007</v>
      </c>
      <c r="Q70" s="681">
        <v>0.4375</v>
      </c>
      <c r="R70" s="665">
        <v>7</v>
      </c>
      <c r="S70" s="681">
        <v>0.4375</v>
      </c>
      <c r="T70" s="748">
        <v>3</v>
      </c>
      <c r="U70" s="704">
        <v>0.375</v>
      </c>
    </row>
    <row r="71" spans="1:21" ht="14.4" customHeight="1" x14ac:dyDescent="0.3">
      <c r="A71" s="664">
        <v>11</v>
      </c>
      <c r="B71" s="665" t="s">
        <v>550</v>
      </c>
      <c r="C71" s="665" t="s">
        <v>1789</v>
      </c>
      <c r="D71" s="746" t="s">
        <v>2588</v>
      </c>
      <c r="E71" s="747" t="s">
        <v>1816</v>
      </c>
      <c r="F71" s="665" t="s">
        <v>1787</v>
      </c>
      <c r="G71" s="665" t="s">
        <v>1823</v>
      </c>
      <c r="H71" s="665" t="s">
        <v>830</v>
      </c>
      <c r="I71" s="665" t="s">
        <v>856</v>
      </c>
      <c r="J71" s="665" t="s">
        <v>857</v>
      </c>
      <c r="K71" s="665" t="s">
        <v>1902</v>
      </c>
      <c r="L71" s="666">
        <v>923.74</v>
      </c>
      <c r="M71" s="666">
        <v>2771.2200000000003</v>
      </c>
      <c r="N71" s="665">
        <v>3</v>
      </c>
      <c r="O71" s="748">
        <v>0.5</v>
      </c>
      <c r="P71" s="666">
        <v>2771.2200000000003</v>
      </c>
      <c r="Q71" s="681">
        <v>1</v>
      </c>
      <c r="R71" s="665">
        <v>3</v>
      </c>
      <c r="S71" s="681">
        <v>1</v>
      </c>
      <c r="T71" s="748">
        <v>0.5</v>
      </c>
      <c r="U71" s="704">
        <v>1</v>
      </c>
    </row>
    <row r="72" spans="1:21" ht="14.4" customHeight="1" x14ac:dyDescent="0.3">
      <c r="A72" s="664">
        <v>11</v>
      </c>
      <c r="B72" s="665" t="s">
        <v>550</v>
      </c>
      <c r="C72" s="665" t="s">
        <v>1789</v>
      </c>
      <c r="D72" s="746" t="s">
        <v>2588</v>
      </c>
      <c r="E72" s="747" t="s">
        <v>1816</v>
      </c>
      <c r="F72" s="665" t="s">
        <v>1787</v>
      </c>
      <c r="G72" s="665" t="s">
        <v>1825</v>
      </c>
      <c r="H72" s="665" t="s">
        <v>551</v>
      </c>
      <c r="I72" s="665" t="s">
        <v>640</v>
      </c>
      <c r="J72" s="665" t="s">
        <v>1826</v>
      </c>
      <c r="K72" s="665" t="s">
        <v>1827</v>
      </c>
      <c r="L72" s="666">
        <v>0</v>
      </c>
      <c r="M72" s="666">
        <v>0</v>
      </c>
      <c r="N72" s="665">
        <v>5</v>
      </c>
      <c r="O72" s="748">
        <v>3.5</v>
      </c>
      <c r="P72" s="666">
        <v>0</v>
      </c>
      <c r="Q72" s="681"/>
      <c r="R72" s="665">
        <v>1</v>
      </c>
      <c r="S72" s="681">
        <v>0.2</v>
      </c>
      <c r="T72" s="748">
        <v>1</v>
      </c>
      <c r="U72" s="704">
        <v>0.2857142857142857</v>
      </c>
    </row>
    <row r="73" spans="1:21" ht="14.4" customHeight="1" x14ac:dyDescent="0.3">
      <c r="A73" s="664">
        <v>11</v>
      </c>
      <c r="B73" s="665" t="s">
        <v>550</v>
      </c>
      <c r="C73" s="665" t="s">
        <v>1789</v>
      </c>
      <c r="D73" s="746" t="s">
        <v>2588</v>
      </c>
      <c r="E73" s="747" t="s">
        <v>1816</v>
      </c>
      <c r="F73" s="665" t="s">
        <v>1788</v>
      </c>
      <c r="G73" s="665" t="s">
        <v>1828</v>
      </c>
      <c r="H73" s="665" t="s">
        <v>551</v>
      </c>
      <c r="I73" s="665" t="s">
        <v>1829</v>
      </c>
      <c r="J73" s="665" t="s">
        <v>1830</v>
      </c>
      <c r="K73" s="665" t="s">
        <v>1831</v>
      </c>
      <c r="L73" s="666">
        <v>500</v>
      </c>
      <c r="M73" s="666">
        <v>500</v>
      </c>
      <c r="N73" s="665">
        <v>1</v>
      </c>
      <c r="O73" s="748">
        <v>1</v>
      </c>
      <c r="P73" s="666">
        <v>500</v>
      </c>
      <c r="Q73" s="681">
        <v>1</v>
      </c>
      <c r="R73" s="665">
        <v>1</v>
      </c>
      <c r="S73" s="681">
        <v>1</v>
      </c>
      <c r="T73" s="748">
        <v>1</v>
      </c>
      <c r="U73" s="704">
        <v>1</v>
      </c>
    </row>
    <row r="74" spans="1:21" ht="14.4" customHeight="1" x14ac:dyDescent="0.3">
      <c r="A74" s="664">
        <v>11</v>
      </c>
      <c r="B74" s="665" t="s">
        <v>550</v>
      </c>
      <c r="C74" s="665" t="s">
        <v>1789</v>
      </c>
      <c r="D74" s="746" t="s">
        <v>2588</v>
      </c>
      <c r="E74" s="747" t="s">
        <v>1816</v>
      </c>
      <c r="F74" s="665" t="s">
        <v>1788</v>
      </c>
      <c r="G74" s="665" t="s">
        <v>1828</v>
      </c>
      <c r="H74" s="665" t="s">
        <v>551</v>
      </c>
      <c r="I74" s="665" t="s">
        <v>1851</v>
      </c>
      <c r="J74" s="665" t="s">
        <v>1852</v>
      </c>
      <c r="K74" s="665" t="s">
        <v>1853</v>
      </c>
      <c r="L74" s="666">
        <v>999.46</v>
      </c>
      <c r="M74" s="666">
        <v>999.46</v>
      </c>
      <c r="N74" s="665">
        <v>1</v>
      </c>
      <c r="O74" s="748">
        <v>1</v>
      </c>
      <c r="P74" s="666">
        <v>999.46</v>
      </c>
      <c r="Q74" s="681">
        <v>1</v>
      </c>
      <c r="R74" s="665">
        <v>1</v>
      </c>
      <c r="S74" s="681">
        <v>1</v>
      </c>
      <c r="T74" s="748">
        <v>1</v>
      </c>
      <c r="U74" s="704">
        <v>1</v>
      </c>
    </row>
    <row r="75" spans="1:21" ht="14.4" customHeight="1" x14ac:dyDescent="0.3">
      <c r="A75" s="664">
        <v>11</v>
      </c>
      <c r="B75" s="665" t="s">
        <v>550</v>
      </c>
      <c r="C75" s="665" t="s">
        <v>1789</v>
      </c>
      <c r="D75" s="746" t="s">
        <v>2588</v>
      </c>
      <c r="E75" s="747" t="s">
        <v>1816</v>
      </c>
      <c r="F75" s="665" t="s">
        <v>1788</v>
      </c>
      <c r="G75" s="665" t="s">
        <v>1828</v>
      </c>
      <c r="H75" s="665" t="s">
        <v>551</v>
      </c>
      <c r="I75" s="665" t="s">
        <v>1840</v>
      </c>
      <c r="J75" s="665" t="s">
        <v>1841</v>
      </c>
      <c r="K75" s="665" t="s">
        <v>1842</v>
      </c>
      <c r="L75" s="666">
        <v>971.25</v>
      </c>
      <c r="M75" s="666">
        <v>1942.5</v>
      </c>
      <c r="N75" s="665">
        <v>2</v>
      </c>
      <c r="O75" s="748">
        <v>2</v>
      </c>
      <c r="P75" s="666">
        <v>1942.5</v>
      </c>
      <c r="Q75" s="681">
        <v>1</v>
      </c>
      <c r="R75" s="665">
        <v>2</v>
      </c>
      <c r="S75" s="681">
        <v>1</v>
      </c>
      <c r="T75" s="748">
        <v>2</v>
      </c>
      <c r="U75" s="704">
        <v>1</v>
      </c>
    </row>
    <row r="76" spans="1:21" ht="14.4" customHeight="1" x14ac:dyDescent="0.3">
      <c r="A76" s="664">
        <v>11</v>
      </c>
      <c r="B76" s="665" t="s">
        <v>550</v>
      </c>
      <c r="C76" s="665" t="s">
        <v>1789</v>
      </c>
      <c r="D76" s="746" t="s">
        <v>2588</v>
      </c>
      <c r="E76" s="747" t="s">
        <v>1816</v>
      </c>
      <c r="F76" s="665" t="s">
        <v>1788</v>
      </c>
      <c r="G76" s="665" t="s">
        <v>1876</v>
      </c>
      <c r="H76" s="665" t="s">
        <v>551</v>
      </c>
      <c r="I76" s="665" t="s">
        <v>1877</v>
      </c>
      <c r="J76" s="665" t="s">
        <v>1878</v>
      </c>
      <c r="K76" s="665" t="s">
        <v>1879</v>
      </c>
      <c r="L76" s="666">
        <v>278.75</v>
      </c>
      <c r="M76" s="666">
        <v>557.5</v>
      </c>
      <c r="N76" s="665">
        <v>2</v>
      </c>
      <c r="O76" s="748">
        <v>1</v>
      </c>
      <c r="P76" s="666">
        <v>557.5</v>
      </c>
      <c r="Q76" s="681">
        <v>1</v>
      </c>
      <c r="R76" s="665">
        <v>2</v>
      </c>
      <c r="S76" s="681">
        <v>1</v>
      </c>
      <c r="T76" s="748">
        <v>1</v>
      </c>
      <c r="U76" s="704">
        <v>1</v>
      </c>
    </row>
    <row r="77" spans="1:21" ht="14.4" customHeight="1" x14ac:dyDescent="0.3">
      <c r="A77" s="664">
        <v>11</v>
      </c>
      <c r="B77" s="665" t="s">
        <v>550</v>
      </c>
      <c r="C77" s="665" t="s">
        <v>1789</v>
      </c>
      <c r="D77" s="746" t="s">
        <v>2588</v>
      </c>
      <c r="E77" s="747" t="s">
        <v>1817</v>
      </c>
      <c r="F77" s="665" t="s">
        <v>1787</v>
      </c>
      <c r="G77" s="665" t="s">
        <v>1855</v>
      </c>
      <c r="H77" s="665" t="s">
        <v>551</v>
      </c>
      <c r="I77" s="665" t="s">
        <v>1141</v>
      </c>
      <c r="J77" s="665" t="s">
        <v>1142</v>
      </c>
      <c r="K77" s="665" t="s">
        <v>1722</v>
      </c>
      <c r="L77" s="666">
        <v>170.52</v>
      </c>
      <c r="M77" s="666">
        <v>170.52</v>
      </c>
      <c r="N77" s="665">
        <v>1</v>
      </c>
      <c r="O77" s="748">
        <v>1</v>
      </c>
      <c r="P77" s="666"/>
      <c r="Q77" s="681">
        <v>0</v>
      </c>
      <c r="R77" s="665"/>
      <c r="S77" s="681">
        <v>0</v>
      </c>
      <c r="T77" s="748"/>
      <c r="U77" s="704">
        <v>0</v>
      </c>
    </row>
    <row r="78" spans="1:21" ht="14.4" customHeight="1" x14ac:dyDescent="0.3">
      <c r="A78" s="664">
        <v>11</v>
      </c>
      <c r="B78" s="665" t="s">
        <v>550</v>
      </c>
      <c r="C78" s="665" t="s">
        <v>1789</v>
      </c>
      <c r="D78" s="746" t="s">
        <v>2588</v>
      </c>
      <c r="E78" s="747" t="s">
        <v>1817</v>
      </c>
      <c r="F78" s="665" t="s">
        <v>1787</v>
      </c>
      <c r="G78" s="665" t="s">
        <v>1855</v>
      </c>
      <c r="H78" s="665" t="s">
        <v>551</v>
      </c>
      <c r="I78" s="665" t="s">
        <v>1880</v>
      </c>
      <c r="J78" s="665" t="s">
        <v>1142</v>
      </c>
      <c r="K78" s="665" t="s">
        <v>1881</v>
      </c>
      <c r="L78" s="666">
        <v>0</v>
      </c>
      <c r="M78" s="666">
        <v>0</v>
      </c>
      <c r="N78" s="665">
        <v>3</v>
      </c>
      <c r="O78" s="748">
        <v>1</v>
      </c>
      <c r="P78" s="666"/>
      <c r="Q78" s="681"/>
      <c r="R78" s="665"/>
      <c r="S78" s="681">
        <v>0</v>
      </c>
      <c r="T78" s="748"/>
      <c r="U78" s="704">
        <v>0</v>
      </c>
    </row>
    <row r="79" spans="1:21" ht="14.4" customHeight="1" x14ac:dyDescent="0.3">
      <c r="A79" s="664">
        <v>11</v>
      </c>
      <c r="B79" s="665" t="s">
        <v>550</v>
      </c>
      <c r="C79" s="665" t="s">
        <v>1789</v>
      </c>
      <c r="D79" s="746" t="s">
        <v>2588</v>
      </c>
      <c r="E79" s="747" t="s">
        <v>1817</v>
      </c>
      <c r="F79" s="665" t="s">
        <v>1787</v>
      </c>
      <c r="G79" s="665" t="s">
        <v>1823</v>
      </c>
      <c r="H79" s="665" t="s">
        <v>830</v>
      </c>
      <c r="I79" s="665" t="s">
        <v>1903</v>
      </c>
      <c r="J79" s="665" t="s">
        <v>857</v>
      </c>
      <c r="K79" s="665" t="s">
        <v>1675</v>
      </c>
      <c r="L79" s="666">
        <v>407.55</v>
      </c>
      <c r="M79" s="666">
        <v>407.55</v>
      </c>
      <c r="N79" s="665">
        <v>1</v>
      </c>
      <c r="O79" s="748">
        <v>1</v>
      </c>
      <c r="P79" s="666"/>
      <c r="Q79" s="681">
        <v>0</v>
      </c>
      <c r="R79" s="665"/>
      <c r="S79" s="681">
        <v>0</v>
      </c>
      <c r="T79" s="748"/>
      <c r="U79" s="704">
        <v>0</v>
      </c>
    </row>
    <row r="80" spans="1:21" ht="14.4" customHeight="1" x14ac:dyDescent="0.3">
      <c r="A80" s="664">
        <v>11</v>
      </c>
      <c r="B80" s="665" t="s">
        <v>550</v>
      </c>
      <c r="C80" s="665" t="s">
        <v>1789</v>
      </c>
      <c r="D80" s="746" t="s">
        <v>2588</v>
      </c>
      <c r="E80" s="747" t="s">
        <v>1817</v>
      </c>
      <c r="F80" s="665" t="s">
        <v>1787</v>
      </c>
      <c r="G80" s="665" t="s">
        <v>1823</v>
      </c>
      <c r="H80" s="665" t="s">
        <v>830</v>
      </c>
      <c r="I80" s="665" t="s">
        <v>1836</v>
      </c>
      <c r="J80" s="665" t="s">
        <v>857</v>
      </c>
      <c r="K80" s="665" t="s">
        <v>1678</v>
      </c>
      <c r="L80" s="666">
        <v>543.39</v>
      </c>
      <c r="M80" s="666">
        <v>1086.78</v>
      </c>
      <c r="N80" s="665">
        <v>2</v>
      </c>
      <c r="O80" s="748">
        <v>0.5</v>
      </c>
      <c r="P80" s="666"/>
      <c r="Q80" s="681">
        <v>0</v>
      </c>
      <c r="R80" s="665"/>
      <c r="S80" s="681">
        <v>0</v>
      </c>
      <c r="T80" s="748"/>
      <c r="U80" s="704">
        <v>0</v>
      </c>
    </row>
    <row r="81" spans="1:21" ht="14.4" customHeight="1" x14ac:dyDescent="0.3">
      <c r="A81" s="664">
        <v>11</v>
      </c>
      <c r="B81" s="665" t="s">
        <v>550</v>
      </c>
      <c r="C81" s="665" t="s">
        <v>1789</v>
      </c>
      <c r="D81" s="746" t="s">
        <v>2588</v>
      </c>
      <c r="E81" s="747" t="s">
        <v>1817</v>
      </c>
      <c r="F81" s="665" t="s">
        <v>1787</v>
      </c>
      <c r="G81" s="665" t="s">
        <v>1823</v>
      </c>
      <c r="H81" s="665" t="s">
        <v>830</v>
      </c>
      <c r="I81" s="665" t="s">
        <v>1824</v>
      </c>
      <c r="J81" s="665" t="s">
        <v>857</v>
      </c>
      <c r="K81" s="665" t="s">
        <v>1676</v>
      </c>
      <c r="L81" s="666">
        <v>815.1</v>
      </c>
      <c r="M81" s="666">
        <v>2445.3000000000002</v>
      </c>
      <c r="N81" s="665">
        <v>3</v>
      </c>
      <c r="O81" s="748">
        <v>1</v>
      </c>
      <c r="P81" s="666">
        <v>815.1</v>
      </c>
      <c r="Q81" s="681">
        <v>0.33333333333333331</v>
      </c>
      <c r="R81" s="665">
        <v>1</v>
      </c>
      <c r="S81" s="681">
        <v>0.33333333333333331</v>
      </c>
      <c r="T81" s="748">
        <v>0.5</v>
      </c>
      <c r="U81" s="704">
        <v>0.5</v>
      </c>
    </row>
    <row r="82" spans="1:21" ht="14.4" customHeight="1" x14ac:dyDescent="0.3">
      <c r="A82" s="664">
        <v>11</v>
      </c>
      <c r="B82" s="665" t="s">
        <v>550</v>
      </c>
      <c r="C82" s="665" t="s">
        <v>1789</v>
      </c>
      <c r="D82" s="746" t="s">
        <v>2588</v>
      </c>
      <c r="E82" s="747" t="s">
        <v>1817</v>
      </c>
      <c r="F82" s="665" t="s">
        <v>1787</v>
      </c>
      <c r="G82" s="665" t="s">
        <v>1837</v>
      </c>
      <c r="H82" s="665" t="s">
        <v>551</v>
      </c>
      <c r="I82" s="665" t="s">
        <v>1838</v>
      </c>
      <c r="J82" s="665" t="s">
        <v>845</v>
      </c>
      <c r="K82" s="665" t="s">
        <v>1839</v>
      </c>
      <c r="L82" s="666">
        <v>36.54</v>
      </c>
      <c r="M82" s="666">
        <v>36.54</v>
      </c>
      <c r="N82" s="665">
        <v>1</v>
      </c>
      <c r="O82" s="748">
        <v>1</v>
      </c>
      <c r="P82" s="666"/>
      <c r="Q82" s="681">
        <v>0</v>
      </c>
      <c r="R82" s="665"/>
      <c r="S82" s="681">
        <v>0</v>
      </c>
      <c r="T82" s="748"/>
      <c r="U82" s="704">
        <v>0</v>
      </c>
    </row>
    <row r="83" spans="1:21" ht="14.4" customHeight="1" x14ac:dyDescent="0.3">
      <c r="A83" s="664">
        <v>11</v>
      </c>
      <c r="B83" s="665" t="s">
        <v>550</v>
      </c>
      <c r="C83" s="665" t="s">
        <v>1789</v>
      </c>
      <c r="D83" s="746" t="s">
        <v>2588</v>
      </c>
      <c r="E83" s="747" t="s">
        <v>1817</v>
      </c>
      <c r="F83" s="665" t="s">
        <v>1787</v>
      </c>
      <c r="G83" s="665" t="s">
        <v>1825</v>
      </c>
      <c r="H83" s="665" t="s">
        <v>551</v>
      </c>
      <c r="I83" s="665" t="s">
        <v>640</v>
      </c>
      <c r="J83" s="665" t="s">
        <v>1826</v>
      </c>
      <c r="K83" s="665" t="s">
        <v>1827</v>
      </c>
      <c r="L83" s="666">
        <v>0</v>
      </c>
      <c r="M83" s="666">
        <v>0</v>
      </c>
      <c r="N83" s="665">
        <v>4</v>
      </c>
      <c r="O83" s="748">
        <v>3.5</v>
      </c>
      <c r="P83" s="666">
        <v>0</v>
      </c>
      <c r="Q83" s="681"/>
      <c r="R83" s="665">
        <v>2</v>
      </c>
      <c r="S83" s="681">
        <v>0.5</v>
      </c>
      <c r="T83" s="748">
        <v>1.5</v>
      </c>
      <c r="U83" s="704">
        <v>0.42857142857142855</v>
      </c>
    </row>
    <row r="84" spans="1:21" ht="14.4" customHeight="1" x14ac:dyDescent="0.3">
      <c r="A84" s="664">
        <v>11</v>
      </c>
      <c r="B84" s="665" t="s">
        <v>550</v>
      </c>
      <c r="C84" s="665" t="s">
        <v>1789</v>
      </c>
      <c r="D84" s="746" t="s">
        <v>2588</v>
      </c>
      <c r="E84" s="747" t="s">
        <v>1817</v>
      </c>
      <c r="F84" s="665" t="s">
        <v>1788</v>
      </c>
      <c r="G84" s="665" t="s">
        <v>1828</v>
      </c>
      <c r="H84" s="665" t="s">
        <v>551</v>
      </c>
      <c r="I84" s="665" t="s">
        <v>1869</v>
      </c>
      <c r="J84" s="665" t="s">
        <v>1870</v>
      </c>
      <c r="K84" s="665" t="s">
        <v>1871</v>
      </c>
      <c r="L84" s="666">
        <v>1000</v>
      </c>
      <c r="M84" s="666">
        <v>1000</v>
      </c>
      <c r="N84" s="665">
        <v>1</v>
      </c>
      <c r="O84" s="748">
        <v>1</v>
      </c>
      <c r="P84" s="666">
        <v>1000</v>
      </c>
      <c r="Q84" s="681">
        <v>1</v>
      </c>
      <c r="R84" s="665">
        <v>1</v>
      </c>
      <c r="S84" s="681">
        <v>1</v>
      </c>
      <c r="T84" s="748">
        <v>1</v>
      </c>
      <c r="U84" s="704">
        <v>1</v>
      </c>
    </row>
    <row r="85" spans="1:21" ht="14.4" customHeight="1" x14ac:dyDescent="0.3">
      <c r="A85" s="664">
        <v>11</v>
      </c>
      <c r="B85" s="665" t="s">
        <v>550</v>
      </c>
      <c r="C85" s="665" t="s">
        <v>1789</v>
      </c>
      <c r="D85" s="746" t="s">
        <v>2588</v>
      </c>
      <c r="E85" s="747" t="s">
        <v>1817</v>
      </c>
      <c r="F85" s="665" t="s">
        <v>1788</v>
      </c>
      <c r="G85" s="665" t="s">
        <v>1828</v>
      </c>
      <c r="H85" s="665" t="s">
        <v>551</v>
      </c>
      <c r="I85" s="665" t="s">
        <v>1829</v>
      </c>
      <c r="J85" s="665" t="s">
        <v>1830</v>
      </c>
      <c r="K85" s="665" t="s">
        <v>1831</v>
      </c>
      <c r="L85" s="666">
        <v>500</v>
      </c>
      <c r="M85" s="666">
        <v>1000</v>
      </c>
      <c r="N85" s="665">
        <v>2</v>
      </c>
      <c r="O85" s="748">
        <v>2</v>
      </c>
      <c r="P85" s="666">
        <v>1000</v>
      </c>
      <c r="Q85" s="681">
        <v>1</v>
      </c>
      <c r="R85" s="665">
        <v>2</v>
      </c>
      <c r="S85" s="681">
        <v>1</v>
      </c>
      <c r="T85" s="748">
        <v>2</v>
      </c>
      <c r="U85" s="704">
        <v>1</v>
      </c>
    </row>
    <row r="86" spans="1:21" ht="14.4" customHeight="1" x14ac:dyDescent="0.3">
      <c r="A86" s="664">
        <v>11</v>
      </c>
      <c r="B86" s="665" t="s">
        <v>550</v>
      </c>
      <c r="C86" s="665" t="s">
        <v>1789</v>
      </c>
      <c r="D86" s="746" t="s">
        <v>2588</v>
      </c>
      <c r="E86" s="747" t="s">
        <v>1817</v>
      </c>
      <c r="F86" s="665" t="s">
        <v>1788</v>
      </c>
      <c r="G86" s="665" t="s">
        <v>1828</v>
      </c>
      <c r="H86" s="665" t="s">
        <v>551</v>
      </c>
      <c r="I86" s="665" t="s">
        <v>1904</v>
      </c>
      <c r="J86" s="665" t="s">
        <v>1905</v>
      </c>
      <c r="K86" s="665" t="s">
        <v>1906</v>
      </c>
      <c r="L86" s="666">
        <v>2520</v>
      </c>
      <c r="M86" s="666">
        <v>2520</v>
      </c>
      <c r="N86" s="665">
        <v>1</v>
      </c>
      <c r="O86" s="748">
        <v>1</v>
      </c>
      <c r="P86" s="666"/>
      <c r="Q86" s="681">
        <v>0</v>
      </c>
      <c r="R86" s="665"/>
      <c r="S86" s="681">
        <v>0</v>
      </c>
      <c r="T86" s="748"/>
      <c r="U86" s="704">
        <v>0</v>
      </c>
    </row>
    <row r="87" spans="1:21" ht="14.4" customHeight="1" x14ac:dyDescent="0.3">
      <c r="A87" s="664">
        <v>11</v>
      </c>
      <c r="B87" s="665" t="s">
        <v>550</v>
      </c>
      <c r="C87" s="665" t="s">
        <v>1789</v>
      </c>
      <c r="D87" s="746" t="s">
        <v>2588</v>
      </c>
      <c r="E87" s="747" t="s">
        <v>1817</v>
      </c>
      <c r="F87" s="665" t="s">
        <v>1788</v>
      </c>
      <c r="G87" s="665" t="s">
        <v>1876</v>
      </c>
      <c r="H87" s="665" t="s">
        <v>551</v>
      </c>
      <c r="I87" s="665" t="s">
        <v>1907</v>
      </c>
      <c r="J87" s="665" t="s">
        <v>1908</v>
      </c>
      <c r="K87" s="665" t="s">
        <v>1909</v>
      </c>
      <c r="L87" s="666">
        <v>200</v>
      </c>
      <c r="M87" s="666">
        <v>400</v>
      </c>
      <c r="N87" s="665">
        <v>2</v>
      </c>
      <c r="O87" s="748">
        <v>1</v>
      </c>
      <c r="P87" s="666">
        <v>400</v>
      </c>
      <c r="Q87" s="681">
        <v>1</v>
      </c>
      <c r="R87" s="665">
        <v>2</v>
      </c>
      <c r="S87" s="681">
        <v>1</v>
      </c>
      <c r="T87" s="748">
        <v>1</v>
      </c>
      <c r="U87" s="704">
        <v>1</v>
      </c>
    </row>
    <row r="88" spans="1:21" ht="14.4" customHeight="1" x14ac:dyDescent="0.3">
      <c r="A88" s="664">
        <v>11</v>
      </c>
      <c r="B88" s="665" t="s">
        <v>550</v>
      </c>
      <c r="C88" s="665" t="s">
        <v>1789</v>
      </c>
      <c r="D88" s="746" t="s">
        <v>2588</v>
      </c>
      <c r="E88" s="747" t="s">
        <v>1818</v>
      </c>
      <c r="F88" s="665" t="s">
        <v>1787</v>
      </c>
      <c r="G88" s="665" t="s">
        <v>1855</v>
      </c>
      <c r="H88" s="665" t="s">
        <v>551</v>
      </c>
      <c r="I88" s="665" t="s">
        <v>1141</v>
      </c>
      <c r="J88" s="665" t="s">
        <v>1142</v>
      </c>
      <c r="K88" s="665" t="s">
        <v>1722</v>
      </c>
      <c r="L88" s="666">
        <v>170.52</v>
      </c>
      <c r="M88" s="666">
        <v>341.04</v>
      </c>
      <c r="N88" s="665">
        <v>2</v>
      </c>
      <c r="O88" s="748">
        <v>1</v>
      </c>
      <c r="P88" s="666"/>
      <c r="Q88" s="681">
        <v>0</v>
      </c>
      <c r="R88" s="665"/>
      <c r="S88" s="681">
        <v>0</v>
      </c>
      <c r="T88" s="748"/>
      <c r="U88" s="704">
        <v>0</v>
      </c>
    </row>
    <row r="89" spans="1:21" ht="14.4" customHeight="1" x14ac:dyDescent="0.3">
      <c r="A89" s="664">
        <v>11</v>
      </c>
      <c r="B89" s="665" t="s">
        <v>550</v>
      </c>
      <c r="C89" s="665" t="s">
        <v>1789</v>
      </c>
      <c r="D89" s="746" t="s">
        <v>2588</v>
      </c>
      <c r="E89" s="747" t="s">
        <v>1818</v>
      </c>
      <c r="F89" s="665" t="s">
        <v>1787</v>
      </c>
      <c r="G89" s="665" t="s">
        <v>1855</v>
      </c>
      <c r="H89" s="665" t="s">
        <v>551</v>
      </c>
      <c r="I89" s="665" t="s">
        <v>1880</v>
      </c>
      <c r="J89" s="665" t="s">
        <v>1142</v>
      </c>
      <c r="K89" s="665" t="s">
        <v>1881</v>
      </c>
      <c r="L89" s="666">
        <v>0</v>
      </c>
      <c r="M89" s="666">
        <v>0</v>
      </c>
      <c r="N89" s="665">
        <v>4</v>
      </c>
      <c r="O89" s="748">
        <v>1</v>
      </c>
      <c r="P89" s="666">
        <v>0</v>
      </c>
      <c r="Q89" s="681"/>
      <c r="R89" s="665">
        <v>4</v>
      </c>
      <c r="S89" s="681">
        <v>1</v>
      </c>
      <c r="T89" s="748">
        <v>1</v>
      </c>
      <c r="U89" s="704">
        <v>1</v>
      </c>
    </row>
    <row r="90" spans="1:21" ht="14.4" customHeight="1" x14ac:dyDescent="0.3">
      <c r="A90" s="664">
        <v>11</v>
      </c>
      <c r="B90" s="665" t="s">
        <v>550</v>
      </c>
      <c r="C90" s="665" t="s">
        <v>1789</v>
      </c>
      <c r="D90" s="746" t="s">
        <v>2588</v>
      </c>
      <c r="E90" s="747" t="s">
        <v>1818</v>
      </c>
      <c r="F90" s="665" t="s">
        <v>1787</v>
      </c>
      <c r="G90" s="665" t="s">
        <v>1832</v>
      </c>
      <c r="H90" s="665" t="s">
        <v>551</v>
      </c>
      <c r="I90" s="665" t="s">
        <v>613</v>
      </c>
      <c r="J90" s="665" t="s">
        <v>614</v>
      </c>
      <c r="K90" s="665" t="s">
        <v>1761</v>
      </c>
      <c r="L90" s="666">
        <v>91.11</v>
      </c>
      <c r="M90" s="666">
        <v>91.11</v>
      </c>
      <c r="N90" s="665">
        <v>1</v>
      </c>
      <c r="O90" s="748">
        <v>0.5</v>
      </c>
      <c r="P90" s="666"/>
      <c r="Q90" s="681">
        <v>0</v>
      </c>
      <c r="R90" s="665"/>
      <c r="S90" s="681">
        <v>0</v>
      </c>
      <c r="T90" s="748"/>
      <c r="U90" s="704">
        <v>0</v>
      </c>
    </row>
    <row r="91" spans="1:21" ht="14.4" customHeight="1" x14ac:dyDescent="0.3">
      <c r="A91" s="664">
        <v>11</v>
      </c>
      <c r="B91" s="665" t="s">
        <v>550</v>
      </c>
      <c r="C91" s="665" t="s">
        <v>1789</v>
      </c>
      <c r="D91" s="746" t="s">
        <v>2588</v>
      </c>
      <c r="E91" s="747" t="s">
        <v>1818</v>
      </c>
      <c r="F91" s="665" t="s">
        <v>1787</v>
      </c>
      <c r="G91" s="665" t="s">
        <v>1834</v>
      </c>
      <c r="H91" s="665" t="s">
        <v>551</v>
      </c>
      <c r="I91" s="665" t="s">
        <v>1872</v>
      </c>
      <c r="J91" s="665" t="s">
        <v>679</v>
      </c>
      <c r="K91" s="665" t="s">
        <v>1873</v>
      </c>
      <c r="L91" s="666">
        <v>0</v>
      </c>
      <c r="M91" s="666">
        <v>0</v>
      </c>
      <c r="N91" s="665">
        <v>2</v>
      </c>
      <c r="O91" s="748">
        <v>1.5</v>
      </c>
      <c r="P91" s="666">
        <v>0</v>
      </c>
      <c r="Q91" s="681"/>
      <c r="R91" s="665">
        <v>1</v>
      </c>
      <c r="S91" s="681">
        <v>0.5</v>
      </c>
      <c r="T91" s="748">
        <v>0.5</v>
      </c>
      <c r="U91" s="704">
        <v>0.33333333333333331</v>
      </c>
    </row>
    <row r="92" spans="1:21" ht="14.4" customHeight="1" x14ac:dyDescent="0.3">
      <c r="A92" s="664">
        <v>11</v>
      </c>
      <c r="B92" s="665" t="s">
        <v>550</v>
      </c>
      <c r="C92" s="665" t="s">
        <v>1789</v>
      </c>
      <c r="D92" s="746" t="s">
        <v>2588</v>
      </c>
      <c r="E92" s="747" t="s">
        <v>1818</v>
      </c>
      <c r="F92" s="665" t="s">
        <v>1787</v>
      </c>
      <c r="G92" s="665" t="s">
        <v>1834</v>
      </c>
      <c r="H92" s="665" t="s">
        <v>551</v>
      </c>
      <c r="I92" s="665" t="s">
        <v>1054</v>
      </c>
      <c r="J92" s="665" t="s">
        <v>679</v>
      </c>
      <c r="K92" s="665" t="s">
        <v>1055</v>
      </c>
      <c r="L92" s="666">
        <v>0</v>
      </c>
      <c r="M92" s="666">
        <v>0</v>
      </c>
      <c r="N92" s="665">
        <v>1</v>
      </c>
      <c r="O92" s="748">
        <v>0.5</v>
      </c>
      <c r="P92" s="666">
        <v>0</v>
      </c>
      <c r="Q92" s="681"/>
      <c r="R92" s="665">
        <v>1</v>
      </c>
      <c r="S92" s="681">
        <v>1</v>
      </c>
      <c r="T92" s="748">
        <v>0.5</v>
      </c>
      <c r="U92" s="704">
        <v>1</v>
      </c>
    </row>
    <row r="93" spans="1:21" ht="14.4" customHeight="1" x14ac:dyDescent="0.3">
      <c r="A93" s="664">
        <v>11</v>
      </c>
      <c r="B93" s="665" t="s">
        <v>550</v>
      </c>
      <c r="C93" s="665" t="s">
        <v>1789</v>
      </c>
      <c r="D93" s="746" t="s">
        <v>2588</v>
      </c>
      <c r="E93" s="747" t="s">
        <v>1818</v>
      </c>
      <c r="F93" s="665" t="s">
        <v>1787</v>
      </c>
      <c r="G93" s="665" t="s">
        <v>1892</v>
      </c>
      <c r="H93" s="665" t="s">
        <v>551</v>
      </c>
      <c r="I93" s="665" t="s">
        <v>920</v>
      </c>
      <c r="J93" s="665" t="s">
        <v>921</v>
      </c>
      <c r="K93" s="665" t="s">
        <v>922</v>
      </c>
      <c r="L93" s="666">
        <v>132.97999999999999</v>
      </c>
      <c r="M93" s="666">
        <v>398.93999999999994</v>
      </c>
      <c r="N93" s="665">
        <v>3</v>
      </c>
      <c r="O93" s="748">
        <v>0.5</v>
      </c>
      <c r="P93" s="666"/>
      <c r="Q93" s="681">
        <v>0</v>
      </c>
      <c r="R93" s="665"/>
      <c r="S93" s="681">
        <v>0</v>
      </c>
      <c r="T93" s="748"/>
      <c r="U93" s="704">
        <v>0</v>
      </c>
    </row>
    <row r="94" spans="1:21" ht="14.4" customHeight="1" x14ac:dyDescent="0.3">
      <c r="A94" s="664">
        <v>11</v>
      </c>
      <c r="B94" s="665" t="s">
        <v>550</v>
      </c>
      <c r="C94" s="665" t="s">
        <v>1789</v>
      </c>
      <c r="D94" s="746" t="s">
        <v>2588</v>
      </c>
      <c r="E94" s="747" t="s">
        <v>1818</v>
      </c>
      <c r="F94" s="665" t="s">
        <v>1787</v>
      </c>
      <c r="G94" s="665" t="s">
        <v>1862</v>
      </c>
      <c r="H94" s="665" t="s">
        <v>551</v>
      </c>
      <c r="I94" s="665" t="s">
        <v>1910</v>
      </c>
      <c r="J94" s="665" t="s">
        <v>1911</v>
      </c>
      <c r="K94" s="665" t="s">
        <v>1912</v>
      </c>
      <c r="L94" s="666">
        <v>0</v>
      </c>
      <c r="M94" s="666">
        <v>0</v>
      </c>
      <c r="N94" s="665">
        <v>1</v>
      </c>
      <c r="O94" s="748">
        <v>0.5</v>
      </c>
      <c r="P94" s="666">
        <v>0</v>
      </c>
      <c r="Q94" s="681"/>
      <c r="R94" s="665">
        <v>1</v>
      </c>
      <c r="S94" s="681">
        <v>1</v>
      </c>
      <c r="T94" s="748">
        <v>0.5</v>
      </c>
      <c r="U94" s="704">
        <v>1</v>
      </c>
    </row>
    <row r="95" spans="1:21" ht="14.4" customHeight="1" x14ac:dyDescent="0.3">
      <c r="A95" s="664">
        <v>11</v>
      </c>
      <c r="B95" s="665" t="s">
        <v>550</v>
      </c>
      <c r="C95" s="665" t="s">
        <v>1789</v>
      </c>
      <c r="D95" s="746" t="s">
        <v>2588</v>
      </c>
      <c r="E95" s="747" t="s">
        <v>1818</v>
      </c>
      <c r="F95" s="665" t="s">
        <v>1787</v>
      </c>
      <c r="G95" s="665" t="s">
        <v>1823</v>
      </c>
      <c r="H95" s="665" t="s">
        <v>830</v>
      </c>
      <c r="I95" s="665" t="s">
        <v>1903</v>
      </c>
      <c r="J95" s="665" t="s">
        <v>857</v>
      </c>
      <c r="K95" s="665" t="s">
        <v>1675</v>
      </c>
      <c r="L95" s="666">
        <v>407.55</v>
      </c>
      <c r="M95" s="666">
        <v>407.55</v>
      </c>
      <c r="N95" s="665">
        <v>1</v>
      </c>
      <c r="O95" s="748">
        <v>1</v>
      </c>
      <c r="P95" s="666">
        <v>407.55</v>
      </c>
      <c r="Q95" s="681">
        <v>1</v>
      </c>
      <c r="R95" s="665">
        <v>1</v>
      </c>
      <c r="S95" s="681">
        <v>1</v>
      </c>
      <c r="T95" s="748">
        <v>1</v>
      </c>
      <c r="U95" s="704">
        <v>1</v>
      </c>
    </row>
    <row r="96" spans="1:21" ht="14.4" customHeight="1" x14ac:dyDescent="0.3">
      <c r="A96" s="664">
        <v>11</v>
      </c>
      <c r="B96" s="665" t="s">
        <v>550</v>
      </c>
      <c r="C96" s="665" t="s">
        <v>1789</v>
      </c>
      <c r="D96" s="746" t="s">
        <v>2588</v>
      </c>
      <c r="E96" s="747" t="s">
        <v>1818</v>
      </c>
      <c r="F96" s="665" t="s">
        <v>1787</v>
      </c>
      <c r="G96" s="665" t="s">
        <v>1823</v>
      </c>
      <c r="H96" s="665" t="s">
        <v>830</v>
      </c>
      <c r="I96" s="665" t="s">
        <v>1824</v>
      </c>
      <c r="J96" s="665" t="s">
        <v>857</v>
      </c>
      <c r="K96" s="665" t="s">
        <v>1676</v>
      </c>
      <c r="L96" s="666">
        <v>815.1</v>
      </c>
      <c r="M96" s="666">
        <v>33419.1</v>
      </c>
      <c r="N96" s="665">
        <v>41</v>
      </c>
      <c r="O96" s="748">
        <v>20</v>
      </c>
      <c r="P96" s="666">
        <v>20377.499999999996</v>
      </c>
      <c r="Q96" s="681">
        <v>0.60975609756097549</v>
      </c>
      <c r="R96" s="665">
        <v>25</v>
      </c>
      <c r="S96" s="681">
        <v>0.6097560975609756</v>
      </c>
      <c r="T96" s="748">
        <v>13</v>
      </c>
      <c r="U96" s="704">
        <v>0.65</v>
      </c>
    </row>
    <row r="97" spans="1:21" ht="14.4" customHeight="1" x14ac:dyDescent="0.3">
      <c r="A97" s="664">
        <v>11</v>
      </c>
      <c r="B97" s="665" t="s">
        <v>550</v>
      </c>
      <c r="C97" s="665" t="s">
        <v>1789</v>
      </c>
      <c r="D97" s="746" t="s">
        <v>2588</v>
      </c>
      <c r="E97" s="747" t="s">
        <v>1818</v>
      </c>
      <c r="F97" s="665" t="s">
        <v>1787</v>
      </c>
      <c r="G97" s="665" t="s">
        <v>1837</v>
      </c>
      <c r="H97" s="665" t="s">
        <v>830</v>
      </c>
      <c r="I97" s="665" t="s">
        <v>1080</v>
      </c>
      <c r="J97" s="665" t="s">
        <v>845</v>
      </c>
      <c r="K97" s="665" t="s">
        <v>1723</v>
      </c>
      <c r="L97" s="666">
        <v>18.260000000000002</v>
      </c>
      <c r="M97" s="666">
        <v>18.260000000000002</v>
      </c>
      <c r="N97" s="665">
        <v>1</v>
      </c>
      <c r="O97" s="748">
        <v>0.5</v>
      </c>
      <c r="P97" s="666">
        <v>18.260000000000002</v>
      </c>
      <c r="Q97" s="681">
        <v>1</v>
      </c>
      <c r="R97" s="665">
        <v>1</v>
      </c>
      <c r="S97" s="681">
        <v>1</v>
      </c>
      <c r="T97" s="748">
        <v>0.5</v>
      </c>
      <c r="U97" s="704">
        <v>1</v>
      </c>
    </row>
    <row r="98" spans="1:21" ht="14.4" customHeight="1" x14ac:dyDescent="0.3">
      <c r="A98" s="664">
        <v>11</v>
      </c>
      <c r="B98" s="665" t="s">
        <v>550</v>
      </c>
      <c r="C98" s="665" t="s">
        <v>1789</v>
      </c>
      <c r="D98" s="746" t="s">
        <v>2588</v>
      </c>
      <c r="E98" s="747" t="s">
        <v>1818</v>
      </c>
      <c r="F98" s="665" t="s">
        <v>1787</v>
      </c>
      <c r="G98" s="665" t="s">
        <v>1837</v>
      </c>
      <c r="H98" s="665" t="s">
        <v>830</v>
      </c>
      <c r="I98" s="665" t="s">
        <v>1913</v>
      </c>
      <c r="J98" s="665" t="s">
        <v>845</v>
      </c>
      <c r="K98" s="665" t="s">
        <v>1914</v>
      </c>
      <c r="L98" s="666">
        <v>0</v>
      </c>
      <c r="M98" s="666">
        <v>0</v>
      </c>
      <c r="N98" s="665">
        <v>1</v>
      </c>
      <c r="O98" s="748">
        <v>1</v>
      </c>
      <c r="P98" s="666">
        <v>0</v>
      </c>
      <c r="Q98" s="681"/>
      <c r="R98" s="665">
        <v>1</v>
      </c>
      <c r="S98" s="681">
        <v>1</v>
      </c>
      <c r="T98" s="748">
        <v>1</v>
      </c>
      <c r="U98" s="704">
        <v>1</v>
      </c>
    </row>
    <row r="99" spans="1:21" ht="14.4" customHeight="1" x14ac:dyDescent="0.3">
      <c r="A99" s="664">
        <v>11</v>
      </c>
      <c r="B99" s="665" t="s">
        <v>550</v>
      </c>
      <c r="C99" s="665" t="s">
        <v>1789</v>
      </c>
      <c r="D99" s="746" t="s">
        <v>2588</v>
      </c>
      <c r="E99" s="747" t="s">
        <v>1818</v>
      </c>
      <c r="F99" s="665" t="s">
        <v>1787</v>
      </c>
      <c r="G99" s="665" t="s">
        <v>1825</v>
      </c>
      <c r="H99" s="665" t="s">
        <v>551</v>
      </c>
      <c r="I99" s="665" t="s">
        <v>640</v>
      </c>
      <c r="J99" s="665" t="s">
        <v>1826</v>
      </c>
      <c r="K99" s="665" t="s">
        <v>1827</v>
      </c>
      <c r="L99" s="666">
        <v>0</v>
      </c>
      <c r="M99" s="666">
        <v>0</v>
      </c>
      <c r="N99" s="665">
        <v>5</v>
      </c>
      <c r="O99" s="748">
        <v>4</v>
      </c>
      <c r="P99" s="666">
        <v>0</v>
      </c>
      <c r="Q99" s="681"/>
      <c r="R99" s="665">
        <v>3</v>
      </c>
      <c r="S99" s="681">
        <v>0.6</v>
      </c>
      <c r="T99" s="748">
        <v>2</v>
      </c>
      <c r="U99" s="704">
        <v>0.5</v>
      </c>
    </row>
    <row r="100" spans="1:21" ht="14.4" customHeight="1" x14ac:dyDescent="0.3">
      <c r="A100" s="664">
        <v>11</v>
      </c>
      <c r="B100" s="665" t="s">
        <v>550</v>
      </c>
      <c r="C100" s="665" t="s">
        <v>1789</v>
      </c>
      <c r="D100" s="746" t="s">
        <v>2588</v>
      </c>
      <c r="E100" s="747" t="s">
        <v>1818</v>
      </c>
      <c r="F100" s="665" t="s">
        <v>1788</v>
      </c>
      <c r="G100" s="665" t="s">
        <v>1828</v>
      </c>
      <c r="H100" s="665" t="s">
        <v>551</v>
      </c>
      <c r="I100" s="665" t="s">
        <v>1869</v>
      </c>
      <c r="J100" s="665" t="s">
        <v>1870</v>
      </c>
      <c r="K100" s="665" t="s">
        <v>1871</v>
      </c>
      <c r="L100" s="666">
        <v>1000</v>
      </c>
      <c r="M100" s="666">
        <v>1000</v>
      </c>
      <c r="N100" s="665">
        <v>1</v>
      </c>
      <c r="O100" s="748">
        <v>1</v>
      </c>
      <c r="P100" s="666">
        <v>1000</v>
      </c>
      <c r="Q100" s="681">
        <v>1</v>
      </c>
      <c r="R100" s="665">
        <v>1</v>
      </c>
      <c r="S100" s="681">
        <v>1</v>
      </c>
      <c r="T100" s="748">
        <v>1</v>
      </c>
      <c r="U100" s="704">
        <v>1</v>
      </c>
    </row>
    <row r="101" spans="1:21" ht="14.4" customHeight="1" x14ac:dyDescent="0.3">
      <c r="A101" s="664">
        <v>11</v>
      </c>
      <c r="B101" s="665" t="s">
        <v>550</v>
      </c>
      <c r="C101" s="665" t="s">
        <v>1789</v>
      </c>
      <c r="D101" s="746" t="s">
        <v>2588</v>
      </c>
      <c r="E101" s="747" t="s">
        <v>1818</v>
      </c>
      <c r="F101" s="665" t="s">
        <v>1788</v>
      </c>
      <c r="G101" s="665" t="s">
        <v>1828</v>
      </c>
      <c r="H101" s="665" t="s">
        <v>551</v>
      </c>
      <c r="I101" s="665" t="s">
        <v>1829</v>
      </c>
      <c r="J101" s="665" t="s">
        <v>1830</v>
      </c>
      <c r="K101" s="665" t="s">
        <v>1831</v>
      </c>
      <c r="L101" s="666">
        <v>500</v>
      </c>
      <c r="M101" s="666">
        <v>1500</v>
      </c>
      <c r="N101" s="665">
        <v>3</v>
      </c>
      <c r="O101" s="748">
        <v>3</v>
      </c>
      <c r="P101" s="666">
        <v>1500</v>
      </c>
      <c r="Q101" s="681">
        <v>1</v>
      </c>
      <c r="R101" s="665">
        <v>3</v>
      </c>
      <c r="S101" s="681">
        <v>1</v>
      </c>
      <c r="T101" s="748">
        <v>3</v>
      </c>
      <c r="U101" s="704">
        <v>1</v>
      </c>
    </row>
    <row r="102" spans="1:21" ht="14.4" customHeight="1" x14ac:dyDescent="0.3">
      <c r="A102" s="664">
        <v>11</v>
      </c>
      <c r="B102" s="665" t="s">
        <v>550</v>
      </c>
      <c r="C102" s="665" t="s">
        <v>1789</v>
      </c>
      <c r="D102" s="746" t="s">
        <v>2588</v>
      </c>
      <c r="E102" s="747" t="s">
        <v>1818</v>
      </c>
      <c r="F102" s="665" t="s">
        <v>1788</v>
      </c>
      <c r="G102" s="665" t="s">
        <v>1828</v>
      </c>
      <c r="H102" s="665" t="s">
        <v>551</v>
      </c>
      <c r="I102" s="665" t="s">
        <v>1840</v>
      </c>
      <c r="J102" s="665" t="s">
        <v>1841</v>
      </c>
      <c r="K102" s="665" t="s">
        <v>1842</v>
      </c>
      <c r="L102" s="666">
        <v>971.25</v>
      </c>
      <c r="M102" s="666">
        <v>5827.5</v>
      </c>
      <c r="N102" s="665">
        <v>6</v>
      </c>
      <c r="O102" s="748">
        <v>6</v>
      </c>
      <c r="P102" s="666">
        <v>5827.5</v>
      </c>
      <c r="Q102" s="681">
        <v>1</v>
      </c>
      <c r="R102" s="665">
        <v>6</v>
      </c>
      <c r="S102" s="681">
        <v>1</v>
      </c>
      <c r="T102" s="748">
        <v>6</v>
      </c>
      <c r="U102" s="704">
        <v>1</v>
      </c>
    </row>
    <row r="103" spans="1:21" ht="14.4" customHeight="1" x14ac:dyDescent="0.3">
      <c r="A103" s="664">
        <v>11</v>
      </c>
      <c r="B103" s="665" t="s">
        <v>550</v>
      </c>
      <c r="C103" s="665" t="s">
        <v>1789</v>
      </c>
      <c r="D103" s="746" t="s">
        <v>2588</v>
      </c>
      <c r="E103" s="747" t="s">
        <v>1818</v>
      </c>
      <c r="F103" s="665" t="s">
        <v>1788</v>
      </c>
      <c r="G103" s="665" t="s">
        <v>1828</v>
      </c>
      <c r="H103" s="665" t="s">
        <v>551</v>
      </c>
      <c r="I103" s="665" t="s">
        <v>1915</v>
      </c>
      <c r="J103" s="665" t="s">
        <v>1916</v>
      </c>
      <c r="K103" s="665"/>
      <c r="L103" s="666">
        <v>1000</v>
      </c>
      <c r="M103" s="666">
        <v>1000</v>
      </c>
      <c r="N103" s="665">
        <v>1</v>
      </c>
      <c r="O103" s="748">
        <v>1</v>
      </c>
      <c r="P103" s="666"/>
      <c r="Q103" s="681">
        <v>0</v>
      </c>
      <c r="R103" s="665"/>
      <c r="S103" s="681">
        <v>0</v>
      </c>
      <c r="T103" s="748"/>
      <c r="U103" s="704">
        <v>0</v>
      </c>
    </row>
    <row r="104" spans="1:21" ht="14.4" customHeight="1" x14ac:dyDescent="0.3">
      <c r="A104" s="664">
        <v>11</v>
      </c>
      <c r="B104" s="665" t="s">
        <v>550</v>
      </c>
      <c r="C104" s="665" t="s">
        <v>1789</v>
      </c>
      <c r="D104" s="746" t="s">
        <v>2588</v>
      </c>
      <c r="E104" s="747" t="s">
        <v>1819</v>
      </c>
      <c r="F104" s="665" t="s">
        <v>1787</v>
      </c>
      <c r="G104" s="665" t="s">
        <v>1854</v>
      </c>
      <c r="H104" s="665" t="s">
        <v>551</v>
      </c>
      <c r="I104" s="665" t="s">
        <v>1917</v>
      </c>
      <c r="J104" s="665" t="s">
        <v>1886</v>
      </c>
      <c r="K104" s="665" t="s">
        <v>1691</v>
      </c>
      <c r="L104" s="666">
        <v>154.36000000000001</v>
      </c>
      <c r="M104" s="666">
        <v>154.36000000000001</v>
      </c>
      <c r="N104" s="665">
        <v>1</v>
      </c>
      <c r="O104" s="748">
        <v>0.5</v>
      </c>
      <c r="P104" s="666"/>
      <c r="Q104" s="681">
        <v>0</v>
      </c>
      <c r="R104" s="665"/>
      <c r="S104" s="681">
        <v>0</v>
      </c>
      <c r="T104" s="748"/>
      <c r="U104" s="704">
        <v>0</v>
      </c>
    </row>
    <row r="105" spans="1:21" ht="14.4" customHeight="1" x14ac:dyDescent="0.3">
      <c r="A105" s="664">
        <v>11</v>
      </c>
      <c r="B105" s="665" t="s">
        <v>550</v>
      </c>
      <c r="C105" s="665" t="s">
        <v>1789</v>
      </c>
      <c r="D105" s="746" t="s">
        <v>2588</v>
      </c>
      <c r="E105" s="747" t="s">
        <v>1819</v>
      </c>
      <c r="F105" s="665" t="s">
        <v>1787</v>
      </c>
      <c r="G105" s="665" t="s">
        <v>1855</v>
      </c>
      <c r="H105" s="665" t="s">
        <v>551</v>
      </c>
      <c r="I105" s="665" t="s">
        <v>1880</v>
      </c>
      <c r="J105" s="665" t="s">
        <v>1142</v>
      </c>
      <c r="K105" s="665" t="s">
        <v>1881</v>
      </c>
      <c r="L105" s="666">
        <v>0</v>
      </c>
      <c r="M105" s="666">
        <v>0</v>
      </c>
      <c r="N105" s="665">
        <v>11</v>
      </c>
      <c r="O105" s="748">
        <v>4.5</v>
      </c>
      <c r="P105" s="666">
        <v>0</v>
      </c>
      <c r="Q105" s="681"/>
      <c r="R105" s="665">
        <v>8</v>
      </c>
      <c r="S105" s="681">
        <v>0.72727272727272729</v>
      </c>
      <c r="T105" s="748">
        <v>3.5</v>
      </c>
      <c r="U105" s="704">
        <v>0.77777777777777779</v>
      </c>
    </row>
    <row r="106" spans="1:21" ht="14.4" customHeight="1" x14ac:dyDescent="0.3">
      <c r="A106" s="664">
        <v>11</v>
      </c>
      <c r="B106" s="665" t="s">
        <v>550</v>
      </c>
      <c r="C106" s="665" t="s">
        <v>1789</v>
      </c>
      <c r="D106" s="746" t="s">
        <v>2588</v>
      </c>
      <c r="E106" s="747" t="s">
        <v>1819</v>
      </c>
      <c r="F106" s="665" t="s">
        <v>1787</v>
      </c>
      <c r="G106" s="665" t="s">
        <v>1855</v>
      </c>
      <c r="H106" s="665" t="s">
        <v>551</v>
      </c>
      <c r="I106" s="665" t="s">
        <v>1856</v>
      </c>
      <c r="J106" s="665" t="s">
        <v>1142</v>
      </c>
      <c r="K106" s="665" t="s">
        <v>1722</v>
      </c>
      <c r="L106" s="666">
        <v>0</v>
      </c>
      <c r="M106" s="666">
        <v>0</v>
      </c>
      <c r="N106" s="665">
        <v>2</v>
      </c>
      <c r="O106" s="748">
        <v>0.5</v>
      </c>
      <c r="P106" s="666">
        <v>0</v>
      </c>
      <c r="Q106" s="681"/>
      <c r="R106" s="665">
        <v>2</v>
      </c>
      <c r="S106" s="681">
        <v>1</v>
      </c>
      <c r="T106" s="748">
        <v>0.5</v>
      </c>
      <c r="U106" s="704">
        <v>1</v>
      </c>
    </row>
    <row r="107" spans="1:21" ht="14.4" customHeight="1" x14ac:dyDescent="0.3">
      <c r="A107" s="664">
        <v>11</v>
      </c>
      <c r="B107" s="665" t="s">
        <v>550</v>
      </c>
      <c r="C107" s="665" t="s">
        <v>1789</v>
      </c>
      <c r="D107" s="746" t="s">
        <v>2588</v>
      </c>
      <c r="E107" s="747" t="s">
        <v>1819</v>
      </c>
      <c r="F107" s="665" t="s">
        <v>1787</v>
      </c>
      <c r="G107" s="665" t="s">
        <v>1855</v>
      </c>
      <c r="H107" s="665" t="s">
        <v>551</v>
      </c>
      <c r="I107" s="665" t="s">
        <v>1918</v>
      </c>
      <c r="J107" s="665" t="s">
        <v>1721</v>
      </c>
      <c r="K107" s="665" t="s">
        <v>1919</v>
      </c>
      <c r="L107" s="666">
        <v>0</v>
      </c>
      <c r="M107" s="666">
        <v>0</v>
      </c>
      <c r="N107" s="665">
        <v>1</v>
      </c>
      <c r="O107" s="748">
        <v>1</v>
      </c>
      <c r="P107" s="666"/>
      <c r="Q107" s="681"/>
      <c r="R107" s="665"/>
      <c r="S107" s="681">
        <v>0</v>
      </c>
      <c r="T107" s="748"/>
      <c r="U107" s="704">
        <v>0</v>
      </c>
    </row>
    <row r="108" spans="1:21" ht="14.4" customHeight="1" x14ac:dyDescent="0.3">
      <c r="A108" s="664">
        <v>11</v>
      </c>
      <c r="B108" s="665" t="s">
        <v>550</v>
      </c>
      <c r="C108" s="665" t="s">
        <v>1789</v>
      </c>
      <c r="D108" s="746" t="s">
        <v>2588</v>
      </c>
      <c r="E108" s="747" t="s">
        <v>1819</v>
      </c>
      <c r="F108" s="665" t="s">
        <v>1787</v>
      </c>
      <c r="G108" s="665" t="s">
        <v>1832</v>
      </c>
      <c r="H108" s="665" t="s">
        <v>551</v>
      </c>
      <c r="I108" s="665" t="s">
        <v>1920</v>
      </c>
      <c r="J108" s="665" t="s">
        <v>614</v>
      </c>
      <c r="K108" s="665" t="s">
        <v>1761</v>
      </c>
      <c r="L108" s="666">
        <v>91.11</v>
      </c>
      <c r="M108" s="666">
        <v>91.11</v>
      </c>
      <c r="N108" s="665">
        <v>1</v>
      </c>
      <c r="O108" s="748">
        <v>0.5</v>
      </c>
      <c r="P108" s="666"/>
      <c r="Q108" s="681">
        <v>0</v>
      </c>
      <c r="R108" s="665"/>
      <c r="S108" s="681">
        <v>0</v>
      </c>
      <c r="T108" s="748"/>
      <c r="U108" s="704">
        <v>0</v>
      </c>
    </row>
    <row r="109" spans="1:21" ht="14.4" customHeight="1" x14ac:dyDescent="0.3">
      <c r="A109" s="664">
        <v>11</v>
      </c>
      <c r="B109" s="665" t="s">
        <v>550</v>
      </c>
      <c r="C109" s="665" t="s">
        <v>1789</v>
      </c>
      <c r="D109" s="746" t="s">
        <v>2588</v>
      </c>
      <c r="E109" s="747" t="s">
        <v>1819</v>
      </c>
      <c r="F109" s="665" t="s">
        <v>1787</v>
      </c>
      <c r="G109" s="665" t="s">
        <v>1858</v>
      </c>
      <c r="H109" s="665" t="s">
        <v>551</v>
      </c>
      <c r="I109" s="665" t="s">
        <v>747</v>
      </c>
      <c r="J109" s="665" t="s">
        <v>748</v>
      </c>
      <c r="K109" s="665" t="s">
        <v>1921</v>
      </c>
      <c r="L109" s="666">
        <v>60.9</v>
      </c>
      <c r="M109" s="666">
        <v>121.8</v>
      </c>
      <c r="N109" s="665">
        <v>2</v>
      </c>
      <c r="O109" s="748">
        <v>2</v>
      </c>
      <c r="P109" s="666">
        <v>121.8</v>
      </c>
      <c r="Q109" s="681">
        <v>1</v>
      </c>
      <c r="R109" s="665">
        <v>2</v>
      </c>
      <c r="S109" s="681">
        <v>1</v>
      </c>
      <c r="T109" s="748">
        <v>2</v>
      </c>
      <c r="U109" s="704">
        <v>1</v>
      </c>
    </row>
    <row r="110" spans="1:21" ht="14.4" customHeight="1" x14ac:dyDescent="0.3">
      <c r="A110" s="664">
        <v>11</v>
      </c>
      <c r="B110" s="665" t="s">
        <v>550</v>
      </c>
      <c r="C110" s="665" t="s">
        <v>1789</v>
      </c>
      <c r="D110" s="746" t="s">
        <v>2588</v>
      </c>
      <c r="E110" s="747" t="s">
        <v>1819</v>
      </c>
      <c r="F110" s="665" t="s">
        <v>1787</v>
      </c>
      <c r="G110" s="665" t="s">
        <v>1834</v>
      </c>
      <c r="H110" s="665" t="s">
        <v>551</v>
      </c>
      <c r="I110" s="665" t="s">
        <v>1872</v>
      </c>
      <c r="J110" s="665" t="s">
        <v>679</v>
      </c>
      <c r="K110" s="665" t="s">
        <v>1873</v>
      </c>
      <c r="L110" s="666">
        <v>0</v>
      </c>
      <c r="M110" s="666">
        <v>0</v>
      </c>
      <c r="N110" s="665">
        <v>1</v>
      </c>
      <c r="O110" s="748">
        <v>0.5</v>
      </c>
      <c r="P110" s="666">
        <v>0</v>
      </c>
      <c r="Q110" s="681"/>
      <c r="R110" s="665">
        <v>1</v>
      </c>
      <c r="S110" s="681">
        <v>1</v>
      </c>
      <c r="T110" s="748">
        <v>0.5</v>
      </c>
      <c r="U110" s="704">
        <v>1</v>
      </c>
    </row>
    <row r="111" spans="1:21" ht="14.4" customHeight="1" x14ac:dyDescent="0.3">
      <c r="A111" s="664">
        <v>11</v>
      </c>
      <c r="B111" s="665" t="s">
        <v>550</v>
      </c>
      <c r="C111" s="665" t="s">
        <v>1789</v>
      </c>
      <c r="D111" s="746" t="s">
        <v>2588</v>
      </c>
      <c r="E111" s="747" t="s">
        <v>1819</v>
      </c>
      <c r="F111" s="665" t="s">
        <v>1787</v>
      </c>
      <c r="G111" s="665" t="s">
        <v>1834</v>
      </c>
      <c r="H111" s="665" t="s">
        <v>551</v>
      </c>
      <c r="I111" s="665" t="s">
        <v>1054</v>
      </c>
      <c r="J111" s="665" t="s">
        <v>679</v>
      </c>
      <c r="K111" s="665" t="s">
        <v>1055</v>
      </c>
      <c r="L111" s="666">
        <v>0</v>
      </c>
      <c r="M111" s="666">
        <v>0</v>
      </c>
      <c r="N111" s="665">
        <v>1</v>
      </c>
      <c r="O111" s="748">
        <v>0.5</v>
      </c>
      <c r="P111" s="666"/>
      <c r="Q111" s="681"/>
      <c r="R111" s="665"/>
      <c r="S111" s="681">
        <v>0</v>
      </c>
      <c r="T111" s="748"/>
      <c r="U111" s="704">
        <v>0</v>
      </c>
    </row>
    <row r="112" spans="1:21" ht="14.4" customHeight="1" x14ac:dyDescent="0.3">
      <c r="A112" s="664">
        <v>11</v>
      </c>
      <c r="B112" s="665" t="s">
        <v>550</v>
      </c>
      <c r="C112" s="665" t="s">
        <v>1789</v>
      </c>
      <c r="D112" s="746" t="s">
        <v>2588</v>
      </c>
      <c r="E112" s="747" t="s">
        <v>1819</v>
      </c>
      <c r="F112" s="665" t="s">
        <v>1787</v>
      </c>
      <c r="G112" s="665" t="s">
        <v>1823</v>
      </c>
      <c r="H112" s="665" t="s">
        <v>830</v>
      </c>
      <c r="I112" s="665" t="s">
        <v>1836</v>
      </c>
      <c r="J112" s="665" t="s">
        <v>857</v>
      </c>
      <c r="K112" s="665" t="s">
        <v>1678</v>
      </c>
      <c r="L112" s="666">
        <v>543.39</v>
      </c>
      <c r="M112" s="666">
        <v>3260.34</v>
      </c>
      <c r="N112" s="665">
        <v>6</v>
      </c>
      <c r="O112" s="748">
        <v>5.5</v>
      </c>
      <c r="P112" s="666">
        <v>1630.17</v>
      </c>
      <c r="Q112" s="681">
        <v>0.5</v>
      </c>
      <c r="R112" s="665">
        <v>3</v>
      </c>
      <c r="S112" s="681">
        <v>0.5</v>
      </c>
      <c r="T112" s="748">
        <v>3</v>
      </c>
      <c r="U112" s="704">
        <v>0.54545454545454541</v>
      </c>
    </row>
    <row r="113" spans="1:21" ht="14.4" customHeight="1" x14ac:dyDescent="0.3">
      <c r="A113" s="664">
        <v>11</v>
      </c>
      <c r="B113" s="665" t="s">
        <v>550</v>
      </c>
      <c r="C113" s="665" t="s">
        <v>1789</v>
      </c>
      <c r="D113" s="746" t="s">
        <v>2588</v>
      </c>
      <c r="E113" s="747" t="s">
        <v>1819</v>
      </c>
      <c r="F113" s="665" t="s">
        <v>1787</v>
      </c>
      <c r="G113" s="665" t="s">
        <v>1823</v>
      </c>
      <c r="H113" s="665" t="s">
        <v>830</v>
      </c>
      <c r="I113" s="665" t="s">
        <v>1900</v>
      </c>
      <c r="J113" s="665" t="s">
        <v>857</v>
      </c>
      <c r="K113" s="665" t="s">
        <v>1901</v>
      </c>
      <c r="L113" s="666">
        <v>163.01</v>
      </c>
      <c r="M113" s="666">
        <v>163.01</v>
      </c>
      <c r="N113" s="665">
        <v>1</v>
      </c>
      <c r="O113" s="748">
        <v>1</v>
      </c>
      <c r="P113" s="666">
        <v>163.01</v>
      </c>
      <c r="Q113" s="681">
        <v>1</v>
      </c>
      <c r="R113" s="665">
        <v>1</v>
      </c>
      <c r="S113" s="681">
        <v>1</v>
      </c>
      <c r="T113" s="748">
        <v>1</v>
      </c>
      <c r="U113" s="704">
        <v>1</v>
      </c>
    </row>
    <row r="114" spans="1:21" ht="14.4" customHeight="1" x14ac:dyDescent="0.3">
      <c r="A114" s="664">
        <v>11</v>
      </c>
      <c r="B114" s="665" t="s">
        <v>550</v>
      </c>
      <c r="C114" s="665" t="s">
        <v>1789</v>
      </c>
      <c r="D114" s="746" t="s">
        <v>2588</v>
      </c>
      <c r="E114" s="747" t="s">
        <v>1819</v>
      </c>
      <c r="F114" s="665" t="s">
        <v>1787</v>
      </c>
      <c r="G114" s="665" t="s">
        <v>1823</v>
      </c>
      <c r="H114" s="665" t="s">
        <v>830</v>
      </c>
      <c r="I114" s="665" t="s">
        <v>1824</v>
      </c>
      <c r="J114" s="665" t="s">
        <v>857</v>
      </c>
      <c r="K114" s="665" t="s">
        <v>1676</v>
      </c>
      <c r="L114" s="666">
        <v>815.1</v>
      </c>
      <c r="M114" s="666">
        <v>23637.9</v>
      </c>
      <c r="N114" s="665">
        <v>29</v>
      </c>
      <c r="O114" s="748">
        <v>18</v>
      </c>
      <c r="P114" s="666">
        <v>19562.400000000001</v>
      </c>
      <c r="Q114" s="681">
        <v>0.82758620689655171</v>
      </c>
      <c r="R114" s="665">
        <v>24</v>
      </c>
      <c r="S114" s="681">
        <v>0.82758620689655171</v>
      </c>
      <c r="T114" s="748">
        <v>13.5</v>
      </c>
      <c r="U114" s="704">
        <v>0.75</v>
      </c>
    </row>
    <row r="115" spans="1:21" ht="14.4" customHeight="1" x14ac:dyDescent="0.3">
      <c r="A115" s="664">
        <v>11</v>
      </c>
      <c r="B115" s="665" t="s">
        <v>550</v>
      </c>
      <c r="C115" s="665" t="s">
        <v>1789</v>
      </c>
      <c r="D115" s="746" t="s">
        <v>2588</v>
      </c>
      <c r="E115" s="747" t="s">
        <v>1819</v>
      </c>
      <c r="F115" s="665" t="s">
        <v>1787</v>
      </c>
      <c r="G115" s="665" t="s">
        <v>1823</v>
      </c>
      <c r="H115" s="665" t="s">
        <v>830</v>
      </c>
      <c r="I115" s="665" t="s">
        <v>856</v>
      </c>
      <c r="J115" s="665" t="s">
        <v>857</v>
      </c>
      <c r="K115" s="665" t="s">
        <v>1902</v>
      </c>
      <c r="L115" s="666">
        <v>923.74</v>
      </c>
      <c r="M115" s="666">
        <v>923.74</v>
      </c>
      <c r="N115" s="665">
        <v>1</v>
      </c>
      <c r="O115" s="748">
        <v>1</v>
      </c>
      <c r="P115" s="666"/>
      <c r="Q115" s="681">
        <v>0</v>
      </c>
      <c r="R115" s="665"/>
      <c r="S115" s="681">
        <v>0</v>
      </c>
      <c r="T115" s="748"/>
      <c r="U115" s="704">
        <v>0</v>
      </c>
    </row>
    <row r="116" spans="1:21" ht="14.4" customHeight="1" x14ac:dyDescent="0.3">
      <c r="A116" s="664">
        <v>11</v>
      </c>
      <c r="B116" s="665" t="s">
        <v>550</v>
      </c>
      <c r="C116" s="665" t="s">
        <v>1789</v>
      </c>
      <c r="D116" s="746" t="s">
        <v>2588</v>
      </c>
      <c r="E116" s="747" t="s">
        <v>1819</v>
      </c>
      <c r="F116" s="665" t="s">
        <v>1787</v>
      </c>
      <c r="G116" s="665" t="s">
        <v>1837</v>
      </c>
      <c r="H116" s="665" t="s">
        <v>830</v>
      </c>
      <c r="I116" s="665" t="s">
        <v>844</v>
      </c>
      <c r="J116" s="665" t="s">
        <v>845</v>
      </c>
      <c r="K116" s="665" t="s">
        <v>846</v>
      </c>
      <c r="L116" s="666">
        <v>36.54</v>
      </c>
      <c r="M116" s="666">
        <v>36.54</v>
      </c>
      <c r="N116" s="665">
        <v>1</v>
      </c>
      <c r="O116" s="748">
        <v>1</v>
      </c>
      <c r="P116" s="666"/>
      <c r="Q116" s="681">
        <v>0</v>
      </c>
      <c r="R116" s="665"/>
      <c r="S116" s="681">
        <v>0</v>
      </c>
      <c r="T116" s="748"/>
      <c r="U116" s="704">
        <v>0</v>
      </c>
    </row>
    <row r="117" spans="1:21" ht="14.4" customHeight="1" x14ac:dyDescent="0.3">
      <c r="A117" s="664">
        <v>11</v>
      </c>
      <c r="B117" s="665" t="s">
        <v>550</v>
      </c>
      <c r="C117" s="665" t="s">
        <v>1789</v>
      </c>
      <c r="D117" s="746" t="s">
        <v>2588</v>
      </c>
      <c r="E117" s="747" t="s">
        <v>1819</v>
      </c>
      <c r="F117" s="665" t="s">
        <v>1787</v>
      </c>
      <c r="G117" s="665" t="s">
        <v>1837</v>
      </c>
      <c r="H117" s="665" t="s">
        <v>551</v>
      </c>
      <c r="I117" s="665" t="s">
        <v>1838</v>
      </c>
      <c r="J117" s="665" t="s">
        <v>845</v>
      </c>
      <c r="K117" s="665" t="s">
        <v>1839</v>
      </c>
      <c r="L117" s="666">
        <v>36.54</v>
      </c>
      <c r="M117" s="666">
        <v>73.08</v>
      </c>
      <c r="N117" s="665">
        <v>2</v>
      </c>
      <c r="O117" s="748">
        <v>1.5</v>
      </c>
      <c r="P117" s="666">
        <v>36.54</v>
      </c>
      <c r="Q117" s="681">
        <v>0.5</v>
      </c>
      <c r="R117" s="665">
        <v>1</v>
      </c>
      <c r="S117" s="681">
        <v>0.5</v>
      </c>
      <c r="T117" s="748">
        <v>1</v>
      </c>
      <c r="U117" s="704">
        <v>0.66666666666666663</v>
      </c>
    </row>
    <row r="118" spans="1:21" ht="14.4" customHeight="1" x14ac:dyDescent="0.3">
      <c r="A118" s="664">
        <v>11</v>
      </c>
      <c r="B118" s="665" t="s">
        <v>550</v>
      </c>
      <c r="C118" s="665" t="s">
        <v>1789</v>
      </c>
      <c r="D118" s="746" t="s">
        <v>2588</v>
      </c>
      <c r="E118" s="747" t="s">
        <v>1819</v>
      </c>
      <c r="F118" s="665" t="s">
        <v>1787</v>
      </c>
      <c r="G118" s="665" t="s">
        <v>1825</v>
      </c>
      <c r="H118" s="665" t="s">
        <v>551</v>
      </c>
      <c r="I118" s="665" t="s">
        <v>640</v>
      </c>
      <c r="J118" s="665" t="s">
        <v>1826</v>
      </c>
      <c r="K118" s="665" t="s">
        <v>1827</v>
      </c>
      <c r="L118" s="666">
        <v>0</v>
      </c>
      <c r="M118" s="666">
        <v>0</v>
      </c>
      <c r="N118" s="665">
        <v>19</v>
      </c>
      <c r="O118" s="748">
        <v>10</v>
      </c>
      <c r="P118" s="666">
        <v>0</v>
      </c>
      <c r="Q118" s="681"/>
      <c r="R118" s="665">
        <v>13</v>
      </c>
      <c r="S118" s="681">
        <v>0.68421052631578949</v>
      </c>
      <c r="T118" s="748">
        <v>6</v>
      </c>
      <c r="U118" s="704">
        <v>0.6</v>
      </c>
    </row>
    <row r="119" spans="1:21" ht="14.4" customHeight="1" x14ac:dyDescent="0.3">
      <c r="A119" s="664">
        <v>11</v>
      </c>
      <c r="B119" s="665" t="s">
        <v>550</v>
      </c>
      <c r="C119" s="665" t="s">
        <v>1789</v>
      </c>
      <c r="D119" s="746" t="s">
        <v>2588</v>
      </c>
      <c r="E119" s="747" t="s">
        <v>1819</v>
      </c>
      <c r="F119" s="665" t="s">
        <v>1787</v>
      </c>
      <c r="G119" s="665" t="s">
        <v>1922</v>
      </c>
      <c r="H119" s="665" t="s">
        <v>830</v>
      </c>
      <c r="I119" s="665" t="s">
        <v>1068</v>
      </c>
      <c r="J119" s="665" t="s">
        <v>1069</v>
      </c>
      <c r="K119" s="665" t="s">
        <v>1070</v>
      </c>
      <c r="L119" s="666">
        <v>31.32</v>
      </c>
      <c r="M119" s="666">
        <v>62.64</v>
      </c>
      <c r="N119" s="665">
        <v>2</v>
      </c>
      <c r="O119" s="748">
        <v>2</v>
      </c>
      <c r="P119" s="666"/>
      <c r="Q119" s="681">
        <v>0</v>
      </c>
      <c r="R119" s="665"/>
      <c r="S119" s="681">
        <v>0</v>
      </c>
      <c r="T119" s="748"/>
      <c r="U119" s="704">
        <v>0</v>
      </c>
    </row>
    <row r="120" spans="1:21" ht="14.4" customHeight="1" x14ac:dyDescent="0.3">
      <c r="A120" s="664">
        <v>11</v>
      </c>
      <c r="B120" s="665" t="s">
        <v>550</v>
      </c>
      <c r="C120" s="665" t="s">
        <v>1789</v>
      </c>
      <c r="D120" s="746" t="s">
        <v>2588</v>
      </c>
      <c r="E120" s="747" t="s">
        <v>1819</v>
      </c>
      <c r="F120" s="665" t="s">
        <v>1788</v>
      </c>
      <c r="G120" s="665" t="s">
        <v>1828</v>
      </c>
      <c r="H120" s="665" t="s">
        <v>551</v>
      </c>
      <c r="I120" s="665" t="s">
        <v>1869</v>
      </c>
      <c r="J120" s="665" t="s">
        <v>1870</v>
      </c>
      <c r="K120" s="665" t="s">
        <v>1871</v>
      </c>
      <c r="L120" s="666">
        <v>1000</v>
      </c>
      <c r="M120" s="666">
        <v>2000</v>
      </c>
      <c r="N120" s="665">
        <v>2</v>
      </c>
      <c r="O120" s="748">
        <v>2</v>
      </c>
      <c r="P120" s="666">
        <v>1000</v>
      </c>
      <c r="Q120" s="681">
        <v>0.5</v>
      </c>
      <c r="R120" s="665">
        <v>1</v>
      </c>
      <c r="S120" s="681">
        <v>0.5</v>
      </c>
      <c r="T120" s="748">
        <v>1</v>
      </c>
      <c r="U120" s="704">
        <v>0.5</v>
      </c>
    </row>
    <row r="121" spans="1:21" ht="14.4" customHeight="1" x14ac:dyDescent="0.3">
      <c r="A121" s="664">
        <v>11</v>
      </c>
      <c r="B121" s="665" t="s">
        <v>550</v>
      </c>
      <c r="C121" s="665" t="s">
        <v>1789</v>
      </c>
      <c r="D121" s="746" t="s">
        <v>2588</v>
      </c>
      <c r="E121" s="747" t="s">
        <v>1819</v>
      </c>
      <c r="F121" s="665" t="s">
        <v>1788</v>
      </c>
      <c r="G121" s="665" t="s">
        <v>1828</v>
      </c>
      <c r="H121" s="665" t="s">
        <v>551</v>
      </c>
      <c r="I121" s="665" t="s">
        <v>1829</v>
      </c>
      <c r="J121" s="665" t="s">
        <v>1830</v>
      </c>
      <c r="K121" s="665" t="s">
        <v>1831</v>
      </c>
      <c r="L121" s="666">
        <v>500</v>
      </c>
      <c r="M121" s="666">
        <v>2000</v>
      </c>
      <c r="N121" s="665">
        <v>4</v>
      </c>
      <c r="O121" s="748">
        <v>4</v>
      </c>
      <c r="P121" s="666">
        <v>1500</v>
      </c>
      <c r="Q121" s="681">
        <v>0.75</v>
      </c>
      <c r="R121" s="665">
        <v>3</v>
      </c>
      <c r="S121" s="681">
        <v>0.75</v>
      </c>
      <c r="T121" s="748">
        <v>3</v>
      </c>
      <c r="U121" s="704">
        <v>0.75</v>
      </c>
    </row>
    <row r="122" spans="1:21" ht="14.4" customHeight="1" x14ac:dyDescent="0.3">
      <c r="A122" s="664">
        <v>11</v>
      </c>
      <c r="B122" s="665" t="s">
        <v>550</v>
      </c>
      <c r="C122" s="665" t="s">
        <v>1789</v>
      </c>
      <c r="D122" s="746" t="s">
        <v>2588</v>
      </c>
      <c r="E122" s="747" t="s">
        <v>1819</v>
      </c>
      <c r="F122" s="665" t="s">
        <v>1788</v>
      </c>
      <c r="G122" s="665" t="s">
        <v>1828</v>
      </c>
      <c r="H122" s="665" t="s">
        <v>551</v>
      </c>
      <c r="I122" s="665" t="s">
        <v>1851</v>
      </c>
      <c r="J122" s="665" t="s">
        <v>1852</v>
      </c>
      <c r="K122" s="665" t="s">
        <v>1853</v>
      </c>
      <c r="L122" s="666">
        <v>999.46</v>
      </c>
      <c r="M122" s="666">
        <v>999.46</v>
      </c>
      <c r="N122" s="665">
        <v>1</v>
      </c>
      <c r="O122" s="748">
        <v>1</v>
      </c>
      <c r="P122" s="666">
        <v>999.46</v>
      </c>
      <c r="Q122" s="681">
        <v>1</v>
      </c>
      <c r="R122" s="665">
        <v>1</v>
      </c>
      <c r="S122" s="681">
        <v>1</v>
      </c>
      <c r="T122" s="748">
        <v>1</v>
      </c>
      <c r="U122" s="704">
        <v>1</v>
      </c>
    </row>
    <row r="123" spans="1:21" ht="14.4" customHeight="1" x14ac:dyDescent="0.3">
      <c r="A123" s="664">
        <v>11</v>
      </c>
      <c r="B123" s="665" t="s">
        <v>550</v>
      </c>
      <c r="C123" s="665" t="s">
        <v>1789</v>
      </c>
      <c r="D123" s="746" t="s">
        <v>2588</v>
      </c>
      <c r="E123" s="747" t="s">
        <v>1819</v>
      </c>
      <c r="F123" s="665" t="s">
        <v>1788</v>
      </c>
      <c r="G123" s="665" t="s">
        <v>1828</v>
      </c>
      <c r="H123" s="665" t="s">
        <v>551</v>
      </c>
      <c r="I123" s="665" t="s">
        <v>1840</v>
      </c>
      <c r="J123" s="665" t="s">
        <v>1841</v>
      </c>
      <c r="K123" s="665" t="s">
        <v>1842</v>
      </c>
      <c r="L123" s="666">
        <v>971.25</v>
      </c>
      <c r="M123" s="666">
        <v>4856.25</v>
      </c>
      <c r="N123" s="665">
        <v>5</v>
      </c>
      <c r="O123" s="748">
        <v>5</v>
      </c>
      <c r="P123" s="666">
        <v>3885</v>
      </c>
      <c r="Q123" s="681">
        <v>0.8</v>
      </c>
      <c r="R123" s="665">
        <v>4</v>
      </c>
      <c r="S123" s="681">
        <v>0.8</v>
      </c>
      <c r="T123" s="748">
        <v>4</v>
      </c>
      <c r="U123" s="704">
        <v>0.8</v>
      </c>
    </row>
    <row r="124" spans="1:21" ht="14.4" customHeight="1" x14ac:dyDescent="0.3">
      <c r="A124" s="664">
        <v>11</v>
      </c>
      <c r="B124" s="665" t="s">
        <v>550</v>
      </c>
      <c r="C124" s="665" t="s">
        <v>1789</v>
      </c>
      <c r="D124" s="746" t="s">
        <v>2588</v>
      </c>
      <c r="E124" s="747" t="s">
        <v>1819</v>
      </c>
      <c r="F124" s="665" t="s">
        <v>1788</v>
      </c>
      <c r="G124" s="665" t="s">
        <v>1828</v>
      </c>
      <c r="H124" s="665" t="s">
        <v>551</v>
      </c>
      <c r="I124" s="665" t="s">
        <v>1923</v>
      </c>
      <c r="J124" s="665" t="s">
        <v>1924</v>
      </c>
      <c r="K124" s="665" t="s">
        <v>1925</v>
      </c>
      <c r="L124" s="666">
        <v>1000</v>
      </c>
      <c r="M124" s="666">
        <v>1000</v>
      </c>
      <c r="N124" s="665">
        <v>1</v>
      </c>
      <c r="O124" s="748">
        <v>1</v>
      </c>
      <c r="P124" s="666">
        <v>1000</v>
      </c>
      <c r="Q124" s="681">
        <v>1</v>
      </c>
      <c r="R124" s="665">
        <v>1</v>
      </c>
      <c r="S124" s="681">
        <v>1</v>
      </c>
      <c r="T124" s="748">
        <v>1</v>
      </c>
      <c r="U124" s="704">
        <v>1</v>
      </c>
    </row>
    <row r="125" spans="1:21" ht="14.4" customHeight="1" x14ac:dyDescent="0.3">
      <c r="A125" s="664">
        <v>11</v>
      </c>
      <c r="B125" s="665" t="s">
        <v>550</v>
      </c>
      <c r="C125" s="665" t="s">
        <v>1789</v>
      </c>
      <c r="D125" s="746" t="s">
        <v>2588</v>
      </c>
      <c r="E125" s="747" t="s">
        <v>1819</v>
      </c>
      <c r="F125" s="665" t="s">
        <v>1788</v>
      </c>
      <c r="G125" s="665" t="s">
        <v>1876</v>
      </c>
      <c r="H125" s="665" t="s">
        <v>551</v>
      </c>
      <c r="I125" s="665" t="s">
        <v>1907</v>
      </c>
      <c r="J125" s="665" t="s">
        <v>1908</v>
      </c>
      <c r="K125" s="665" t="s">
        <v>1909</v>
      </c>
      <c r="L125" s="666">
        <v>200</v>
      </c>
      <c r="M125" s="666">
        <v>800</v>
      </c>
      <c r="N125" s="665">
        <v>4</v>
      </c>
      <c r="O125" s="748">
        <v>2</v>
      </c>
      <c r="P125" s="666">
        <v>800</v>
      </c>
      <c r="Q125" s="681">
        <v>1</v>
      </c>
      <c r="R125" s="665">
        <v>4</v>
      </c>
      <c r="S125" s="681">
        <v>1</v>
      </c>
      <c r="T125" s="748">
        <v>2</v>
      </c>
      <c r="U125" s="704">
        <v>1</v>
      </c>
    </row>
    <row r="126" spans="1:21" ht="14.4" customHeight="1" x14ac:dyDescent="0.3">
      <c r="A126" s="664">
        <v>11</v>
      </c>
      <c r="B126" s="665" t="s">
        <v>550</v>
      </c>
      <c r="C126" s="665" t="s">
        <v>1789</v>
      </c>
      <c r="D126" s="746" t="s">
        <v>2588</v>
      </c>
      <c r="E126" s="747" t="s">
        <v>1819</v>
      </c>
      <c r="F126" s="665" t="s">
        <v>1788</v>
      </c>
      <c r="G126" s="665" t="s">
        <v>1876</v>
      </c>
      <c r="H126" s="665" t="s">
        <v>551</v>
      </c>
      <c r="I126" s="665" t="s">
        <v>1877</v>
      </c>
      <c r="J126" s="665" t="s">
        <v>1878</v>
      </c>
      <c r="K126" s="665" t="s">
        <v>1879</v>
      </c>
      <c r="L126" s="666">
        <v>278.75</v>
      </c>
      <c r="M126" s="666">
        <v>2230</v>
      </c>
      <c r="N126" s="665">
        <v>8</v>
      </c>
      <c r="O126" s="748">
        <v>4</v>
      </c>
      <c r="P126" s="666">
        <v>2230</v>
      </c>
      <c r="Q126" s="681">
        <v>1</v>
      </c>
      <c r="R126" s="665">
        <v>8</v>
      </c>
      <c r="S126" s="681">
        <v>1</v>
      </c>
      <c r="T126" s="748">
        <v>4</v>
      </c>
      <c r="U126" s="704">
        <v>1</v>
      </c>
    </row>
    <row r="127" spans="1:21" ht="14.4" customHeight="1" x14ac:dyDescent="0.3">
      <c r="A127" s="664">
        <v>11</v>
      </c>
      <c r="B127" s="665" t="s">
        <v>550</v>
      </c>
      <c r="C127" s="665" t="s">
        <v>1789</v>
      </c>
      <c r="D127" s="746" t="s">
        <v>2588</v>
      </c>
      <c r="E127" s="747" t="s">
        <v>1820</v>
      </c>
      <c r="F127" s="665" t="s">
        <v>1787</v>
      </c>
      <c r="G127" s="665" t="s">
        <v>1855</v>
      </c>
      <c r="H127" s="665" t="s">
        <v>551</v>
      </c>
      <c r="I127" s="665" t="s">
        <v>1880</v>
      </c>
      <c r="J127" s="665" t="s">
        <v>1142</v>
      </c>
      <c r="K127" s="665" t="s">
        <v>1881</v>
      </c>
      <c r="L127" s="666">
        <v>0</v>
      </c>
      <c r="M127" s="666">
        <v>0</v>
      </c>
      <c r="N127" s="665">
        <v>6</v>
      </c>
      <c r="O127" s="748">
        <v>2</v>
      </c>
      <c r="P127" s="666">
        <v>0</v>
      </c>
      <c r="Q127" s="681"/>
      <c r="R127" s="665">
        <v>5</v>
      </c>
      <c r="S127" s="681">
        <v>0.83333333333333337</v>
      </c>
      <c r="T127" s="748">
        <v>1.5</v>
      </c>
      <c r="U127" s="704">
        <v>0.75</v>
      </c>
    </row>
    <row r="128" spans="1:21" ht="14.4" customHeight="1" x14ac:dyDescent="0.3">
      <c r="A128" s="664">
        <v>11</v>
      </c>
      <c r="B128" s="665" t="s">
        <v>550</v>
      </c>
      <c r="C128" s="665" t="s">
        <v>1789</v>
      </c>
      <c r="D128" s="746" t="s">
        <v>2588</v>
      </c>
      <c r="E128" s="747" t="s">
        <v>1820</v>
      </c>
      <c r="F128" s="665" t="s">
        <v>1787</v>
      </c>
      <c r="G128" s="665" t="s">
        <v>1855</v>
      </c>
      <c r="H128" s="665" t="s">
        <v>551</v>
      </c>
      <c r="I128" s="665" t="s">
        <v>1856</v>
      </c>
      <c r="J128" s="665" t="s">
        <v>1142</v>
      </c>
      <c r="K128" s="665" t="s">
        <v>1722</v>
      </c>
      <c r="L128" s="666">
        <v>0</v>
      </c>
      <c r="M128" s="666">
        <v>0</v>
      </c>
      <c r="N128" s="665">
        <v>7</v>
      </c>
      <c r="O128" s="748">
        <v>1.5</v>
      </c>
      <c r="P128" s="666">
        <v>0</v>
      </c>
      <c r="Q128" s="681"/>
      <c r="R128" s="665">
        <v>3</v>
      </c>
      <c r="S128" s="681">
        <v>0.42857142857142855</v>
      </c>
      <c r="T128" s="748">
        <v>0.5</v>
      </c>
      <c r="U128" s="704">
        <v>0.33333333333333331</v>
      </c>
    </row>
    <row r="129" spans="1:21" ht="14.4" customHeight="1" x14ac:dyDescent="0.3">
      <c r="A129" s="664">
        <v>11</v>
      </c>
      <c r="B129" s="665" t="s">
        <v>550</v>
      </c>
      <c r="C129" s="665" t="s">
        <v>1789</v>
      </c>
      <c r="D129" s="746" t="s">
        <v>2588</v>
      </c>
      <c r="E129" s="747" t="s">
        <v>1820</v>
      </c>
      <c r="F129" s="665" t="s">
        <v>1787</v>
      </c>
      <c r="G129" s="665" t="s">
        <v>1858</v>
      </c>
      <c r="H129" s="665" t="s">
        <v>551</v>
      </c>
      <c r="I129" s="665" t="s">
        <v>747</v>
      </c>
      <c r="J129" s="665" t="s">
        <v>748</v>
      </c>
      <c r="K129" s="665" t="s">
        <v>1921</v>
      </c>
      <c r="L129" s="666">
        <v>60.9</v>
      </c>
      <c r="M129" s="666">
        <v>121.8</v>
      </c>
      <c r="N129" s="665">
        <v>2</v>
      </c>
      <c r="O129" s="748">
        <v>1.5</v>
      </c>
      <c r="P129" s="666">
        <v>121.8</v>
      </c>
      <c r="Q129" s="681">
        <v>1</v>
      </c>
      <c r="R129" s="665">
        <v>2</v>
      </c>
      <c r="S129" s="681">
        <v>1</v>
      </c>
      <c r="T129" s="748">
        <v>1.5</v>
      </c>
      <c r="U129" s="704">
        <v>1</v>
      </c>
    </row>
    <row r="130" spans="1:21" ht="14.4" customHeight="1" x14ac:dyDescent="0.3">
      <c r="A130" s="664">
        <v>11</v>
      </c>
      <c r="B130" s="665" t="s">
        <v>550</v>
      </c>
      <c r="C130" s="665" t="s">
        <v>1789</v>
      </c>
      <c r="D130" s="746" t="s">
        <v>2588</v>
      </c>
      <c r="E130" s="747" t="s">
        <v>1820</v>
      </c>
      <c r="F130" s="665" t="s">
        <v>1787</v>
      </c>
      <c r="G130" s="665" t="s">
        <v>1834</v>
      </c>
      <c r="H130" s="665" t="s">
        <v>551</v>
      </c>
      <c r="I130" s="665" t="s">
        <v>1872</v>
      </c>
      <c r="J130" s="665" t="s">
        <v>679</v>
      </c>
      <c r="K130" s="665" t="s">
        <v>1873</v>
      </c>
      <c r="L130" s="666">
        <v>0</v>
      </c>
      <c r="M130" s="666">
        <v>0</v>
      </c>
      <c r="N130" s="665">
        <v>1</v>
      </c>
      <c r="O130" s="748">
        <v>0.5</v>
      </c>
      <c r="P130" s="666">
        <v>0</v>
      </c>
      <c r="Q130" s="681"/>
      <c r="R130" s="665">
        <v>1</v>
      </c>
      <c r="S130" s="681">
        <v>1</v>
      </c>
      <c r="T130" s="748">
        <v>0.5</v>
      </c>
      <c r="U130" s="704">
        <v>1</v>
      </c>
    </row>
    <row r="131" spans="1:21" ht="14.4" customHeight="1" x14ac:dyDescent="0.3">
      <c r="A131" s="664">
        <v>11</v>
      </c>
      <c r="B131" s="665" t="s">
        <v>550</v>
      </c>
      <c r="C131" s="665" t="s">
        <v>1789</v>
      </c>
      <c r="D131" s="746" t="s">
        <v>2588</v>
      </c>
      <c r="E131" s="747" t="s">
        <v>1820</v>
      </c>
      <c r="F131" s="665" t="s">
        <v>1787</v>
      </c>
      <c r="G131" s="665" t="s">
        <v>1834</v>
      </c>
      <c r="H131" s="665" t="s">
        <v>551</v>
      </c>
      <c r="I131" s="665" t="s">
        <v>1054</v>
      </c>
      <c r="J131" s="665" t="s">
        <v>679</v>
      </c>
      <c r="K131" s="665" t="s">
        <v>1055</v>
      </c>
      <c r="L131" s="666">
        <v>0</v>
      </c>
      <c r="M131" s="666">
        <v>0</v>
      </c>
      <c r="N131" s="665">
        <v>2</v>
      </c>
      <c r="O131" s="748">
        <v>1.5</v>
      </c>
      <c r="P131" s="666"/>
      <c r="Q131" s="681"/>
      <c r="R131" s="665"/>
      <c r="S131" s="681">
        <v>0</v>
      </c>
      <c r="T131" s="748"/>
      <c r="U131" s="704">
        <v>0</v>
      </c>
    </row>
    <row r="132" spans="1:21" ht="14.4" customHeight="1" x14ac:dyDescent="0.3">
      <c r="A132" s="664">
        <v>11</v>
      </c>
      <c r="B132" s="665" t="s">
        <v>550</v>
      </c>
      <c r="C132" s="665" t="s">
        <v>1789</v>
      </c>
      <c r="D132" s="746" t="s">
        <v>2588</v>
      </c>
      <c r="E132" s="747" t="s">
        <v>1820</v>
      </c>
      <c r="F132" s="665" t="s">
        <v>1787</v>
      </c>
      <c r="G132" s="665" t="s">
        <v>1892</v>
      </c>
      <c r="H132" s="665" t="s">
        <v>551</v>
      </c>
      <c r="I132" s="665" t="s">
        <v>1895</v>
      </c>
      <c r="J132" s="665" t="s">
        <v>921</v>
      </c>
      <c r="K132" s="665" t="s">
        <v>922</v>
      </c>
      <c r="L132" s="666">
        <v>132.97999999999999</v>
      </c>
      <c r="M132" s="666">
        <v>265.95999999999998</v>
      </c>
      <c r="N132" s="665">
        <v>2</v>
      </c>
      <c r="O132" s="748">
        <v>0.5</v>
      </c>
      <c r="P132" s="666">
        <v>265.95999999999998</v>
      </c>
      <c r="Q132" s="681">
        <v>1</v>
      </c>
      <c r="R132" s="665">
        <v>2</v>
      </c>
      <c r="S132" s="681">
        <v>1</v>
      </c>
      <c r="T132" s="748">
        <v>0.5</v>
      </c>
      <c r="U132" s="704">
        <v>1</v>
      </c>
    </row>
    <row r="133" spans="1:21" ht="14.4" customHeight="1" x14ac:dyDescent="0.3">
      <c r="A133" s="664">
        <v>11</v>
      </c>
      <c r="B133" s="665" t="s">
        <v>550</v>
      </c>
      <c r="C133" s="665" t="s">
        <v>1789</v>
      </c>
      <c r="D133" s="746" t="s">
        <v>2588</v>
      </c>
      <c r="E133" s="747" t="s">
        <v>1820</v>
      </c>
      <c r="F133" s="665" t="s">
        <v>1787</v>
      </c>
      <c r="G133" s="665" t="s">
        <v>1862</v>
      </c>
      <c r="H133" s="665" t="s">
        <v>551</v>
      </c>
      <c r="I133" s="665" t="s">
        <v>1926</v>
      </c>
      <c r="J133" s="665" t="s">
        <v>1911</v>
      </c>
      <c r="K133" s="665" t="s">
        <v>1927</v>
      </c>
      <c r="L133" s="666">
        <v>49.96</v>
      </c>
      <c r="M133" s="666">
        <v>49.96</v>
      </c>
      <c r="N133" s="665">
        <v>1</v>
      </c>
      <c r="O133" s="748">
        <v>1</v>
      </c>
      <c r="P133" s="666">
        <v>49.96</v>
      </c>
      <c r="Q133" s="681">
        <v>1</v>
      </c>
      <c r="R133" s="665">
        <v>1</v>
      </c>
      <c r="S133" s="681">
        <v>1</v>
      </c>
      <c r="T133" s="748">
        <v>1</v>
      </c>
      <c r="U133" s="704">
        <v>1</v>
      </c>
    </row>
    <row r="134" spans="1:21" ht="14.4" customHeight="1" x14ac:dyDescent="0.3">
      <c r="A134" s="664">
        <v>11</v>
      </c>
      <c r="B134" s="665" t="s">
        <v>550</v>
      </c>
      <c r="C134" s="665" t="s">
        <v>1789</v>
      </c>
      <c r="D134" s="746" t="s">
        <v>2588</v>
      </c>
      <c r="E134" s="747" t="s">
        <v>1820</v>
      </c>
      <c r="F134" s="665" t="s">
        <v>1787</v>
      </c>
      <c r="G134" s="665" t="s">
        <v>1823</v>
      </c>
      <c r="H134" s="665" t="s">
        <v>830</v>
      </c>
      <c r="I134" s="665" t="s">
        <v>1836</v>
      </c>
      <c r="J134" s="665" t="s">
        <v>857</v>
      </c>
      <c r="K134" s="665" t="s">
        <v>1678</v>
      </c>
      <c r="L134" s="666">
        <v>543.39</v>
      </c>
      <c r="M134" s="666">
        <v>1630.17</v>
      </c>
      <c r="N134" s="665">
        <v>3</v>
      </c>
      <c r="O134" s="748">
        <v>1.5</v>
      </c>
      <c r="P134" s="666">
        <v>1086.78</v>
      </c>
      <c r="Q134" s="681">
        <v>0.66666666666666663</v>
      </c>
      <c r="R134" s="665">
        <v>2</v>
      </c>
      <c r="S134" s="681">
        <v>0.66666666666666663</v>
      </c>
      <c r="T134" s="748">
        <v>1</v>
      </c>
      <c r="U134" s="704">
        <v>0.66666666666666663</v>
      </c>
    </row>
    <row r="135" spans="1:21" ht="14.4" customHeight="1" x14ac:dyDescent="0.3">
      <c r="A135" s="664">
        <v>11</v>
      </c>
      <c r="B135" s="665" t="s">
        <v>550</v>
      </c>
      <c r="C135" s="665" t="s">
        <v>1789</v>
      </c>
      <c r="D135" s="746" t="s">
        <v>2588</v>
      </c>
      <c r="E135" s="747" t="s">
        <v>1820</v>
      </c>
      <c r="F135" s="665" t="s">
        <v>1787</v>
      </c>
      <c r="G135" s="665" t="s">
        <v>1823</v>
      </c>
      <c r="H135" s="665" t="s">
        <v>830</v>
      </c>
      <c r="I135" s="665" t="s">
        <v>1824</v>
      </c>
      <c r="J135" s="665" t="s">
        <v>857</v>
      </c>
      <c r="K135" s="665" t="s">
        <v>1676</v>
      </c>
      <c r="L135" s="666">
        <v>815.1</v>
      </c>
      <c r="M135" s="666">
        <v>10596.300000000001</v>
      </c>
      <c r="N135" s="665">
        <v>13</v>
      </c>
      <c r="O135" s="748">
        <v>7.5</v>
      </c>
      <c r="P135" s="666">
        <v>5705.7000000000007</v>
      </c>
      <c r="Q135" s="681">
        <v>0.53846153846153844</v>
      </c>
      <c r="R135" s="665">
        <v>7</v>
      </c>
      <c r="S135" s="681">
        <v>0.53846153846153844</v>
      </c>
      <c r="T135" s="748">
        <v>4.5</v>
      </c>
      <c r="U135" s="704">
        <v>0.6</v>
      </c>
    </row>
    <row r="136" spans="1:21" ht="14.4" customHeight="1" x14ac:dyDescent="0.3">
      <c r="A136" s="664">
        <v>11</v>
      </c>
      <c r="B136" s="665" t="s">
        <v>550</v>
      </c>
      <c r="C136" s="665" t="s">
        <v>1789</v>
      </c>
      <c r="D136" s="746" t="s">
        <v>2588</v>
      </c>
      <c r="E136" s="747" t="s">
        <v>1820</v>
      </c>
      <c r="F136" s="665" t="s">
        <v>1787</v>
      </c>
      <c r="G136" s="665" t="s">
        <v>1823</v>
      </c>
      <c r="H136" s="665" t="s">
        <v>830</v>
      </c>
      <c r="I136" s="665" t="s">
        <v>856</v>
      </c>
      <c r="J136" s="665" t="s">
        <v>857</v>
      </c>
      <c r="K136" s="665" t="s">
        <v>1902</v>
      </c>
      <c r="L136" s="666">
        <v>923.74</v>
      </c>
      <c r="M136" s="666">
        <v>7389.92</v>
      </c>
      <c r="N136" s="665">
        <v>8</v>
      </c>
      <c r="O136" s="748">
        <v>4.5</v>
      </c>
      <c r="P136" s="666">
        <v>6466.18</v>
      </c>
      <c r="Q136" s="681">
        <v>0.875</v>
      </c>
      <c r="R136" s="665">
        <v>7</v>
      </c>
      <c r="S136" s="681">
        <v>0.875</v>
      </c>
      <c r="T136" s="748">
        <v>4</v>
      </c>
      <c r="U136" s="704">
        <v>0.88888888888888884</v>
      </c>
    </row>
    <row r="137" spans="1:21" ht="14.4" customHeight="1" x14ac:dyDescent="0.3">
      <c r="A137" s="664">
        <v>11</v>
      </c>
      <c r="B137" s="665" t="s">
        <v>550</v>
      </c>
      <c r="C137" s="665" t="s">
        <v>1789</v>
      </c>
      <c r="D137" s="746" t="s">
        <v>2588</v>
      </c>
      <c r="E137" s="747" t="s">
        <v>1820</v>
      </c>
      <c r="F137" s="665" t="s">
        <v>1787</v>
      </c>
      <c r="G137" s="665" t="s">
        <v>1825</v>
      </c>
      <c r="H137" s="665" t="s">
        <v>551</v>
      </c>
      <c r="I137" s="665" t="s">
        <v>640</v>
      </c>
      <c r="J137" s="665" t="s">
        <v>1826</v>
      </c>
      <c r="K137" s="665" t="s">
        <v>1827</v>
      </c>
      <c r="L137" s="666">
        <v>0</v>
      </c>
      <c r="M137" s="666">
        <v>0</v>
      </c>
      <c r="N137" s="665">
        <v>14</v>
      </c>
      <c r="O137" s="748">
        <v>9</v>
      </c>
      <c r="P137" s="666">
        <v>0</v>
      </c>
      <c r="Q137" s="681"/>
      <c r="R137" s="665">
        <v>8</v>
      </c>
      <c r="S137" s="681">
        <v>0.5714285714285714</v>
      </c>
      <c r="T137" s="748">
        <v>5</v>
      </c>
      <c r="U137" s="704">
        <v>0.55555555555555558</v>
      </c>
    </row>
    <row r="138" spans="1:21" ht="14.4" customHeight="1" x14ac:dyDescent="0.3">
      <c r="A138" s="664">
        <v>11</v>
      </c>
      <c r="B138" s="665" t="s">
        <v>550</v>
      </c>
      <c r="C138" s="665" t="s">
        <v>1789</v>
      </c>
      <c r="D138" s="746" t="s">
        <v>2588</v>
      </c>
      <c r="E138" s="747" t="s">
        <v>1820</v>
      </c>
      <c r="F138" s="665" t="s">
        <v>1788</v>
      </c>
      <c r="G138" s="665" t="s">
        <v>1828</v>
      </c>
      <c r="H138" s="665" t="s">
        <v>551</v>
      </c>
      <c r="I138" s="665" t="s">
        <v>1928</v>
      </c>
      <c r="J138" s="665" t="s">
        <v>1929</v>
      </c>
      <c r="K138" s="665" t="s">
        <v>1930</v>
      </c>
      <c r="L138" s="666">
        <v>748.12</v>
      </c>
      <c r="M138" s="666">
        <v>748.12</v>
      </c>
      <c r="N138" s="665">
        <v>1</v>
      </c>
      <c r="O138" s="748">
        <v>1</v>
      </c>
      <c r="P138" s="666">
        <v>748.12</v>
      </c>
      <c r="Q138" s="681">
        <v>1</v>
      </c>
      <c r="R138" s="665">
        <v>1</v>
      </c>
      <c r="S138" s="681">
        <v>1</v>
      </c>
      <c r="T138" s="748">
        <v>1</v>
      </c>
      <c r="U138" s="704">
        <v>1</v>
      </c>
    </row>
    <row r="139" spans="1:21" ht="14.4" customHeight="1" x14ac:dyDescent="0.3">
      <c r="A139" s="664">
        <v>11</v>
      </c>
      <c r="B139" s="665" t="s">
        <v>550</v>
      </c>
      <c r="C139" s="665" t="s">
        <v>1789</v>
      </c>
      <c r="D139" s="746" t="s">
        <v>2588</v>
      </c>
      <c r="E139" s="747" t="s">
        <v>1820</v>
      </c>
      <c r="F139" s="665" t="s">
        <v>1788</v>
      </c>
      <c r="G139" s="665" t="s">
        <v>1828</v>
      </c>
      <c r="H139" s="665" t="s">
        <v>551</v>
      </c>
      <c r="I139" s="665" t="s">
        <v>1869</v>
      </c>
      <c r="J139" s="665" t="s">
        <v>1870</v>
      </c>
      <c r="K139" s="665" t="s">
        <v>1871</v>
      </c>
      <c r="L139" s="666">
        <v>1000</v>
      </c>
      <c r="M139" s="666">
        <v>1000</v>
      </c>
      <c r="N139" s="665">
        <v>1</v>
      </c>
      <c r="O139" s="748">
        <v>1</v>
      </c>
      <c r="P139" s="666">
        <v>1000</v>
      </c>
      <c r="Q139" s="681">
        <v>1</v>
      </c>
      <c r="R139" s="665">
        <v>1</v>
      </c>
      <c r="S139" s="681">
        <v>1</v>
      </c>
      <c r="T139" s="748">
        <v>1</v>
      </c>
      <c r="U139" s="704">
        <v>1</v>
      </c>
    </row>
    <row r="140" spans="1:21" ht="14.4" customHeight="1" x14ac:dyDescent="0.3">
      <c r="A140" s="664">
        <v>11</v>
      </c>
      <c r="B140" s="665" t="s">
        <v>550</v>
      </c>
      <c r="C140" s="665" t="s">
        <v>1789</v>
      </c>
      <c r="D140" s="746" t="s">
        <v>2588</v>
      </c>
      <c r="E140" s="747" t="s">
        <v>1820</v>
      </c>
      <c r="F140" s="665" t="s">
        <v>1788</v>
      </c>
      <c r="G140" s="665" t="s">
        <v>1828</v>
      </c>
      <c r="H140" s="665" t="s">
        <v>551</v>
      </c>
      <c r="I140" s="665" t="s">
        <v>1829</v>
      </c>
      <c r="J140" s="665" t="s">
        <v>1830</v>
      </c>
      <c r="K140" s="665" t="s">
        <v>1831</v>
      </c>
      <c r="L140" s="666">
        <v>500</v>
      </c>
      <c r="M140" s="666">
        <v>2500</v>
      </c>
      <c r="N140" s="665">
        <v>5</v>
      </c>
      <c r="O140" s="748">
        <v>5</v>
      </c>
      <c r="P140" s="666">
        <v>2500</v>
      </c>
      <c r="Q140" s="681">
        <v>1</v>
      </c>
      <c r="R140" s="665">
        <v>5</v>
      </c>
      <c r="S140" s="681">
        <v>1</v>
      </c>
      <c r="T140" s="748">
        <v>5</v>
      </c>
      <c r="U140" s="704">
        <v>1</v>
      </c>
    </row>
    <row r="141" spans="1:21" ht="14.4" customHeight="1" x14ac:dyDescent="0.3">
      <c r="A141" s="664">
        <v>11</v>
      </c>
      <c r="B141" s="665" t="s">
        <v>550</v>
      </c>
      <c r="C141" s="665" t="s">
        <v>1789</v>
      </c>
      <c r="D141" s="746" t="s">
        <v>2588</v>
      </c>
      <c r="E141" s="747" t="s">
        <v>1820</v>
      </c>
      <c r="F141" s="665" t="s">
        <v>1788</v>
      </c>
      <c r="G141" s="665" t="s">
        <v>1828</v>
      </c>
      <c r="H141" s="665" t="s">
        <v>551</v>
      </c>
      <c r="I141" s="665" t="s">
        <v>1840</v>
      </c>
      <c r="J141" s="665" t="s">
        <v>1841</v>
      </c>
      <c r="K141" s="665" t="s">
        <v>1842</v>
      </c>
      <c r="L141" s="666">
        <v>971.25</v>
      </c>
      <c r="M141" s="666">
        <v>3885</v>
      </c>
      <c r="N141" s="665">
        <v>4</v>
      </c>
      <c r="O141" s="748">
        <v>4</v>
      </c>
      <c r="P141" s="666">
        <v>3885</v>
      </c>
      <c r="Q141" s="681">
        <v>1</v>
      </c>
      <c r="R141" s="665">
        <v>4</v>
      </c>
      <c r="S141" s="681">
        <v>1</v>
      </c>
      <c r="T141" s="748">
        <v>4</v>
      </c>
      <c r="U141" s="704">
        <v>1</v>
      </c>
    </row>
    <row r="142" spans="1:21" ht="14.4" customHeight="1" x14ac:dyDescent="0.3">
      <c r="A142" s="664">
        <v>11</v>
      </c>
      <c r="B142" s="665" t="s">
        <v>550</v>
      </c>
      <c r="C142" s="665" t="s">
        <v>1789</v>
      </c>
      <c r="D142" s="746" t="s">
        <v>2588</v>
      </c>
      <c r="E142" s="747" t="s">
        <v>1820</v>
      </c>
      <c r="F142" s="665" t="s">
        <v>1788</v>
      </c>
      <c r="G142" s="665" t="s">
        <v>1828</v>
      </c>
      <c r="H142" s="665" t="s">
        <v>551</v>
      </c>
      <c r="I142" s="665" t="s">
        <v>1923</v>
      </c>
      <c r="J142" s="665" t="s">
        <v>1924</v>
      </c>
      <c r="K142" s="665" t="s">
        <v>1925</v>
      </c>
      <c r="L142" s="666">
        <v>1000</v>
      </c>
      <c r="M142" s="666">
        <v>1000</v>
      </c>
      <c r="N142" s="665">
        <v>1</v>
      </c>
      <c r="O142" s="748">
        <v>1</v>
      </c>
      <c r="P142" s="666">
        <v>1000</v>
      </c>
      <c r="Q142" s="681">
        <v>1</v>
      </c>
      <c r="R142" s="665">
        <v>1</v>
      </c>
      <c r="S142" s="681">
        <v>1</v>
      </c>
      <c r="T142" s="748">
        <v>1</v>
      </c>
      <c r="U142" s="704">
        <v>1</v>
      </c>
    </row>
    <row r="143" spans="1:21" ht="14.4" customHeight="1" x14ac:dyDescent="0.3">
      <c r="A143" s="664">
        <v>11</v>
      </c>
      <c r="B143" s="665" t="s">
        <v>550</v>
      </c>
      <c r="C143" s="665" t="s">
        <v>1789</v>
      </c>
      <c r="D143" s="746" t="s">
        <v>2588</v>
      </c>
      <c r="E143" s="747" t="s">
        <v>1820</v>
      </c>
      <c r="F143" s="665" t="s">
        <v>1788</v>
      </c>
      <c r="G143" s="665" t="s">
        <v>1876</v>
      </c>
      <c r="H143" s="665" t="s">
        <v>551</v>
      </c>
      <c r="I143" s="665" t="s">
        <v>1877</v>
      </c>
      <c r="J143" s="665" t="s">
        <v>1878</v>
      </c>
      <c r="K143" s="665" t="s">
        <v>1879</v>
      </c>
      <c r="L143" s="666">
        <v>278.75</v>
      </c>
      <c r="M143" s="666">
        <v>1115</v>
      </c>
      <c r="N143" s="665">
        <v>4</v>
      </c>
      <c r="O143" s="748">
        <v>2</v>
      </c>
      <c r="P143" s="666">
        <v>1115</v>
      </c>
      <c r="Q143" s="681">
        <v>1</v>
      </c>
      <c r="R143" s="665">
        <v>4</v>
      </c>
      <c r="S143" s="681">
        <v>1</v>
      </c>
      <c r="T143" s="748">
        <v>2</v>
      </c>
      <c r="U143" s="704">
        <v>1</v>
      </c>
    </row>
    <row r="144" spans="1:21" ht="14.4" customHeight="1" x14ac:dyDescent="0.3">
      <c r="A144" s="664">
        <v>11</v>
      </c>
      <c r="B144" s="665" t="s">
        <v>550</v>
      </c>
      <c r="C144" s="665" t="s">
        <v>1789</v>
      </c>
      <c r="D144" s="746" t="s">
        <v>2588</v>
      </c>
      <c r="E144" s="747" t="s">
        <v>1821</v>
      </c>
      <c r="F144" s="665" t="s">
        <v>1787</v>
      </c>
      <c r="G144" s="665" t="s">
        <v>1855</v>
      </c>
      <c r="H144" s="665" t="s">
        <v>551</v>
      </c>
      <c r="I144" s="665" t="s">
        <v>1141</v>
      </c>
      <c r="J144" s="665" t="s">
        <v>1142</v>
      </c>
      <c r="K144" s="665" t="s">
        <v>1722</v>
      </c>
      <c r="L144" s="666">
        <v>170.52</v>
      </c>
      <c r="M144" s="666">
        <v>511.56000000000006</v>
      </c>
      <c r="N144" s="665">
        <v>3</v>
      </c>
      <c r="O144" s="748">
        <v>0.5</v>
      </c>
      <c r="P144" s="666">
        <v>511.56000000000006</v>
      </c>
      <c r="Q144" s="681">
        <v>1</v>
      </c>
      <c r="R144" s="665">
        <v>3</v>
      </c>
      <c r="S144" s="681">
        <v>1</v>
      </c>
      <c r="T144" s="748">
        <v>0.5</v>
      </c>
      <c r="U144" s="704">
        <v>1</v>
      </c>
    </row>
    <row r="145" spans="1:21" ht="14.4" customHeight="1" x14ac:dyDescent="0.3">
      <c r="A145" s="664">
        <v>11</v>
      </c>
      <c r="B145" s="665" t="s">
        <v>550</v>
      </c>
      <c r="C145" s="665" t="s">
        <v>1789</v>
      </c>
      <c r="D145" s="746" t="s">
        <v>2588</v>
      </c>
      <c r="E145" s="747" t="s">
        <v>1821</v>
      </c>
      <c r="F145" s="665" t="s">
        <v>1787</v>
      </c>
      <c r="G145" s="665" t="s">
        <v>1855</v>
      </c>
      <c r="H145" s="665" t="s">
        <v>551</v>
      </c>
      <c r="I145" s="665" t="s">
        <v>1880</v>
      </c>
      <c r="J145" s="665" t="s">
        <v>1142</v>
      </c>
      <c r="K145" s="665" t="s">
        <v>1881</v>
      </c>
      <c r="L145" s="666">
        <v>0</v>
      </c>
      <c r="M145" s="666">
        <v>0</v>
      </c>
      <c r="N145" s="665">
        <v>5</v>
      </c>
      <c r="O145" s="748">
        <v>2.5</v>
      </c>
      <c r="P145" s="666">
        <v>0</v>
      </c>
      <c r="Q145" s="681"/>
      <c r="R145" s="665">
        <v>5</v>
      </c>
      <c r="S145" s="681">
        <v>1</v>
      </c>
      <c r="T145" s="748">
        <v>2.5</v>
      </c>
      <c r="U145" s="704">
        <v>1</v>
      </c>
    </row>
    <row r="146" spans="1:21" ht="14.4" customHeight="1" x14ac:dyDescent="0.3">
      <c r="A146" s="664">
        <v>11</v>
      </c>
      <c r="B146" s="665" t="s">
        <v>550</v>
      </c>
      <c r="C146" s="665" t="s">
        <v>1789</v>
      </c>
      <c r="D146" s="746" t="s">
        <v>2588</v>
      </c>
      <c r="E146" s="747" t="s">
        <v>1821</v>
      </c>
      <c r="F146" s="665" t="s">
        <v>1787</v>
      </c>
      <c r="G146" s="665" t="s">
        <v>1832</v>
      </c>
      <c r="H146" s="665" t="s">
        <v>551</v>
      </c>
      <c r="I146" s="665" t="s">
        <v>998</v>
      </c>
      <c r="J146" s="665" t="s">
        <v>614</v>
      </c>
      <c r="K146" s="665" t="s">
        <v>1833</v>
      </c>
      <c r="L146" s="666">
        <v>45.56</v>
      </c>
      <c r="M146" s="666">
        <v>45.56</v>
      </c>
      <c r="N146" s="665">
        <v>1</v>
      </c>
      <c r="O146" s="748">
        <v>0.5</v>
      </c>
      <c r="P146" s="666">
        <v>45.56</v>
      </c>
      <c r="Q146" s="681">
        <v>1</v>
      </c>
      <c r="R146" s="665">
        <v>1</v>
      </c>
      <c r="S146" s="681">
        <v>1</v>
      </c>
      <c r="T146" s="748">
        <v>0.5</v>
      </c>
      <c r="U146" s="704">
        <v>1</v>
      </c>
    </row>
    <row r="147" spans="1:21" ht="14.4" customHeight="1" x14ac:dyDescent="0.3">
      <c r="A147" s="664">
        <v>11</v>
      </c>
      <c r="B147" s="665" t="s">
        <v>550</v>
      </c>
      <c r="C147" s="665" t="s">
        <v>1789</v>
      </c>
      <c r="D147" s="746" t="s">
        <v>2588</v>
      </c>
      <c r="E147" s="747" t="s">
        <v>1821</v>
      </c>
      <c r="F147" s="665" t="s">
        <v>1787</v>
      </c>
      <c r="G147" s="665" t="s">
        <v>1931</v>
      </c>
      <c r="H147" s="665" t="s">
        <v>551</v>
      </c>
      <c r="I147" s="665" t="s">
        <v>1932</v>
      </c>
      <c r="J147" s="665" t="s">
        <v>1933</v>
      </c>
      <c r="K147" s="665" t="s">
        <v>1934</v>
      </c>
      <c r="L147" s="666">
        <v>0</v>
      </c>
      <c r="M147" s="666">
        <v>0</v>
      </c>
      <c r="N147" s="665">
        <v>1</v>
      </c>
      <c r="O147" s="748">
        <v>0.5</v>
      </c>
      <c r="P147" s="666">
        <v>0</v>
      </c>
      <c r="Q147" s="681"/>
      <c r="R147" s="665">
        <v>1</v>
      </c>
      <c r="S147" s="681">
        <v>1</v>
      </c>
      <c r="T147" s="748">
        <v>0.5</v>
      </c>
      <c r="U147" s="704">
        <v>1</v>
      </c>
    </row>
    <row r="148" spans="1:21" ht="14.4" customHeight="1" x14ac:dyDescent="0.3">
      <c r="A148" s="664">
        <v>11</v>
      </c>
      <c r="B148" s="665" t="s">
        <v>550</v>
      </c>
      <c r="C148" s="665" t="s">
        <v>1789</v>
      </c>
      <c r="D148" s="746" t="s">
        <v>2588</v>
      </c>
      <c r="E148" s="747" t="s">
        <v>1821</v>
      </c>
      <c r="F148" s="665" t="s">
        <v>1787</v>
      </c>
      <c r="G148" s="665" t="s">
        <v>1858</v>
      </c>
      <c r="H148" s="665" t="s">
        <v>551</v>
      </c>
      <c r="I148" s="665" t="s">
        <v>747</v>
      </c>
      <c r="J148" s="665" t="s">
        <v>748</v>
      </c>
      <c r="K148" s="665" t="s">
        <v>1921</v>
      </c>
      <c r="L148" s="666">
        <v>60.9</v>
      </c>
      <c r="M148" s="666">
        <v>121.8</v>
      </c>
      <c r="N148" s="665">
        <v>2</v>
      </c>
      <c r="O148" s="748">
        <v>1</v>
      </c>
      <c r="P148" s="666">
        <v>121.8</v>
      </c>
      <c r="Q148" s="681">
        <v>1</v>
      </c>
      <c r="R148" s="665">
        <v>2</v>
      </c>
      <c r="S148" s="681">
        <v>1</v>
      </c>
      <c r="T148" s="748">
        <v>1</v>
      </c>
      <c r="U148" s="704">
        <v>1</v>
      </c>
    </row>
    <row r="149" spans="1:21" ht="14.4" customHeight="1" x14ac:dyDescent="0.3">
      <c r="A149" s="664">
        <v>11</v>
      </c>
      <c r="B149" s="665" t="s">
        <v>550</v>
      </c>
      <c r="C149" s="665" t="s">
        <v>1789</v>
      </c>
      <c r="D149" s="746" t="s">
        <v>2588</v>
      </c>
      <c r="E149" s="747" t="s">
        <v>1821</v>
      </c>
      <c r="F149" s="665" t="s">
        <v>1787</v>
      </c>
      <c r="G149" s="665" t="s">
        <v>1834</v>
      </c>
      <c r="H149" s="665" t="s">
        <v>551</v>
      </c>
      <c r="I149" s="665" t="s">
        <v>678</v>
      </c>
      <c r="J149" s="665" t="s">
        <v>679</v>
      </c>
      <c r="K149" s="665" t="s">
        <v>1835</v>
      </c>
      <c r="L149" s="666">
        <v>0</v>
      </c>
      <c r="M149" s="666">
        <v>0</v>
      </c>
      <c r="N149" s="665">
        <v>2</v>
      </c>
      <c r="O149" s="748">
        <v>1.5</v>
      </c>
      <c r="P149" s="666">
        <v>0</v>
      </c>
      <c r="Q149" s="681"/>
      <c r="R149" s="665">
        <v>2</v>
      </c>
      <c r="S149" s="681">
        <v>1</v>
      </c>
      <c r="T149" s="748">
        <v>1.5</v>
      </c>
      <c r="U149" s="704">
        <v>1</v>
      </c>
    </row>
    <row r="150" spans="1:21" ht="14.4" customHeight="1" x14ac:dyDescent="0.3">
      <c r="A150" s="664">
        <v>11</v>
      </c>
      <c r="B150" s="665" t="s">
        <v>550</v>
      </c>
      <c r="C150" s="665" t="s">
        <v>1789</v>
      </c>
      <c r="D150" s="746" t="s">
        <v>2588</v>
      </c>
      <c r="E150" s="747" t="s">
        <v>1821</v>
      </c>
      <c r="F150" s="665" t="s">
        <v>1787</v>
      </c>
      <c r="G150" s="665" t="s">
        <v>1834</v>
      </c>
      <c r="H150" s="665" t="s">
        <v>551</v>
      </c>
      <c r="I150" s="665" t="s">
        <v>1872</v>
      </c>
      <c r="J150" s="665" t="s">
        <v>679</v>
      </c>
      <c r="K150" s="665" t="s">
        <v>1873</v>
      </c>
      <c r="L150" s="666">
        <v>0</v>
      </c>
      <c r="M150" s="666">
        <v>0</v>
      </c>
      <c r="N150" s="665">
        <v>1</v>
      </c>
      <c r="O150" s="748">
        <v>0.5</v>
      </c>
      <c r="P150" s="666">
        <v>0</v>
      </c>
      <c r="Q150" s="681"/>
      <c r="R150" s="665">
        <v>1</v>
      </c>
      <c r="S150" s="681">
        <v>1</v>
      </c>
      <c r="T150" s="748">
        <v>0.5</v>
      </c>
      <c r="U150" s="704">
        <v>1</v>
      </c>
    </row>
    <row r="151" spans="1:21" ht="14.4" customHeight="1" x14ac:dyDescent="0.3">
      <c r="A151" s="664">
        <v>11</v>
      </c>
      <c r="B151" s="665" t="s">
        <v>550</v>
      </c>
      <c r="C151" s="665" t="s">
        <v>1789</v>
      </c>
      <c r="D151" s="746" t="s">
        <v>2588</v>
      </c>
      <c r="E151" s="747" t="s">
        <v>1821</v>
      </c>
      <c r="F151" s="665" t="s">
        <v>1787</v>
      </c>
      <c r="G151" s="665" t="s">
        <v>1862</v>
      </c>
      <c r="H151" s="665" t="s">
        <v>551</v>
      </c>
      <c r="I151" s="665" t="s">
        <v>1863</v>
      </c>
      <c r="J151" s="665" t="s">
        <v>1864</v>
      </c>
      <c r="K151" s="665" t="s">
        <v>1865</v>
      </c>
      <c r="L151" s="666">
        <v>0</v>
      </c>
      <c r="M151" s="666">
        <v>0</v>
      </c>
      <c r="N151" s="665">
        <v>1</v>
      </c>
      <c r="O151" s="748">
        <v>0.5</v>
      </c>
      <c r="P151" s="666">
        <v>0</v>
      </c>
      <c r="Q151" s="681"/>
      <c r="R151" s="665">
        <v>1</v>
      </c>
      <c r="S151" s="681">
        <v>1</v>
      </c>
      <c r="T151" s="748">
        <v>0.5</v>
      </c>
      <c r="U151" s="704">
        <v>1</v>
      </c>
    </row>
    <row r="152" spans="1:21" ht="14.4" customHeight="1" x14ac:dyDescent="0.3">
      <c r="A152" s="664">
        <v>11</v>
      </c>
      <c r="B152" s="665" t="s">
        <v>550</v>
      </c>
      <c r="C152" s="665" t="s">
        <v>1789</v>
      </c>
      <c r="D152" s="746" t="s">
        <v>2588</v>
      </c>
      <c r="E152" s="747" t="s">
        <v>1821</v>
      </c>
      <c r="F152" s="665" t="s">
        <v>1787</v>
      </c>
      <c r="G152" s="665" t="s">
        <v>1823</v>
      </c>
      <c r="H152" s="665" t="s">
        <v>830</v>
      </c>
      <c r="I152" s="665" t="s">
        <v>1836</v>
      </c>
      <c r="J152" s="665" t="s">
        <v>857</v>
      </c>
      <c r="K152" s="665" t="s">
        <v>1678</v>
      </c>
      <c r="L152" s="666">
        <v>543.39</v>
      </c>
      <c r="M152" s="666">
        <v>543.39</v>
      </c>
      <c r="N152" s="665">
        <v>1</v>
      </c>
      <c r="O152" s="748">
        <v>1</v>
      </c>
      <c r="P152" s="666">
        <v>543.39</v>
      </c>
      <c r="Q152" s="681">
        <v>1</v>
      </c>
      <c r="R152" s="665">
        <v>1</v>
      </c>
      <c r="S152" s="681">
        <v>1</v>
      </c>
      <c r="T152" s="748">
        <v>1</v>
      </c>
      <c r="U152" s="704">
        <v>1</v>
      </c>
    </row>
    <row r="153" spans="1:21" ht="14.4" customHeight="1" x14ac:dyDescent="0.3">
      <c r="A153" s="664">
        <v>11</v>
      </c>
      <c r="B153" s="665" t="s">
        <v>550</v>
      </c>
      <c r="C153" s="665" t="s">
        <v>1789</v>
      </c>
      <c r="D153" s="746" t="s">
        <v>2588</v>
      </c>
      <c r="E153" s="747" t="s">
        <v>1821</v>
      </c>
      <c r="F153" s="665" t="s">
        <v>1787</v>
      </c>
      <c r="G153" s="665" t="s">
        <v>1823</v>
      </c>
      <c r="H153" s="665" t="s">
        <v>830</v>
      </c>
      <c r="I153" s="665" t="s">
        <v>1824</v>
      </c>
      <c r="J153" s="665" t="s">
        <v>857</v>
      </c>
      <c r="K153" s="665" t="s">
        <v>1676</v>
      </c>
      <c r="L153" s="666">
        <v>815.1</v>
      </c>
      <c r="M153" s="666">
        <v>25268.1</v>
      </c>
      <c r="N153" s="665">
        <v>31</v>
      </c>
      <c r="O153" s="748">
        <v>22.5</v>
      </c>
      <c r="P153" s="666">
        <v>22007.699999999997</v>
      </c>
      <c r="Q153" s="681">
        <v>0.87096774193548376</v>
      </c>
      <c r="R153" s="665">
        <v>27</v>
      </c>
      <c r="S153" s="681">
        <v>0.87096774193548387</v>
      </c>
      <c r="T153" s="748">
        <v>20</v>
      </c>
      <c r="U153" s="704">
        <v>0.88888888888888884</v>
      </c>
    </row>
    <row r="154" spans="1:21" ht="14.4" customHeight="1" x14ac:dyDescent="0.3">
      <c r="A154" s="664">
        <v>11</v>
      </c>
      <c r="B154" s="665" t="s">
        <v>550</v>
      </c>
      <c r="C154" s="665" t="s">
        <v>1789</v>
      </c>
      <c r="D154" s="746" t="s">
        <v>2588</v>
      </c>
      <c r="E154" s="747" t="s">
        <v>1821</v>
      </c>
      <c r="F154" s="665" t="s">
        <v>1787</v>
      </c>
      <c r="G154" s="665" t="s">
        <v>1823</v>
      </c>
      <c r="H154" s="665" t="s">
        <v>830</v>
      </c>
      <c r="I154" s="665" t="s">
        <v>856</v>
      </c>
      <c r="J154" s="665" t="s">
        <v>857</v>
      </c>
      <c r="K154" s="665" t="s">
        <v>1902</v>
      </c>
      <c r="L154" s="666">
        <v>923.74</v>
      </c>
      <c r="M154" s="666">
        <v>2771.2200000000003</v>
      </c>
      <c r="N154" s="665">
        <v>3</v>
      </c>
      <c r="O154" s="748">
        <v>2.5</v>
      </c>
      <c r="P154" s="666"/>
      <c r="Q154" s="681">
        <v>0</v>
      </c>
      <c r="R154" s="665"/>
      <c r="S154" s="681">
        <v>0</v>
      </c>
      <c r="T154" s="748"/>
      <c r="U154" s="704">
        <v>0</v>
      </c>
    </row>
    <row r="155" spans="1:21" ht="14.4" customHeight="1" x14ac:dyDescent="0.3">
      <c r="A155" s="664">
        <v>11</v>
      </c>
      <c r="B155" s="665" t="s">
        <v>550</v>
      </c>
      <c r="C155" s="665" t="s">
        <v>1789</v>
      </c>
      <c r="D155" s="746" t="s">
        <v>2588</v>
      </c>
      <c r="E155" s="747" t="s">
        <v>1821</v>
      </c>
      <c r="F155" s="665" t="s">
        <v>1787</v>
      </c>
      <c r="G155" s="665" t="s">
        <v>1837</v>
      </c>
      <c r="H155" s="665" t="s">
        <v>830</v>
      </c>
      <c r="I155" s="665" t="s">
        <v>844</v>
      </c>
      <c r="J155" s="665" t="s">
        <v>845</v>
      </c>
      <c r="K155" s="665" t="s">
        <v>846</v>
      </c>
      <c r="L155" s="666">
        <v>36.54</v>
      </c>
      <c r="M155" s="666">
        <v>219.23999999999998</v>
      </c>
      <c r="N155" s="665">
        <v>6</v>
      </c>
      <c r="O155" s="748">
        <v>6</v>
      </c>
      <c r="P155" s="666">
        <v>182.7</v>
      </c>
      <c r="Q155" s="681">
        <v>0.83333333333333337</v>
      </c>
      <c r="R155" s="665">
        <v>5</v>
      </c>
      <c r="S155" s="681">
        <v>0.83333333333333337</v>
      </c>
      <c r="T155" s="748">
        <v>5</v>
      </c>
      <c r="U155" s="704">
        <v>0.83333333333333337</v>
      </c>
    </row>
    <row r="156" spans="1:21" ht="14.4" customHeight="1" x14ac:dyDescent="0.3">
      <c r="A156" s="664">
        <v>11</v>
      </c>
      <c r="B156" s="665" t="s">
        <v>550</v>
      </c>
      <c r="C156" s="665" t="s">
        <v>1789</v>
      </c>
      <c r="D156" s="746" t="s">
        <v>2588</v>
      </c>
      <c r="E156" s="747" t="s">
        <v>1821</v>
      </c>
      <c r="F156" s="665" t="s">
        <v>1787</v>
      </c>
      <c r="G156" s="665" t="s">
        <v>1837</v>
      </c>
      <c r="H156" s="665" t="s">
        <v>551</v>
      </c>
      <c r="I156" s="665" t="s">
        <v>1935</v>
      </c>
      <c r="J156" s="665" t="s">
        <v>845</v>
      </c>
      <c r="K156" s="665" t="s">
        <v>1936</v>
      </c>
      <c r="L156" s="666">
        <v>18.260000000000002</v>
      </c>
      <c r="M156" s="666">
        <v>36.520000000000003</v>
      </c>
      <c r="N156" s="665">
        <v>2</v>
      </c>
      <c r="O156" s="748">
        <v>2</v>
      </c>
      <c r="P156" s="666">
        <v>18.260000000000002</v>
      </c>
      <c r="Q156" s="681">
        <v>0.5</v>
      </c>
      <c r="R156" s="665">
        <v>1</v>
      </c>
      <c r="S156" s="681">
        <v>0.5</v>
      </c>
      <c r="T156" s="748">
        <v>1</v>
      </c>
      <c r="U156" s="704">
        <v>0.5</v>
      </c>
    </row>
    <row r="157" spans="1:21" ht="14.4" customHeight="1" x14ac:dyDescent="0.3">
      <c r="A157" s="664">
        <v>11</v>
      </c>
      <c r="B157" s="665" t="s">
        <v>550</v>
      </c>
      <c r="C157" s="665" t="s">
        <v>1789</v>
      </c>
      <c r="D157" s="746" t="s">
        <v>2588</v>
      </c>
      <c r="E157" s="747" t="s">
        <v>1821</v>
      </c>
      <c r="F157" s="665" t="s">
        <v>1787</v>
      </c>
      <c r="G157" s="665" t="s">
        <v>1825</v>
      </c>
      <c r="H157" s="665" t="s">
        <v>551</v>
      </c>
      <c r="I157" s="665" t="s">
        <v>640</v>
      </c>
      <c r="J157" s="665" t="s">
        <v>1826</v>
      </c>
      <c r="K157" s="665" t="s">
        <v>1827</v>
      </c>
      <c r="L157" s="666">
        <v>0</v>
      </c>
      <c r="M157" s="666">
        <v>0</v>
      </c>
      <c r="N157" s="665">
        <v>15</v>
      </c>
      <c r="O157" s="748">
        <v>9.5</v>
      </c>
      <c r="P157" s="666">
        <v>0</v>
      </c>
      <c r="Q157" s="681"/>
      <c r="R157" s="665">
        <v>10</v>
      </c>
      <c r="S157" s="681">
        <v>0.66666666666666663</v>
      </c>
      <c r="T157" s="748">
        <v>6.5</v>
      </c>
      <c r="U157" s="704">
        <v>0.68421052631578949</v>
      </c>
    </row>
    <row r="158" spans="1:21" ht="14.4" customHeight="1" x14ac:dyDescent="0.3">
      <c r="A158" s="664">
        <v>11</v>
      </c>
      <c r="B158" s="665" t="s">
        <v>550</v>
      </c>
      <c r="C158" s="665" t="s">
        <v>1789</v>
      </c>
      <c r="D158" s="746" t="s">
        <v>2588</v>
      </c>
      <c r="E158" s="747" t="s">
        <v>1821</v>
      </c>
      <c r="F158" s="665" t="s">
        <v>1788</v>
      </c>
      <c r="G158" s="665" t="s">
        <v>1828</v>
      </c>
      <c r="H158" s="665" t="s">
        <v>551</v>
      </c>
      <c r="I158" s="665" t="s">
        <v>1869</v>
      </c>
      <c r="J158" s="665" t="s">
        <v>1870</v>
      </c>
      <c r="K158" s="665" t="s">
        <v>1871</v>
      </c>
      <c r="L158" s="666">
        <v>1000</v>
      </c>
      <c r="M158" s="666">
        <v>4000</v>
      </c>
      <c r="N158" s="665">
        <v>4</v>
      </c>
      <c r="O158" s="748">
        <v>4</v>
      </c>
      <c r="P158" s="666">
        <v>4000</v>
      </c>
      <c r="Q158" s="681">
        <v>1</v>
      </c>
      <c r="R158" s="665">
        <v>4</v>
      </c>
      <c r="S158" s="681">
        <v>1</v>
      </c>
      <c r="T158" s="748">
        <v>4</v>
      </c>
      <c r="U158" s="704">
        <v>1</v>
      </c>
    </row>
    <row r="159" spans="1:21" ht="14.4" customHeight="1" x14ac:dyDescent="0.3">
      <c r="A159" s="664">
        <v>11</v>
      </c>
      <c r="B159" s="665" t="s">
        <v>550</v>
      </c>
      <c r="C159" s="665" t="s">
        <v>1789</v>
      </c>
      <c r="D159" s="746" t="s">
        <v>2588</v>
      </c>
      <c r="E159" s="747" t="s">
        <v>1821</v>
      </c>
      <c r="F159" s="665" t="s">
        <v>1788</v>
      </c>
      <c r="G159" s="665" t="s">
        <v>1828</v>
      </c>
      <c r="H159" s="665" t="s">
        <v>551</v>
      </c>
      <c r="I159" s="665" t="s">
        <v>1829</v>
      </c>
      <c r="J159" s="665" t="s">
        <v>1830</v>
      </c>
      <c r="K159" s="665" t="s">
        <v>1831</v>
      </c>
      <c r="L159" s="666">
        <v>500</v>
      </c>
      <c r="M159" s="666">
        <v>2500</v>
      </c>
      <c r="N159" s="665">
        <v>5</v>
      </c>
      <c r="O159" s="748">
        <v>5</v>
      </c>
      <c r="P159" s="666">
        <v>2500</v>
      </c>
      <c r="Q159" s="681">
        <v>1</v>
      </c>
      <c r="R159" s="665">
        <v>5</v>
      </c>
      <c r="S159" s="681">
        <v>1</v>
      </c>
      <c r="T159" s="748">
        <v>5</v>
      </c>
      <c r="U159" s="704">
        <v>1</v>
      </c>
    </row>
    <row r="160" spans="1:21" ht="14.4" customHeight="1" x14ac:dyDescent="0.3">
      <c r="A160" s="664">
        <v>11</v>
      </c>
      <c r="B160" s="665" t="s">
        <v>550</v>
      </c>
      <c r="C160" s="665" t="s">
        <v>1789</v>
      </c>
      <c r="D160" s="746" t="s">
        <v>2588</v>
      </c>
      <c r="E160" s="747" t="s">
        <v>1821</v>
      </c>
      <c r="F160" s="665" t="s">
        <v>1788</v>
      </c>
      <c r="G160" s="665" t="s">
        <v>1828</v>
      </c>
      <c r="H160" s="665" t="s">
        <v>551</v>
      </c>
      <c r="I160" s="665" t="s">
        <v>1851</v>
      </c>
      <c r="J160" s="665" t="s">
        <v>1852</v>
      </c>
      <c r="K160" s="665" t="s">
        <v>1853</v>
      </c>
      <c r="L160" s="666">
        <v>999.46</v>
      </c>
      <c r="M160" s="666">
        <v>2998.38</v>
      </c>
      <c r="N160" s="665">
        <v>3</v>
      </c>
      <c r="O160" s="748">
        <v>3</v>
      </c>
      <c r="P160" s="666">
        <v>2998.38</v>
      </c>
      <c r="Q160" s="681">
        <v>1</v>
      </c>
      <c r="R160" s="665">
        <v>3</v>
      </c>
      <c r="S160" s="681">
        <v>1</v>
      </c>
      <c r="T160" s="748">
        <v>3</v>
      </c>
      <c r="U160" s="704">
        <v>1</v>
      </c>
    </row>
    <row r="161" spans="1:21" ht="14.4" customHeight="1" x14ac:dyDescent="0.3">
      <c r="A161" s="664">
        <v>11</v>
      </c>
      <c r="B161" s="665" t="s">
        <v>550</v>
      </c>
      <c r="C161" s="665" t="s">
        <v>1789</v>
      </c>
      <c r="D161" s="746" t="s">
        <v>2588</v>
      </c>
      <c r="E161" s="747" t="s">
        <v>1821</v>
      </c>
      <c r="F161" s="665" t="s">
        <v>1788</v>
      </c>
      <c r="G161" s="665" t="s">
        <v>1828</v>
      </c>
      <c r="H161" s="665" t="s">
        <v>551</v>
      </c>
      <c r="I161" s="665" t="s">
        <v>1840</v>
      </c>
      <c r="J161" s="665" t="s">
        <v>1841</v>
      </c>
      <c r="K161" s="665" t="s">
        <v>1842</v>
      </c>
      <c r="L161" s="666">
        <v>971.25</v>
      </c>
      <c r="M161" s="666">
        <v>1942.5</v>
      </c>
      <c r="N161" s="665">
        <v>2</v>
      </c>
      <c r="O161" s="748">
        <v>2</v>
      </c>
      <c r="P161" s="666">
        <v>971.25</v>
      </c>
      <c r="Q161" s="681">
        <v>0.5</v>
      </c>
      <c r="R161" s="665">
        <v>1</v>
      </c>
      <c r="S161" s="681">
        <v>0.5</v>
      </c>
      <c r="T161" s="748">
        <v>1</v>
      </c>
      <c r="U161" s="704">
        <v>0.5</v>
      </c>
    </row>
    <row r="162" spans="1:21" ht="14.4" customHeight="1" x14ac:dyDescent="0.3">
      <c r="A162" s="664">
        <v>11</v>
      </c>
      <c r="B162" s="665" t="s">
        <v>550</v>
      </c>
      <c r="C162" s="665" t="s">
        <v>1789</v>
      </c>
      <c r="D162" s="746" t="s">
        <v>2588</v>
      </c>
      <c r="E162" s="747" t="s">
        <v>1821</v>
      </c>
      <c r="F162" s="665" t="s">
        <v>1788</v>
      </c>
      <c r="G162" s="665" t="s">
        <v>1876</v>
      </c>
      <c r="H162" s="665" t="s">
        <v>551</v>
      </c>
      <c r="I162" s="665" t="s">
        <v>1877</v>
      </c>
      <c r="J162" s="665" t="s">
        <v>1878</v>
      </c>
      <c r="K162" s="665" t="s">
        <v>1879</v>
      </c>
      <c r="L162" s="666">
        <v>278.75</v>
      </c>
      <c r="M162" s="666">
        <v>557.5</v>
      </c>
      <c r="N162" s="665">
        <v>2</v>
      </c>
      <c r="O162" s="748">
        <v>1</v>
      </c>
      <c r="P162" s="666">
        <v>557.5</v>
      </c>
      <c r="Q162" s="681">
        <v>1</v>
      </c>
      <c r="R162" s="665">
        <v>2</v>
      </c>
      <c r="S162" s="681">
        <v>1</v>
      </c>
      <c r="T162" s="748">
        <v>1</v>
      </c>
      <c r="U162" s="704">
        <v>1</v>
      </c>
    </row>
    <row r="163" spans="1:21" ht="14.4" customHeight="1" x14ac:dyDescent="0.3">
      <c r="A163" s="664">
        <v>11</v>
      </c>
      <c r="B163" s="665" t="s">
        <v>550</v>
      </c>
      <c r="C163" s="665" t="s">
        <v>1789</v>
      </c>
      <c r="D163" s="746" t="s">
        <v>2588</v>
      </c>
      <c r="E163" s="747" t="s">
        <v>1822</v>
      </c>
      <c r="F163" s="665" t="s">
        <v>1787</v>
      </c>
      <c r="G163" s="665" t="s">
        <v>1855</v>
      </c>
      <c r="H163" s="665" t="s">
        <v>551</v>
      </c>
      <c r="I163" s="665" t="s">
        <v>1880</v>
      </c>
      <c r="J163" s="665" t="s">
        <v>1142</v>
      </c>
      <c r="K163" s="665" t="s">
        <v>1881</v>
      </c>
      <c r="L163" s="666">
        <v>0</v>
      </c>
      <c r="M163" s="666">
        <v>0</v>
      </c>
      <c r="N163" s="665">
        <v>11</v>
      </c>
      <c r="O163" s="748">
        <v>2.5</v>
      </c>
      <c r="P163" s="666">
        <v>0</v>
      </c>
      <c r="Q163" s="681"/>
      <c r="R163" s="665">
        <v>7</v>
      </c>
      <c r="S163" s="681">
        <v>0.63636363636363635</v>
      </c>
      <c r="T163" s="748">
        <v>1.5</v>
      </c>
      <c r="U163" s="704">
        <v>0.6</v>
      </c>
    </row>
    <row r="164" spans="1:21" ht="14.4" customHeight="1" x14ac:dyDescent="0.3">
      <c r="A164" s="664">
        <v>11</v>
      </c>
      <c r="B164" s="665" t="s">
        <v>550</v>
      </c>
      <c r="C164" s="665" t="s">
        <v>1789</v>
      </c>
      <c r="D164" s="746" t="s">
        <v>2588</v>
      </c>
      <c r="E164" s="747" t="s">
        <v>1822</v>
      </c>
      <c r="F164" s="665" t="s">
        <v>1787</v>
      </c>
      <c r="G164" s="665" t="s">
        <v>1843</v>
      </c>
      <c r="H164" s="665" t="s">
        <v>551</v>
      </c>
      <c r="I164" s="665" t="s">
        <v>927</v>
      </c>
      <c r="J164" s="665" t="s">
        <v>928</v>
      </c>
      <c r="K164" s="665" t="s">
        <v>1722</v>
      </c>
      <c r="L164" s="666">
        <v>78.33</v>
      </c>
      <c r="M164" s="666">
        <v>234.99</v>
      </c>
      <c r="N164" s="665">
        <v>3</v>
      </c>
      <c r="O164" s="748">
        <v>0.5</v>
      </c>
      <c r="P164" s="666">
        <v>234.99</v>
      </c>
      <c r="Q164" s="681">
        <v>1</v>
      </c>
      <c r="R164" s="665">
        <v>3</v>
      </c>
      <c r="S164" s="681">
        <v>1</v>
      </c>
      <c r="T164" s="748">
        <v>0.5</v>
      </c>
      <c r="U164" s="704">
        <v>1</v>
      </c>
    </row>
    <row r="165" spans="1:21" ht="14.4" customHeight="1" x14ac:dyDescent="0.3">
      <c r="A165" s="664">
        <v>11</v>
      </c>
      <c r="B165" s="665" t="s">
        <v>550</v>
      </c>
      <c r="C165" s="665" t="s">
        <v>1789</v>
      </c>
      <c r="D165" s="746" t="s">
        <v>2588</v>
      </c>
      <c r="E165" s="747" t="s">
        <v>1822</v>
      </c>
      <c r="F165" s="665" t="s">
        <v>1787</v>
      </c>
      <c r="G165" s="665" t="s">
        <v>1937</v>
      </c>
      <c r="H165" s="665" t="s">
        <v>551</v>
      </c>
      <c r="I165" s="665" t="s">
        <v>1938</v>
      </c>
      <c r="J165" s="665" t="s">
        <v>1939</v>
      </c>
      <c r="K165" s="665" t="s">
        <v>1940</v>
      </c>
      <c r="L165" s="666">
        <v>36.54</v>
      </c>
      <c r="M165" s="666">
        <v>36.54</v>
      </c>
      <c r="N165" s="665">
        <v>1</v>
      </c>
      <c r="O165" s="748">
        <v>1</v>
      </c>
      <c r="P165" s="666">
        <v>36.54</v>
      </c>
      <c r="Q165" s="681">
        <v>1</v>
      </c>
      <c r="R165" s="665">
        <v>1</v>
      </c>
      <c r="S165" s="681">
        <v>1</v>
      </c>
      <c r="T165" s="748">
        <v>1</v>
      </c>
      <c r="U165" s="704">
        <v>1</v>
      </c>
    </row>
    <row r="166" spans="1:21" ht="14.4" customHeight="1" x14ac:dyDescent="0.3">
      <c r="A166" s="664">
        <v>11</v>
      </c>
      <c r="B166" s="665" t="s">
        <v>550</v>
      </c>
      <c r="C166" s="665" t="s">
        <v>1789</v>
      </c>
      <c r="D166" s="746" t="s">
        <v>2588</v>
      </c>
      <c r="E166" s="747" t="s">
        <v>1822</v>
      </c>
      <c r="F166" s="665" t="s">
        <v>1787</v>
      </c>
      <c r="G166" s="665" t="s">
        <v>1834</v>
      </c>
      <c r="H166" s="665" t="s">
        <v>551</v>
      </c>
      <c r="I166" s="665" t="s">
        <v>678</v>
      </c>
      <c r="J166" s="665" t="s">
        <v>679</v>
      </c>
      <c r="K166" s="665" t="s">
        <v>1835</v>
      </c>
      <c r="L166" s="666">
        <v>0</v>
      </c>
      <c r="M166" s="666">
        <v>0</v>
      </c>
      <c r="N166" s="665">
        <v>1</v>
      </c>
      <c r="O166" s="748">
        <v>0.5</v>
      </c>
      <c r="P166" s="666">
        <v>0</v>
      </c>
      <c r="Q166" s="681"/>
      <c r="R166" s="665">
        <v>1</v>
      </c>
      <c r="S166" s="681">
        <v>1</v>
      </c>
      <c r="T166" s="748">
        <v>0.5</v>
      </c>
      <c r="U166" s="704">
        <v>1</v>
      </c>
    </row>
    <row r="167" spans="1:21" ht="14.4" customHeight="1" x14ac:dyDescent="0.3">
      <c r="A167" s="664">
        <v>11</v>
      </c>
      <c r="B167" s="665" t="s">
        <v>550</v>
      </c>
      <c r="C167" s="665" t="s">
        <v>1789</v>
      </c>
      <c r="D167" s="746" t="s">
        <v>2588</v>
      </c>
      <c r="E167" s="747" t="s">
        <v>1822</v>
      </c>
      <c r="F167" s="665" t="s">
        <v>1787</v>
      </c>
      <c r="G167" s="665" t="s">
        <v>1892</v>
      </c>
      <c r="H167" s="665" t="s">
        <v>551</v>
      </c>
      <c r="I167" s="665" t="s">
        <v>1941</v>
      </c>
      <c r="J167" s="665" t="s">
        <v>1942</v>
      </c>
      <c r="K167" s="665" t="s">
        <v>1943</v>
      </c>
      <c r="L167" s="666">
        <v>77.52</v>
      </c>
      <c r="M167" s="666">
        <v>77.52</v>
      </c>
      <c r="N167" s="665">
        <v>1</v>
      </c>
      <c r="O167" s="748">
        <v>0.5</v>
      </c>
      <c r="P167" s="666"/>
      <c r="Q167" s="681">
        <v>0</v>
      </c>
      <c r="R167" s="665"/>
      <c r="S167" s="681">
        <v>0</v>
      </c>
      <c r="T167" s="748"/>
      <c r="U167" s="704">
        <v>0</v>
      </c>
    </row>
    <row r="168" spans="1:21" ht="14.4" customHeight="1" x14ac:dyDescent="0.3">
      <c r="A168" s="664">
        <v>11</v>
      </c>
      <c r="B168" s="665" t="s">
        <v>550</v>
      </c>
      <c r="C168" s="665" t="s">
        <v>1789</v>
      </c>
      <c r="D168" s="746" t="s">
        <v>2588</v>
      </c>
      <c r="E168" s="747" t="s">
        <v>1822</v>
      </c>
      <c r="F168" s="665" t="s">
        <v>1787</v>
      </c>
      <c r="G168" s="665" t="s">
        <v>1823</v>
      </c>
      <c r="H168" s="665" t="s">
        <v>830</v>
      </c>
      <c r="I168" s="665" t="s">
        <v>1824</v>
      </c>
      <c r="J168" s="665" t="s">
        <v>857</v>
      </c>
      <c r="K168" s="665" t="s">
        <v>1676</v>
      </c>
      <c r="L168" s="666">
        <v>815.1</v>
      </c>
      <c r="M168" s="666">
        <v>17117.100000000006</v>
      </c>
      <c r="N168" s="665">
        <v>21</v>
      </c>
      <c r="O168" s="748">
        <v>16</v>
      </c>
      <c r="P168" s="666">
        <v>9781.2000000000025</v>
      </c>
      <c r="Q168" s="681">
        <v>0.5714285714285714</v>
      </c>
      <c r="R168" s="665">
        <v>12</v>
      </c>
      <c r="S168" s="681">
        <v>0.5714285714285714</v>
      </c>
      <c r="T168" s="748">
        <v>10</v>
      </c>
      <c r="U168" s="704">
        <v>0.625</v>
      </c>
    </row>
    <row r="169" spans="1:21" ht="14.4" customHeight="1" x14ac:dyDescent="0.3">
      <c r="A169" s="664">
        <v>11</v>
      </c>
      <c r="B169" s="665" t="s">
        <v>550</v>
      </c>
      <c r="C169" s="665" t="s">
        <v>1789</v>
      </c>
      <c r="D169" s="746" t="s">
        <v>2588</v>
      </c>
      <c r="E169" s="747" t="s">
        <v>1822</v>
      </c>
      <c r="F169" s="665" t="s">
        <v>1787</v>
      </c>
      <c r="G169" s="665" t="s">
        <v>1823</v>
      </c>
      <c r="H169" s="665" t="s">
        <v>830</v>
      </c>
      <c r="I169" s="665" t="s">
        <v>856</v>
      </c>
      <c r="J169" s="665" t="s">
        <v>857</v>
      </c>
      <c r="K169" s="665" t="s">
        <v>1902</v>
      </c>
      <c r="L169" s="666">
        <v>923.74</v>
      </c>
      <c r="M169" s="666">
        <v>2771.2200000000003</v>
      </c>
      <c r="N169" s="665">
        <v>3</v>
      </c>
      <c r="O169" s="748">
        <v>3</v>
      </c>
      <c r="P169" s="666">
        <v>923.74</v>
      </c>
      <c r="Q169" s="681">
        <v>0.33333333333333331</v>
      </c>
      <c r="R169" s="665">
        <v>1</v>
      </c>
      <c r="S169" s="681">
        <v>0.33333333333333331</v>
      </c>
      <c r="T169" s="748">
        <v>1</v>
      </c>
      <c r="U169" s="704">
        <v>0.33333333333333331</v>
      </c>
    </row>
    <row r="170" spans="1:21" ht="14.4" customHeight="1" x14ac:dyDescent="0.3">
      <c r="A170" s="664">
        <v>11</v>
      </c>
      <c r="B170" s="665" t="s">
        <v>550</v>
      </c>
      <c r="C170" s="665" t="s">
        <v>1789</v>
      </c>
      <c r="D170" s="746" t="s">
        <v>2588</v>
      </c>
      <c r="E170" s="747" t="s">
        <v>1822</v>
      </c>
      <c r="F170" s="665" t="s">
        <v>1787</v>
      </c>
      <c r="G170" s="665" t="s">
        <v>1837</v>
      </c>
      <c r="H170" s="665" t="s">
        <v>830</v>
      </c>
      <c r="I170" s="665" t="s">
        <v>1080</v>
      </c>
      <c r="J170" s="665" t="s">
        <v>845</v>
      </c>
      <c r="K170" s="665" t="s">
        <v>1723</v>
      </c>
      <c r="L170" s="666">
        <v>18.260000000000002</v>
      </c>
      <c r="M170" s="666">
        <v>54.78</v>
      </c>
      <c r="N170" s="665">
        <v>3</v>
      </c>
      <c r="O170" s="748">
        <v>1.5</v>
      </c>
      <c r="P170" s="666">
        <v>18.260000000000002</v>
      </c>
      <c r="Q170" s="681">
        <v>0.33333333333333337</v>
      </c>
      <c r="R170" s="665">
        <v>1</v>
      </c>
      <c r="S170" s="681">
        <v>0.33333333333333331</v>
      </c>
      <c r="T170" s="748">
        <v>0.5</v>
      </c>
      <c r="U170" s="704">
        <v>0.33333333333333331</v>
      </c>
    </row>
    <row r="171" spans="1:21" ht="14.4" customHeight="1" x14ac:dyDescent="0.3">
      <c r="A171" s="664">
        <v>11</v>
      </c>
      <c r="B171" s="665" t="s">
        <v>550</v>
      </c>
      <c r="C171" s="665" t="s">
        <v>1789</v>
      </c>
      <c r="D171" s="746" t="s">
        <v>2588</v>
      </c>
      <c r="E171" s="747" t="s">
        <v>1822</v>
      </c>
      <c r="F171" s="665" t="s">
        <v>1787</v>
      </c>
      <c r="G171" s="665" t="s">
        <v>1825</v>
      </c>
      <c r="H171" s="665" t="s">
        <v>551</v>
      </c>
      <c r="I171" s="665" t="s">
        <v>640</v>
      </c>
      <c r="J171" s="665" t="s">
        <v>1826</v>
      </c>
      <c r="K171" s="665" t="s">
        <v>1827</v>
      </c>
      <c r="L171" s="666">
        <v>0</v>
      </c>
      <c r="M171" s="666">
        <v>0</v>
      </c>
      <c r="N171" s="665">
        <v>7</v>
      </c>
      <c r="O171" s="748">
        <v>5.5</v>
      </c>
      <c r="P171" s="666">
        <v>0</v>
      </c>
      <c r="Q171" s="681"/>
      <c r="R171" s="665">
        <v>2</v>
      </c>
      <c r="S171" s="681">
        <v>0.2857142857142857</v>
      </c>
      <c r="T171" s="748">
        <v>2</v>
      </c>
      <c r="U171" s="704">
        <v>0.36363636363636365</v>
      </c>
    </row>
    <row r="172" spans="1:21" ht="14.4" customHeight="1" x14ac:dyDescent="0.3">
      <c r="A172" s="664">
        <v>11</v>
      </c>
      <c r="B172" s="665" t="s">
        <v>550</v>
      </c>
      <c r="C172" s="665" t="s">
        <v>1789</v>
      </c>
      <c r="D172" s="746" t="s">
        <v>2588</v>
      </c>
      <c r="E172" s="747" t="s">
        <v>1822</v>
      </c>
      <c r="F172" s="665" t="s">
        <v>1787</v>
      </c>
      <c r="G172" s="665" t="s">
        <v>1944</v>
      </c>
      <c r="H172" s="665" t="s">
        <v>551</v>
      </c>
      <c r="I172" s="665" t="s">
        <v>1945</v>
      </c>
      <c r="J172" s="665" t="s">
        <v>1946</v>
      </c>
      <c r="K172" s="665" t="s">
        <v>1947</v>
      </c>
      <c r="L172" s="666">
        <v>0</v>
      </c>
      <c r="M172" s="666">
        <v>0</v>
      </c>
      <c r="N172" s="665">
        <v>1</v>
      </c>
      <c r="O172" s="748">
        <v>1</v>
      </c>
      <c r="P172" s="666"/>
      <c r="Q172" s="681"/>
      <c r="R172" s="665"/>
      <c r="S172" s="681">
        <v>0</v>
      </c>
      <c r="T172" s="748"/>
      <c r="U172" s="704">
        <v>0</v>
      </c>
    </row>
    <row r="173" spans="1:21" ht="14.4" customHeight="1" x14ac:dyDescent="0.3">
      <c r="A173" s="664">
        <v>11</v>
      </c>
      <c r="B173" s="665" t="s">
        <v>550</v>
      </c>
      <c r="C173" s="665" t="s">
        <v>1789</v>
      </c>
      <c r="D173" s="746" t="s">
        <v>2588</v>
      </c>
      <c r="E173" s="747" t="s">
        <v>1822</v>
      </c>
      <c r="F173" s="665" t="s">
        <v>1788</v>
      </c>
      <c r="G173" s="665" t="s">
        <v>1828</v>
      </c>
      <c r="H173" s="665" t="s">
        <v>551</v>
      </c>
      <c r="I173" s="665" t="s">
        <v>1928</v>
      </c>
      <c r="J173" s="665" t="s">
        <v>1929</v>
      </c>
      <c r="K173" s="665" t="s">
        <v>1930</v>
      </c>
      <c r="L173" s="666">
        <v>748.12</v>
      </c>
      <c r="M173" s="666">
        <v>1496.24</v>
      </c>
      <c r="N173" s="665">
        <v>2</v>
      </c>
      <c r="O173" s="748">
        <v>2</v>
      </c>
      <c r="P173" s="666">
        <v>748.12</v>
      </c>
      <c r="Q173" s="681">
        <v>0.5</v>
      </c>
      <c r="R173" s="665">
        <v>1</v>
      </c>
      <c r="S173" s="681">
        <v>0.5</v>
      </c>
      <c r="T173" s="748">
        <v>1</v>
      </c>
      <c r="U173" s="704">
        <v>0.5</v>
      </c>
    </row>
    <row r="174" spans="1:21" ht="14.4" customHeight="1" x14ac:dyDescent="0.3">
      <c r="A174" s="664">
        <v>11</v>
      </c>
      <c r="B174" s="665" t="s">
        <v>550</v>
      </c>
      <c r="C174" s="665" t="s">
        <v>1789</v>
      </c>
      <c r="D174" s="746" t="s">
        <v>2588</v>
      </c>
      <c r="E174" s="747" t="s">
        <v>1822</v>
      </c>
      <c r="F174" s="665" t="s">
        <v>1788</v>
      </c>
      <c r="G174" s="665" t="s">
        <v>1828</v>
      </c>
      <c r="H174" s="665" t="s">
        <v>551</v>
      </c>
      <c r="I174" s="665" t="s">
        <v>1869</v>
      </c>
      <c r="J174" s="665" t="s">
        <v>1870</v>
      </c>
      <c r="K174" s="665" t="s">
        <v>1871</v>
      </c>
      <c r="L174" s="666">
        <v>1000</v>
      </c>
      <c r="M174" s="666">
        <v>1000</v>
      </c>
      <c r="N174" s="665">
        <v>1</v>
      </c>
      <c r="O174" s="748">
        <v>1</v>
      </c>
      <c r="P174" s="666">
        <v>1000</v>
      </c>
      <c r="Q174" s="681">
        <v>1</v>
      </c>
      <c r="R174" s="665">
        <v>1</v>
      </c>
      <c r="S174" s="681">
        <v>1</v>
      </c>
      <c r="T174" s="748">
        <v>1</v>
      </c>
      <c r="U174" s="704">
        <v>1</v>
      </c>
    </row>
    <row r="175" spans="1:21" ht="14.4" customHeight="1" x14ac:dyDescent="0.3">
      <c r="A175" s="664">
        <v>11</v>
      </c>
      <c r="B175" s="665" t="s">
        <v>550</v>
      </c>
      <c r="C175" s="665" t="s">
        <v>1789</v>
      </c>
      <c r="D175" s="746" t="s">
        <v>2588</v>
      </c>
      <c r="E175" s="747" t="s">
        <v>1822</v>
      </c>
      <c r="F175" s="665" t="s">
        <v>1788</v>
      </c>
      <c r="G175" s="665" t="s">
        <v>1828</v>
      </c>
      <c r="H175" s="665" t="s">
        <v>551</v>
      </c>
      <c r="I175" s="665" t="s">
        <v>1829</v>
      </c>
      <c r="J175" s="665" t="s">
        <v>1830</v>
      </c>
      <c r="K175" s="665" t="s">
        <v>1831</v>
      </c>
      <c r="L175" s="666">
        <v>500</v>
      </c>
      <c r="M175" s="666">
        <v>1000</v>
      </c>
      <c r="N175" s="665">
        <v>2</v>
      </c>
      <c r="O175" s="748">
        <v>2</v>
      </c>
      <c r="P175" s="666">
        <v>1000</v>
      </c>
      <c r="Q175" s="681">
        <v>1</v>
      </c>
      <c r="R175" s="665">
        <v>2</v>
      </c>
      <c r="S175" s="681">
        <v>1</v>
      </c>
      <c r="T175" s="748">
        <v>2</v>
      </c>
      <c r="U175" s="704">
        <v>1</v>
      </c>
    </row>
    <row r="176" spans="1:21" ht="14.4" customHeight="1" x14ac:dyDescent="0.3">
      <c r="A176" s="664">
        <v>11</v>
      </c>
      <c r="B176" s="665" t="s">
        <v>550</v>
      </c>
      <c r="C176" s="665" t="s">
        <v>1789</v>
      </c>
      <c r="D176" s="746" t="s">
        <v>2588</v>
      </c>
      <c r="E176" s="747" t="s">
        <v>1822</v>
      </c>
      <c r="F176" s="665" t="s">
        <v>1788</v>
      </c>
      <c r="G176" s="665" t="s">
        <v>1828</v>
      </c>
      <c r="H176" s="665" t="s">
        <v>551</v>
      </c>
      <c r="I176" s="665" t="s">
        <v>1840</v>
      </c>
      <c r="J176" s="665" t="s">
        <v>1841</v>
      </c>
      <c r="K176" s="665" t="s">
        <v>1842</v>
      </c>
      <c r="L176" s="666">
        <v>971.25</v>
      </c>
      <c r="M176" s="666">
        <v>971.25</v>
      </c>
      <c r="N176" s="665">
        <v>1</v>
      </c>
      <c r="O176" s="748">
        <v>1</v>
      </c>
      <c r="P176" s="666">
        <v>971.25</v>
      </c>
      <c r="Q176" s="681">
        <v>1</v>
      </c>
      <c r="R176" s="665">
        <v>1</v>
      </c>
      <c r="S176" s="681">
        <v>1</v>
      </c>
      <c r="T176" s="748">
        <v>1</v>
      </c>
      <c r="U176" s="704">
        <v>1</v>
      </c>
    </row>
    <row r="177" spans="1:21" ht="14.4" customHeight="1" x14ac:dyDescent="0.3">
      <c r="A177" s="664">
        <v>11</v>
      </c>
      <c r="B177" s="665" t="s">
        <v>550</v>
      </c>
      <c r="C177" s="665" t="s">
        <v>1789</v>
      </c>
      <c r="D177" s="746" t="s">
        <v>2588</v>
      </c>
      <c r="E177" s="747" t="s">
        <v>1822</v>
      </c>
      <c r="F177" s="665" t="s">
        <v>1788</v>
      </c>
      <c r="G177" s="665" t="s">
        <v>1876</v>
      </c>
      <c r="H177" s="665" t="s">
        <v>551</v>
      </c>
      <c r="I177" s="665" t="s">
        <v>1907</v>
      </c>
      <c r="J177" s="665" t="s">
        <v>1908</v>
      </c>
      <c r="K177" s="665" t="s">
        <v>1909</v>
      </c>
      <c r="L177" s="666">
        <v>200</v>
      </c>
      <c r="M177" s="666">
        <v>600</v>
      </c>
      <c r="N177" s="665">
        <v>3</v>
      </c>
      <c r="O177" s="748">
        <v>2</v>
      </c>
      <c r="P177" s="666">
        <v>600</v>
      </c>
      <c r="Q177" s="681">
        <v>1</v>
      </c>
      <c r="R177" s="665">
        <v>3</v>
      </c>
      <c r="S177" s="681">
        <v>1</v>
      </c>
      <c r="T177" s="748">
        <v>2</v>
      </c>
      <c r="U177" s="704">
        <v>1</v>
      </c>
    </row>
    <row r="178" spans="1:21" ht="14.4" customHeight="1" x14ac:dyDescent="0.3">
      <c r="A178" s="664">
        <v>11</v>
      </c>
      <c r="B178" s="665" t="s">
        <v>550</v>
      </c>
      <c r="C178" s="665" t="s">
        <v>1789</v>
      </c>
      <c r="D178" s="746" t="s">
        <v>2588</v>
      </c>
      <c r="E178" s="747" t="s">
        <v>1822</v>
      </c>
      <c r="F178" s="665" t="s">
        <v>1788</v>
      </c>
      <c r="G178" s="665" t="s">
        <v>1876</v>
      </c>
      <c r="H178" s="665" t="s">
        <v>551</v>
      </c>
      <c r="I178" s="665" t="s">
        <v>1877</v>
      </c>
      <c r="J178" s="665" t="s">
        <v>1878</v>
      </c>
      <c r="K178" s="665" t="s">
        <v>1879</v>
      </c>
      <c r="L178" s="666">
        <v>278.75</v>
      </c>
      <c r="M178" s="666">
        <v>557.5</v>
      </c>
      <c r="N178" s="665">
        <v>2</v>
      </c>
      <c r="O178" s="748">
        <v>1</v>
      </c>
      <c r="P178" s="666">
        <v>557.5</v>
      </c>
      <c r="Q178" s="681">
        <v>1</v>
      </c>
      <c r="R178" s="665">
        <v>2</v>
      </c>
      <c r="S178" s="681">
        <v>1</v>
      </c>
      <c r="T178" s="748">
        <v>1</v>
      </c>
      <c r="U178" s="704">
        <v>1</v>
      </c>
    </row>
    <row r="179" spans="1:21" ht="14.4" customHeight="1" x14ac:dyDescent="0.3">
      <c r="A179" s="664">
        <v>11</v>
      </c>
      <c r="B179" s="665" t="s">
        <v>550</v>
      </c>
      <c r="C179" s="665" t="s">
        <v>1791</v>
      </c>
      <c r="D179" s="746" t="s">
        <v>2589</v>
      </c>
      <c r="E179" s="747" t="s">
        <v>1798</v>
      </c>
      <c r="F179" s="665" t="s">
        <v>1787</v>
      </c>
      <c r="G179" s="665" t="s">
        <v>1854</v>
      </c>
      <c r="H179" s="665" t="s">
        <v>551</v>
      </c>
      <c r="I179" s="665" t="s">
        <v>1885</v>
      </c>
      <c r="J179" s="665" t="s">
        <v>1886</v>
      </c>
      <c r="K179" s="665" t="s">
        <v>1887</v>
      </c>
      <c r="L179" s="666">
        <v>154.36000000000001</v>
      </c>
      <c r="M179" s="666">
        <v>308.72000000000003</v>
      </c>
      <c r="N179" s="665">
        <v>2</v>
      </c>
      <c r="O179" s="748">
        <v>1</v>
      </c>
      <c r="P179" s="666">
        <v>308.72000000000003</v>
      </c>
      <c r="Q179" s="681">
        <v>1</v>
      </c>
      <c r="R179" s="665">
        <v>2</v>
      </c>
      <c r="S179" s="681">
        <v>1</v>
      </c>
      <c r="T179" s="748">
        <v>1</v>
      </c>
      <c r="U179" s="704">
        <v>1</v>
      </c>
    </row>
    <row r="180" spans="1:21" ht="14.4" customHeight="1" x14ac:dyDescent="0.3">
      <c r="A180" s="664">
        <v>11</v>
      </c>
      <c r="B180" s="665" t="s">
        <v>550</v>
      </c>
      <c r="C180" s="665" t="s">
        <v>1791</v>
      </c>
      <c r="D180" s="746" t="s">
        <v>2589</v>
      </c>
      <c r="E180" s="747" t="s">
        <v>1798</v>
      </c>
      <c r="F180" s="665" t="s">
        <v>1787</v>
      </c>
      <c r="G180" s="665" t="s">
        <v>1854</v>
      </c>
      <c r="H180" s="665" t="s">
        <v>830</v>
      </c>
      <c r="I180" s="665" t="s">
        <v>931</v>
      </c>
      <c r="J180" s="665" t="s">
        <v>1690</v>
      </c>
      <c r="K180" s="665" t="s">
        <v>1691</v>
      </c>
      <c r="L180" s="666">
        <v>154.36000000000001</v>
      </c>
      <c r="M180" s="666">
        <v>154.36000000000001</v>
      </c>
      <c r="N180" s="665">
        <v>1</v>
      </c>
      <c r="O180" s="748">
        <v>1</v>
      </c>
      <c r="P180" s="666"/>
      <c r="Q180" s="681">
        <v>0</v>
      </c>
      <c r="R180" s="665"/>
      <c r="S180" s="681">
        <v>0</v>
      </c>
      <c r="T180" s="748"/>
      <c r="U180" s="704">
        <v>0</v>
      </c>
    </row>
    <row r="181" spans="1:21" ht="14.4" customHeight="1" x14ac:dyDescent="0.3">
      <c r="A181" s="664">
        <v>11</v>
      </c>
      <c r="B181" s="665" t="s">
        <v>550</v>
      </c>
      <c r="C181" s="665" t="s">
        <v>1791</v>
      </c>
      <c r="D181" s="746" t="s">
        <v>2589</v>
      </c>
      <c r="E181" s="747" t="s">
        <v>1798</v>
      </c>
      <c r="F181" s="665" t="s">
        <v>1787</v>
      </c>
      <c r="G181" s="665" t="s">
        <v>1854</v>
      </c>
      <c r="H181" s="665" t="s">
        <v>830</v>
      </c>
      <c r="I181" s="665" t="s">
        <v>1890</v>
      </c>
      <c r="J181" s="665" t="s">
        <v>1690</v>
      </c>
      <c r="K181" s="665" t="s">
        <v>1891</v>
      </c>
      <c r="L181" s="666">
        <v>225.06</v>
      </c>
      <c r="M181" s="666">
        <v>675.18000000000006</v>
      </c>
      <c r="N181" s="665">
        <v>3</v>
      </c>
      <c r="O181" s="748">
        <v>1.5</v>
      </c>
      <c r="P181" s="666"/>
      <c r="Q181" s="681">
        <v>0</v>
      </c>
      <c r="R181" s="665"/>
      <c r="S181" s="681">
        <v>0</v>
      </c>
      <c r="T181" s="748"/>
      <c r="U181" s="704">
        <v>0</v>
      </c>
    </row>
    <row r="182" spans="1:21" ht="14.4" customHeight="1" x14ac:dyDescent="0.3">
      <c r="A182" s="664">
        <v>11</v>
      </c>
      <c r="B182" s="665" t="s">
        <v>550</v>
      </c>
      <c r="C182" s="665" t="s">
        <v>1791</v>
      </c>
      <c r="D182" s="746" t="s">
        <v>2589</v>
      </c>
      <c r="E182" s="747" t="s">
        <v>1798</v>
      </c>
      <c r="F182" s="665" t="s">
        <v>1787</v>
      </c>
      <c r="G182" s="665" t="s">
        <v>1854</v>
      </c>
      <c r="H182" s="665" t="s">
        <v>551</v>
      </c>
      <c r="I182" s="665" t="s">
        <v>1948</v>
      </c>
      <c r="J182" s="665" t="s">
        <v>1886</v>
      </c>
      <c r="K182" s="665" t="s">
        <v>1691</v>
      </c>
      <c r="L182" s="666">
        <v>154.36000000000001</v>
      </c>
      <c r="M182" s="666">
        <v>308.72000000000003</v>
      </c>
      <c r="N182" s="665">
        <v>2</v>
      </c>
      <c r="O182" s="748">
        <v>1</v>
      </c>
      <c r="P182" s="666">
        <v>308.72000000000003</v>
      </c>
      <c r="Q182" s="681">
        <v>1</v>
      </c>
      <c r="R182" s="665">
        <v>2</v>
      </c>
      <c r="S182" s="681">
        <v>1</v>
      </c>
      <c r="T182" s="748">
        <v>1</v>
      </c>
      <c r="U182" s="704">
        <v>1</v>
      </c>
    </row>
    <row r="183" spans="1:21" ht="14.4" customHeight="1" x14ac:dyDescent="0.3">
      <c r="A183" s="664">
        <v>11</v>
      </c>
      <c r="B183" s="665" t="s">
        <v>550</v>
      </c>
      <c r="C183" s="665" t="s">
        <v>1791</v>
      </c>
      <c r="D183" s="746" t="s">
        <v>2589</v>
      </c>
      <c r="E183" s="747" t="s">
        <v>1798</v>
      </c>
      <c r="F183" s="665" t="s">
        <v>1787</v>
      </c>
      <c r="G183" s="665" t="s">
        <v>1855</v>
      </c>
      <c r="H183" s="665" t="s">
        <v>551</v>
      </c>
      <c r="I183" s="665" t="s">
        <v>1880</v>
      </c>
      <c r="J183" s="665" t="s">
        <v>1142</v>
      </c>
      <c r="K183" s="665" t="s">
        <v>1881</v>
      </c>
      <c r="L183" s="666">
        <v>0</v>
      </c>
      <c r="M183" s="666">
        <v>0</v>
      </c>
      <c r="N183" s="665">
        <v>4</v>
      </c>
      <c r="O183" s="748">
        <v>1.5</v>
      </c>
      <c r="P183" s="666">
        <v>0</v>
      </c>
      <c r="Q183" s="681"/>
      <c r="R183" s="665">
        <v>4</v>
      </c>
      <c r="S183" s="681">
        <v>1</v>
      </c>
      <c r="T183" s="748">
        <v>1.5</v>
      </c>
      <c r="U183" s="704">
        <v>1</v>
      </c>
    </row>
    <row r="184" spans="1:21" ht="14.4" customHeight="1" x14ac:dyDescent="0.3">
      <c r="A184" s="664">
        <v>11</v>
      </c>
      <c r="B184" s="665" t="s">
        <v>550</v>
      </c>
      <c r="C184" s="665" t="s">
        <v>1791</v>
      </c>
      <c r="D184" s="746" t="s">
        <v>2589</v>
      </c>
      <c r="E184" s="747" t="s">
        <v>1798</v>
      </c>
      <c r="F184" s="665" t="s">
        <v>1787</v>
      </c>
      <c r="G184" s="665" t="s">
        <v>1843</v>
      </c>
      <c r="H184" s="665" t="s">
        <v>551</v>
      </c>
      <c r="I184" s="665" t="s">
        <v>1949</v>
      </c>
      <c r="J184" s="665" t="s">
        <v>1950</v>
      </c>
      <c r="K184" s="665" t="s">
        <v>1951</v>
      </c>
      <c r="L184" s="666">
        <v>39.17</v>
      </c>
      <c r="M184" s="666">
        <v>117.51</v>
      </c>
      <c r="N184" s="665">
        <v>3</v>
      </c>
      <c r="O184" s="748">
        <v>1</v>
      </c>
      <c r="P184" s="666">
        <v>117.51</v>
      </c>
      <c r="Q184" s="681">
        <v>1</v>
      </c>
      <c r="R184" s="665">
        <v>3</v>
      </c>
      <c r="S184" s="681">
        <v>1</v>
      </c>
      <c r="T184" s="748">
        <v>1</v>
      </c>
      <c r="U184" s="704">
        <v>1</v>
      </c>
    </row>
    <row r="185" spans="1:21" ht="14.4" customHeight="1" x14ac:dyDescent="0.3">
      <c r="A185" s="664">
        <v>11</v>
      </c>
      <c r="B185" s="665" t="s">
        <v>550</v>
      </c>
      <c r="C185" s="665" t="s">
        <v>1791</v>
      </c>
      <c r="D185" s="746" t="s">
        <v>2589</v>
      </c>
      <c r="E185" s="747" t="s">
        <v>1798</v>
      </c>
      <c r="F185" s="665" t="s">
        <v>1787</v>
      </c>
      <c r="G185" s="665" t="s">
        <v>1952</v>
      </c>
      <c r="H185" s="665" t="s">
        <v>551</v>
      </c>
      <c r="I185" s="665" t="s">
        <v>1159</v>
      </c>
      <c r="J185" s="665" t="s">
        <v>1953</v>
      </c>
      <c r="K185" s="665" t="s">
        <v>1954</v>
      </c>
      <c r="L185" s="666">
        <v>18.809999999999999</v>
      </c>
      <c r="M185" s="666">
        <v>18.809999999999999</v>
      </c>
      <c r="N185" s="665">
        <v>1</v>
      </c>
      <c r="O185" s="748">
        <v>1</v>
      </c>
      <c r="P185" s="666"/>
      <c r="Q185" s="681">
        <v>0</v>
      </c>
      <c r="R185" s="665"/>
      <c r="S185" s="681">
        <v>0</v>
      </c>
      <c r="T185" s="748"/>
      <c r="U185" s="704">
        <v>0</v>
      </c>
    </row>
    <row r="186" spans="1:21" ht="14.4" customHeight="1" x14ac:dyDescent="0.3">
      <c r="A186" s="664">
        <v>11</v>
      </c>
      <c r="B186" s="665" t="s">
        <v>550</v>
      </c>
      <c r="C186" s="665" t="s">
        <v>1791</v>
      </c>
      <c r="D186" s="746" t="s">
        <v>2589</v>
      </c>
      <c r="E186" s="747" t="s">
        <v>1798</v>
      </c>
      <c r="F186" s="665" t="s">
        <v>1787</v>
      </c>
      <c r="G186" s="665" t="s">
        <v>1937</v>
      </c>
      <c r="H186" s="665" t="s">
        <v>551</v>
      </c>
      <c r="I186" s="665" t="s">
        <v>753</v>
      </c>
      <c r="J186" s="665" t="s">
        <v>754</v>
      </c>
      <c r="K186" s="665" t="s">
        <v>1955</v>
      </c>
      <c r="L186" s="666">
        <v>54.81</v>
      </c>
      <c r="M186" s="666">
        <v>328.86</v>
      </c>
      <c r="N186" s="665">
        <v>6</v>
      </c>
      <c r="O186" s="748">
        <v>3</v>
      </c>
      <c r="P186" s="666">
        <v>274.05</v>
      </c>
      <c r="Q186" s="681">
        <v>0.83333333333333337</v>
      </c>
      <c r="R186" s="665">
        <v>5</v>
      </c>
      <c r="S186" s="681">
        <v>0.83333333333333337</v>
      </c>
      <c r="T186" s="748">
        <v>2.5</v>
      </c>
      <c r="U186" s="704">
        <v>0.83333333333333337</v>
      </c>
    </row>
    <row r="187" spans="1:21" ht="14.4" customHeight="1" x14ac:dyDescent="0.3">
      <c r="A187" s="664">
        <v>11</v>
      </c>
      <c r="B187" s="665" t="s">
        <v>550</v>
      </c>
      <c r="C187" s="665" t="s">
        <v>1791</v>
      </c>
      <c r="D187" s="746" t="s">
        <v>2589</v>
      </c>
      <c r="E187" s="747" t="s">
        <v>1798</v>
      </c>
      <c r="F187" s="665" t="s">
        <v>1787</v>
      </c>
      <c r="G187" s="665" t="s">
        <v>1832</v>
      </c>
      <c r="H187" s="665" t="s">
        <v>551</v>
      </c>
      <c r="I187" s="665" t="s">
        <v>613</v>
      </c>
      <c r="J187" s="665" t="s">
        <v>614</v>
      </c>
      <c r="K187" s="665" t="s">
        <v>1761</v>
      </c>
      <c r="L187" s="666">
        <v>91.11</v>
      </c>
      <c r="M187" s="666">
        <v>182.22</v>
      </c>
      <c r="N187" s="665">
        <v>2</v>
      </c>
      <c r="O187" s="748">
        <v>0.5</v>
      </c>
      <c r="P187" s="666"/>
      <c r="Q187" s="681">
        <v>0</v>
      </c>
      <c r="R187" s="665"/>
      <c r="S187" s="681">
        <v>0</v>
      </c>
      <c r="T187" s="748"/>
      <c r="U187" s="704">
        <v>0</v>
      </c>
    </row>
    <row r="188" spans="1:21" ht="14.4" customHeight="1" x14ac:dyDescent="0.3">
      <c r="A188" s="664">
        <v>11</v>
      </c>
      <c r="B188" s="665" t="s">
        <v>550</v>
      </c>
      <c r="C188" s="665" t="s">
        <v>1791</v>
      </c>
      <c r="D188" s="746" t="s">
        <v>2589</v>
      </c>
      <c r="E188" s="747" t="s">
        <v>1798</v>
      </c>
      <c r="F188" s="665" t="s">
        <v>1787</v>
      </c>
      <c r="G188" s="665" t="s">
        <v>1832</v>
      </c>
      <c r="H188" s="665" t="s">
        <v>551</v>
      </c>
      <c r="I188" s="665" t="s">
        <v>1956</v>
      </c>
      <c r="J188" s="665" t="s">
        <v>614</v>
      </c>
      <c r="K188" s="665" t="s">
        <v>1761</v>
      </c>
      <c r="L188" s="666">
        <v>91.11</v>
      </c>
      <c r="M188" s="666">
        <v>91.11</v>
      </c>
      <c r="N188" s="665">
        <v>1</v>
      </c>
      <c r="O188" s="748">
        <v>1</v>
      </c>
      <c r="P188" s="666">
        <v>91.11</v>
      </c>
      <c r="Q188" s="681">
        <v>1</v>
      </c>
      <c r="R188" s="665">
        <v>1</v>
      </c>
      <c r="S188" s="681">
        <v>1</v>
      </c>
      <c r="T188" s="748">
        <v>1</v>
      </c>
      <c r="U188" s="704">
        <v>1</v>
      </c>
    </row>
    <row r="189" spans="1:21" ht="14.4" customHeight="1" x14ac:dyDescent="0.3">
      <c r="A189" s="664">
        <v>11</v>
      </c>
      <c r="B189" s="665" t="s">
        <v>550</v>
      </c>
      <c r="C189" s="665" t="s">
        <v>1791</v>
      </c>
      <c r="D189" s="746" t="s">
        <v>2589</v>
      </c>
      <c r="E189" s="747" t="s">
        <v>1798</v>
      </c>
      <c r="F189" s="665" t="s">
        <v>1787</v>
      </c>
      <c r="G189" s="665" t="s">
        <v>1832</v>
      </c>
      <c r="H189" s="665" t="s">
        <v>551</v>
      </c>
      <c r="I189" s="665" t="s">
        <v>1957</v>
      </c>
      <c r="J189" s="665" t="s">
        <v>614</v>
      </c>
      <c r="K189" s="665" t="s">
        <v>1761</v>
      </c>
      <c r="L189" s="666">
        <v>91.11</v>
      </c>
      <c r="M189" s="666">
        <v>91.11</v>
      </c>
      <c r="N189" s="665">
        <v>1</v>
      </c>
      <c r="O189" s="748">
        <v>1</v>
      </c>
      <c r="P189" s="666">
        <v>91.11</v>
      </c>
      <c r="Q189" s="681">
        <v>1</v>
      </c>
      <c r="R189" s="665">
        <v>1</v>
      </c>
      <c r="S189" s="681">
        <v>1</v>
      </c>
      <c r="T189" s="748">
        <v>1</v>
      </c>
      <c r="U189" s="704">
        <v>1</v>
      </c>
    </row>
    <row r="190" spans="1:21" ht="14.4" customHeight="1" x14ac:dyDescent="0.3">
      <c r="A190" s="664">
        <v>11</v>
      </c>
      <c r="B190" s="665" t="s">
        <v>550</v>
      </c>
      <c r="C190" s="665" t="s">
        <v>1791</v>
      </c>
      <c r="D190" s="746" t="s">
        <v>2589</v>
      </c>
      <c r="E190" s="747" t="s">
        <v>1798</v>
      </c>
      <c r="F190" s="665" t="s">
        <v>1787</v>
      </c>
      <c r="G190" s="665" t="s">
        <v>1958</v>
      </c>
      <c r="H190" s="665" t="s">
        <v>551</v>
      </c>
      <c r="I190" s="665" t="s">
        <v>1959</v>
      </c>
      <c r="J190" s="665" t="s">
        <v>1960</v>
      </c>
      <c r="K190" s="665" t="s">
        <v>1961</v>
      </c>
      <c r="L190" s="666">
        <v>0</v>
      </c>
      <c r="M190" s="666">
        <v>0</v>
      </c>
      <c r="N190" s="665">
        <v>2</v>
      </c>
      <c r="O190" s="748">
        <v>0.5</v>
      </c>
      <c r="P190" s="666"/>
      <c r="Q190" s="681"/>
      <c r="R190" s="665"/>
      <c r="S190" s="681">
        <v>0</v>
      </c>
      <c r="T190" s="748"/>
      <c r="U190" s="704">
        <v>0</v>
      </c>
    </row>
    <row r="191" spans="1:21" ht="14.4" customHeight="1" x14ac:dyDescent="0.3">
      <c r="A191" s="664">
        <v>11</v>
      </c>
      <c r="B191" s="665" t="s">
        <v>550</v>
      </c>
      <c r="C191" s="665" t="s">
        <v>1791</v>
      </c>
      <c r="D191" s="746" t="s">
        <v>2589</v>
      </c>
      <c r="E191" s="747" t="s">
        <v>1798</v>
      </c>
      <c r="F191" s="665" t="s">
        <v>1787</v>
      </c>
      <c r="G191" s="665" t="s">
        <v>1962</v>
      </c>
      <c r="H191" s="665" t="s">
        <v>551</v>
      </c>
      <c r="I191" s="665" t="s">
        <v>1963</v>
      </c>
      <c r="J191" s="665" t="s">
        <v>1421</v>
      </c>
      <c r="K191" s="665" t="s">
        <v>1964</v>
      </c>
      <c r="L191" s="666">
        <v>107.27</v>
      </c>
      <c r="M191" s="666">
        <v>214.54</v>
      </c>
      <c r="N191" s="665">
        <v>2</v>
      </c>
      <c r="O191" s="748">
        <v>0.5</v>
      </c>
      <c r="P191" s="666">
        <v>214.54</v>
      </c>
      <c r="Q191" s="681">
        <v>1</v>
      </c>
      <c r="R191" s="665">
        <v>2</v>
      </c>
      <c r="S191" s="681">
        <v>1</v>
      </c>
      <c r="T191" s="748">
        <v>0.5</v>
      </c>
      <c r="U191" s="704">
        <v>1</v>
      </c>
    </row>
    <row r="192" spans="1:21" ht="14.4" customHeight="1" x14ac:dyDescent="0.3">
      <c r="A192" s="664">
        <v>11</v>
      </c>
      <c r="B192" s="665" t="s">
        <v>550</v>
      </c>
      <c r="C192" s="665" t="s">
        <v>1791</v>
      </c>
      <c r="D192" s="746" t="s">
        <v>2589</v>
      </c>
      <c r="E192" s="747" t="s">
        <v>1798</v>
      </c>
      <c r="F192" s="665" t="s">
        <v>1787</v>
      </c>
      <c r="G192" s="665" t="s">
        <v>1965</v>
      </c>
      <c r="H192" s="665" t="s">
        <v>551</v>
      </c>
      <c r="I192" s="665" t="s">
        <v>1966</v>
      </c>
      <c r="J192" s="665" t="s">
        <v>1967</v>
      </c>
      <c r="K192" s="665" t="s">
        <v>1968</v>
      </c>
      <c r="L192" s="666">
        <v>0</v>
      </c>
      <c r="M192" s="666">
        <v>0</v>
      </c>
      <c r="N192" s="665">
        <v>1</v>
      </c>
      <c r="O192" s="748">
        <v>0.5</v>
      </c>
      <c r="P192" s="666"/>
      <c r="Q192" s="681"/>
      <c r="R192" s="665"/>
      <c r="S192" s="681">
        <v>0</v>
      </c>
      <c r="T192" s="748"/>
      <c r="U192" s="704">
        <v>0</v>
      </c>
    </row>
    <row r="193" spans="1:21" ht="14.4" customHeight="1" x14ac:dyDescent="0.3">
      <c r="A193" s="664">
        <v>11</v>
      </c>
      <c r="B193" s="665" t="s">
        <v>550</v>
      </c>
      <c r="C193" s="665" t="s">
        <v>1791</v>
      </c>
      <c r="D193" s="746" t="s">
        <v>2589</v>
      </c>
      <c r="E193" s="747" t="s">
        <v>1798</v>
      </c>
      <c r="F193" s="665" t="s">
        <v>1787</v>
      </c>
      <c r="G193" s="665" t="s">
        <v>1969</v>
      </c>
      <c r="H193" s="665" t="s">
        <v>551</v>
      </c>
      <c r="I193" s="665" t="s">
        <v>1970</v>
      </c>
      <c r="J193" s="665" t="s">
        <v>1971</v>
      </c>
      <c r="K193" s="665" t="s">
        <v>1972</v>
      </c>
      <c r="L193" s="666">
        <v>159.71</v>
      </c>
      <c r="M193" s="666">
        <v>5270.43</v>
      </c>
      <c r="N193" s="665">
        <v>33</v>
      </c>
      <c r="O193" s="748">
        <v>10.5</v>
      </c>
      <c r="P193" s="666">
        <v>1437.3899999999999</v>
      </c>
      <c r="Q193" s="681">
        <v>0.27272727272727271</v>
      </c>
      <c r="R193" s="665">
        <v>9</v>
      </c>
      <c r="S193" s="681">
        <v>0.27272727272727271</v>
      </c>
      <c r="T193" s="748">
        <v>3</v>
      </c>
      <c r="U193" s="704">
        <v>0.2857142857142857</v>
      </c>
    </row>
    <row r="194" spans="1:21" ht="14.4" customHeight="1" x14ac:dyDescent="0.3">
      <c r="A194" s="664">
        <v>11</v>
      </c>
      <c r="B194" s="665" t="s">
        <v>550</v>
      </c>
      <c r="C194" s="665" t="s">
        <v>1791</v>
      </c>
      <c r="D194" s="746" t="s">
        <v>2589</v>
      </c>
      <c r="E194" s="747" t="s">
        <v>1798</v>
      </c>
      <c r="F194" s="665" t="s">
        <v>1787</v>
      </c>
      <c r="G194" s="665" t="s">
        <v>1969</v>
      </c>
      <c r="H194" s="665" t="s">
        <v>551</v>
      </c>
      <c r="I194" s="665" t="s">
        <v>1973</v>
      </c>
      <c r="J194" s="665" t="s">
        <v>1971</v>
      </c>
      <c r="K194" s="665" t="s">
        <v>1974</v>
      </c>
      <c r="L194" s="666">
        <v>159.71</v>
      </c>
      <c r="M194" s="666">
        <v>479.13</v>
      </c>
      <c r="N194" s="665">
        <v>3</v>
      </c>
      <c r="O194" s="748">
        <v>1</v>
      </c>
      <c r="P194" s="666"/>
      <c r="Q194" s="681">
        <v>0</v>
      </c>
      <c r="R194" s="665"/>
      <c r="S194" s="681">
        <v>0</v>
      </c>
      <c r="T194" s="748"/>
      <c r="U194" s="704">
        <v>0</v>
      </c>
    </row>
    <row r="195" spans="1:21" ht="14.4" customHeight="1" x14ac:dyDescent="0.3">
      <c r="A195" s="664">
        <v>11</v>
      </c>
      <c r="B195" s="665" t="s">
        <v>550</v>
      </c>
      <c r="C195" s="665" t="s">
        <v>1791</v>
      </c>
      <c r="D195" s="746" t="s">
        <v>2589</v>
      </c>
      <c r="E195" s="747" t="s">
        <v>1798</v>
      </c>
      <c r="F195" s="665" t="s">
        <v>1787</v>
      </c>
      <c r="G195" s="665" t="s">
        <v>1969</v>
      </c>
      <c r="H195" s="665" t="s">
        <v>551</v>
      </c>
      <c r="I195" s="665" t="s">
        <v>1975</v>
      </c>
      <c r="J195" s="665" t="s">
        <v>1976</v>
      </c>
      <c r="K195" s="665" t="s">
        <v>1977</v>
      </c>
      <c r="L195" s="666">
        <v>0</v>
      </c>
      <c r="M195" s="666">
        <v>0</v>
      </c>
      <c r="N195" s="665">
        <v>3</v>
      </c>
      <c r="O195" s="748">
        <v>1</v>
      </c>
      <c r="P195" s="666"/>
      <c r="Q195" s="681"/>
      <c r="R195" s="665"/>
      <c r="S195" s="681">
        <v>0</v>
      </c>
      <c r="T195" s="748"/>
      <c r="U195" s="704">
        <v>0</v>
      </c>
    </row>
    <row r="196" spans="1:21" ht="14.4" customHeight="1" x14ac:dyDescent="0.3">
      <c r="A196" s="664">
        <v>11</v>
      </c>
      <c r="B196" s="665" t="s">
        <v>550</v>
      </c>
      <c r="C196" s="665" t="s">
        <v>1791</v>
      </c>
      <c r="D196" s="746" t="s">
        <v>2589</v>
      </c>
      <c r="E196" s="747" t="s">
        <v>1798</v>
      </c>
      <c r="F196" s="665" t="s">
        <v>1787</v>
      </c>
      <c r="G196" s="665" t="s">
        <v>1834</v>
      </c>
      <c r="H196" s="665" t="s">
        <v>551</v>
      </c>
      <c r="I196" s="665" t="s">
        <v>678</v>
      </c>
      <c r="J196" s="665" t="s">
        <v>679</v>
      </c>
      <c r="K196" s="665" t="s">
        <v>1835</v>
      </c>
      <c r="L196" s="666">
        <v>0</v>
      </c>
      <c r="M196" s="666">
        <v>0</v>
      </c>
      <c r="N196" s="665">
        <v>1</v>
      </c>
      <c r="O196" s="748">
        <v>1</v>
      </c>
      <c r="P196" s="666">
        <v>0</v>
      </c>
      <c r="Q196" s="681"/>
      <c r="R196" s="665">
        <v>1</v>
      </c>
      <c r="S196" s="681">
        <v>1</v>
      </c>
      <c r="T196" s="748">
        <v>1</v>
      </c>
      <c r="U196" s="704">
        <v>1</v>
      </c>
    </row>
    <row r="197" spans="1:21" ht="14.4" customHeight="1" x14ac:dyDescent="0.3">
      <c r="A197" s="664">
        <v>11</v>
      </c>
      <c r="B197" s="665" t="s">
        <v>550</v>
      </c>
      <c r="C197" s="665" t="s">
        <v>1791</v>
      </c>
      <c r="D197" s="746" t="s">
        <v>2589</v>
      </c>
      <c r="E197" s="747" t="s">
        <v>1798</v>
      </c>
      <c r="F197" s="665" t="s">
        <v>1787</v>
      </c>
      <c r="G197" s="665" t="s">
        <v>1892</v>
      </c>
      <c r="H197" s="665" t="s">
        <v>551</v>
      </c>
      <c r="I197" s="665" t="s">
        <v>1895</v>
      </c>
      <c r="J197" s="665" t="s">
        <v>921</v>
      </c>
      <c r="K197" s="665" t="s">
        <v>922</v>
      </c>
      <c r="L197" s="666">
        <v>132.97999999999999</v>
      </c>
      <c r="M197" s="666">
        <v>132.97999999999999</v>
      </c>
      <c r="N197" s="665">
        <v>1</v>
      </c>
      <c r="O197" s="748">
        <v>1</v>
      </c>
      <c r="P197" s="666">
        <v>132.97999999999999</v>
      </c>
      <c r="Q197" s="681">
        <v>1</v>
      </c>
      <c r="R197" s="665">
        <v>1</v>
      </c>
      <c r="S197" s="681">
        <v>1</v>
      </c>
      <c r="T197" s="748">
        <v>1</v>
      </c>
      <c r="U197" s="704">
        <v>1</v>
      </c>
    </row>
    <row r="198" spans="1:21" ht="14.4" customHeight="1" x14ac:dyDescent="0.3">
      <c r="A198" s="664">
        <v>11</v>
      </c>
      <c r="B198" s="665" t="s">
        <v>550</v>
      </c>
      <c r="C198" s="665" t="s">
        <v>1791</v>
      </c>
      <c r="D198" s="746" t="s">
        <v>2589</v>
      </c>
      <c r="E198" s="747" t="s">
        <v>1798</v>
      </c>
      <c r="F198" s="665" t="s">
        <v>1787</v>
      </c>
      <c r="G198" s="665" t="s">
        <v>1978</v>
      </c>
      <c r="H198" s="665" t="s">
        <v>551</v>
      </c>
      <c r="I198" s="665" t="s">
        <v>1979</v>
      </c>
      <c r="J198" s="665" t="s">
        <v>1980</v>
      </c>
      <c r="K198" s="665" t="s">
        <v>1981</v>
      </c>
      <c r="L198" s="666">
        <v>1776.67</v>
      </c>
      <c r="M198" s="666">
        <v>1776.67</v>
      </c>
      <c r="N198" s="665">
        <v>1</v>
      </c>
      <c r="O198" s="748">
        <v>0.5</v>
      </c>
      <c r="P198" s="666">
        <v>1776.67</v>
      </c>
      <c r="Q198" s="681">
        <v>1</v>
      </c>
      <c r="R198" s="665">
        <v>1</v>
      </c>
      <c r="S198" s="681">
        <v>1</v>
      </c>
      <c r="T198" s="748">
        <v>0.5</v>
      </c>
      <c r="U198" s="704">
        <v>1</v>
      </c>
    </row>
    <row r="199" spans="1:21" ht="14.4" customHeight="1" x14ac:dyDescent="0.3">
      <c r="A199" s="664">
        <v>11</v>
      </c>
      <c r="B199" s="665" t="s">
        <v>550</v>
      </c>
      <c r="C199" s="665" t="s">
        <v>1791</v>
      </c>
      <c r="D199" s="746" t="s">
        <v>2589</v>
      </c>
      <c r="E199" s="747" t="s">
        <v>1798</v>
      </c>
      <c r="F199" s="665" t="s">
        <v>1787</v>
      </c>
      <c r="G199" s="665" t="s">
        <v>1978</v>
      </c>
      <c r="H199" s="665" t="s">
        <v>551</v>
      </c>
      <c r="I199" s="665" t="s">
        <v>1982</v>
      </c>
      <c r="J199" s="665" t="s">
        <v>1983</v>
      </c>
      <c r="K199" s="665" t="s">
        <v>1981</v>
      </c>
      <c r="L199" s="666">
        <v>1776.68</v>
      </c>
      <c r="M199" s="666">
        <v>5330.04</v>
      </c>
      <c r="N199" s="665">
        <v>3</v>
      </c>
      <c r="O199" s="748">
        <v>2.5</v>
      </c>
      <c r="P199" s="666">
        <v>1776.68</v>
      </c>
      <c r="Q199" s="681">
        <v>0.33333333333333337</v>
      </c>
      <c r="R199" s="665">
        <v>1</v>
      </c>
      <c r="S199" s="681">
        <v>0.33333333333333331</v>
      </c>
      <c r="T199" s="748">
        <v>1</v>
      </c>
      <c r="U199" s="704">
        <v>0.4</v>
      </c>
    </row>
    <row r="200" spans="1:21" ht="14.4" customHeight="1" x14ac:dyDescent="0.3">
      <c r="A200" s="664">
        <v>11</v>
      </c>
      <c r="B200" s="665" t="s">
        <v>550</v>
      </c>
      <c r="C200" s="665" t="s">
        <v>1791</v>
      </c>
      <c r="D200" s="746" t="s">
        <v>2589</v>
      </c>
      <c r="E200" s="747" t="s">
        <v>1798</v>
      </c>
      <c r="F200" s="665" t="s">
        <v>1787</v>
      </c>
      <c r="G200" s="665" t="s">
        <v>1978</v>
      </c>
      <c r="H200" s="665" t="s">
        <v>551</v>
      </c>
      <c r="I200" s="665" t="s">
        <v>1984</v>
      </c>
      <c r="J200" s="665" t="s">
        <v>1983</v>
      </c>
      <c r="K200" s="665" t="s">
        <v>1985</v>
      </c>
      <c r="L200" s="666">
        <v>0</v>
      </c>
      <c r="M200" s="666">
        <v>0</v>
      </c>
      <c r="N200" s="665">
        <v>1</v>
      </c>
      <c r="O200" s="748">
        <v>1</v>
      </c>
      <c r="P200" s="666">
        <v>0</v>
      </c>
      <c r="Q200" s="681"/>
      <c r="R200" s="665">
        <v>1</v>
      </c>
      <c r="S200" s="681">
        <v>1</v>
      </c>
      <c r="T200" s="748">
        <v>1</v>
      </c>
      <c r="U200" s="704">
        <v>1</v>
      </c>
    </row>
    <row r="201" spans="1:21" ht="14.4" customHeight="1" x14ac:dyDescent="0.3">
      <c r="A201" s="664">
        <v>11</v>
      </c>
      <c r="B201" s="665" t="s">
        <v>550</v>
      </c>
      <c r="C201" s="665" t="s">
        <v>1791</v>
      </c>
      <c r="D201" s="746" t="s">
        <v>2589</v>
      </c>
      <c r="E201" s="747" t="s">
        <v>1798</v>
      </c>
      <c r="F201" s="665" t="s">
        <v>1787</v>
      </c>
      <c r="G201" s="665" t="s">
        <v>1823</v>
      </c>
      <c r="H201" s="665" t="s">
        <v>830</v>
      </c>
      <c r="I201" s="665" t="s">
        <v>1836</v>
      </c>
      <c r="J201" s="665" t="s">
        <v>857</v>
      </c>
      <c r="K201" s="665" t="s">
        <v>1678</v>
      </c>
      <c r="L201" s="666">
        <v>543.39</v>
      </c>
      <c r="M201" s="666">
        <v>1086.78</v>
      </c>
      <c r="N201" s="665">
        <v>2</v>
      </c>
      <c r="O201" s="748">
        <v>1</v>
      </c>
      <c r="P201" s="666">
        <v>1086.78</v>
      </c>
      <c r="Q201" s="681">
        <v>1</v>
      </c>
      <c r="R201" s="665">
        <v>2</v>
      </c>
      <c r="S201" s="681">
        <v>1</v>
      </c>
      <c r="T201" s="748">
        <v>1</v>
      </c>
      <c r="U201" s="704">
        <v>1</v>
      </c>
    </row>
    <row r="202" spans="1:21" ht="14.4" customHeight="1" x14ac:dyDescent="0.3">
      <c r="A202" s="664">
        <v>11</v>
      </c>
      <c r="B202" s="665" t="s">
        <v>550</v>
      </c>
      <c r="C202" s="665" t="s">
        <v>1791</v>
      </c>
      <c r="D202" s="746" t="s">
        <v>2589</v>
      </c>
      <c r="E202" s="747" t="s">
        <v>1798</v>
      </c>
      <c r="F202" s="665" t="s">
        <v>1787</v>
      </c>
      <c r="G202" s="665" t="s">
        <v>1837</v>
      </c>
      <c r="H202" s="665" t="s">
        <v>830</v>
      </c>
      <c r="I202" s="665" t="s">
        <v>844</v>
      </c>
      <c r="J202" s="665" t="s">
        <v>845</v>
      </c>
      <c r="K202" s="665" t="s">
        <v>846</v>
      </c>
      <c r="L202" s="666">
        <v>36.54</v>
      </c>
      <c r="M202" s="666">
        <v>657.72</v>
      </c>
      <c r="N202" s="665">
        <v>18</v>
      </c>
      <c r="O202" s="748">
        <v>9.5</v>
      </c>
      <c r="P202" s="666">
        <v>255.77999999999997</v>
      </c>
      <c r="Q202" s="681">
        <v>0.38888888888888884</v>
      </c>
      <c r="R202" s="665">
        <v>7</v>
      </c>
      <c r="S202" s="681">
        <v>0.3888888888888889</v>
      </c>
      <c r="T202" s="748">
        <v>4.5</v>
      </c>
      <c r="U202" s="704">
        <v>0.47368421052631576</v>
      </c>
    </row>
    <row r="203" spans="1:21" ht="14.4" customHeight="1" x14ac:dyDescent="0.3">
      <c r="A203" s="664">
        <v>11</v>
      </c>
      <c r="B203" s="665" t="s">
        <v>550</v>
      </c>
      <c r="C203" s="665" t="s">
        <v>1791</v>
      </c>
      <c r="D203" s="746" t="s">
        <v>2589</v>
      </c>
      <c r="E203" s="747" t="s">
        <v>1798</v>
      </c>
      <c r="F203" s="665" t="s">
        <v>1787</v>
      </c>
      <c r="G203" s="665" t="s">
        <v>1837</v>
      </c>
      <c r="H203" s="665" t="s">
        <v>830</v>
      </c>
      <c r="I203" s="665" t="s">
        <v>1913</v>
      </c>
      <c r="J203" s="665" t="s">
        <v>845</v>
      </c>
      <c r="K203" s="665" t="s">
        <v>1914</v>
      </c>
      <c r="L203" s="666">
        <v>0</v>
      </c>
      <c r="M203" s="666">
        <v>0</v>
      </c>
      <c r="N203" s="665">
        <v>1</v>
      </c>
      <c r="O203" s="748">
        <v>1</v>
      </c>
      <c r="P203" s="666"/>
      <c r="Q203" s="681"/>
      <c r="R203" s="665"/>
      <c r="S203" s="681">
        <v>0</v>
      </c>
      <c r="T203" s="748"/>
      <c r="U203" s="704">
        <v>0</v>
      </c>
    </row>
    <row r="204" spans="1:21" ht="14.4" customHeight="1" x14ac:dyDescent="0.3">
      <c r="A204" s="664">
        <v>11</v>
      </c>
      <c r="B204" s="665" t="s">
        <v>550</v>
      </c>
      <c r="C204" s="665" t="s">
        <v>1791</v>
      </c>
      <c r="D204" s="746" t="s">
        <v>2589</v>
      </c>
      <c r="E204" s="747" t="s">
        <v>1798</v>
      </c>
      <c r="F204" s="665" t="s">
        <v>1787</v>
      </c>
      <c r="G204" s="665" t="s">
        <v>1837</v>
      </c>
      <c r="H204" s="665" t="s">
        <v>551</v>
      </c>
      <c r="I204" s="665" t="s">
        <v>1838</v>
      </c>
      <c r="J204" s="665" t="s">
        <v>845</v>
      </c>
      <c r="K204" s="665" t="s">
        <v>1839</v>
      </c>
      <c r="L204" s="666">
        <v>36.54</v>
      </c>
      <c r="M204" s="666">
        <v>182.7</v>
      </c>
      <c r="N204" s="665">
        <v>5</v>
      </c>
      <c r="O204" s="748">
        <v>2.5</v>
      </c>
      <c r="P204" s="666">
        <v>36.54</v>
      </c>
      <c r="Q204" s="681">
        <v>0.2</v>
      </c>
      <c r="R204" s="665">
        <v>1</v>
      </c>
      <c r="S204" s="681">
        <v>0.2</v>
      </c>
      <c r="T204" s="748">
        <v>0.5</v>
      </c>
      <c r="U204" s="704">
        <v>0.2</v>
      </c>
    </row>
    <row r="205" spans="1:21" ht="14.4" customHeight="1" x14ac:dyDescent="0.3">
      <c r="A205" s="664">
        <v>11</v>
      </c>
      <c r="B205" s="665" t="s">
        <v>550</v>
      </c>
      <c r="C205" s="665" t="s">
        <v>1791</v>
      </c>
      <c r="D205" s="746" t="s">
        <v>2589</v>
      </c>
      <c r="E205" s="747" t="s">
        <v>1798</v>
      </c>
      <c r="F205" s="665" t="s">
        <v>1787</v>
      </c>
      <c r="G205" s="665" t="s">
        <v>1986</v>
      </c>
      <c r="H205" s="665" t="s">
        <v>551</v>
      </c>
      <c r="I205" s="665" t="s">
        <v>1987</v>
      </c>
      <c r="J205" s="665" t="s">
        <v>1988</v>
      </c>
      <c r="K205" s="665" t="s">
        <v>1989</v>
      </c>
      <c r="L205" s="666">
        <v>0</v>
      </c>
      <c r="M205" s="666">
        <v>0</v>
      </c>
      <c r="N205" s="665">
        <v>1</v>
      </c>
      <c r="O205" s="748">
        <v>1</v>
      </c>
      <c r="P205" s="666"/>
      <c r="Q205" s="681"/>
      <c r="R205" s="665"/>
      <c r="S205" s="681">
        <v>0</v>
      </c>
      <c r="T205" s="748"/>
      <c r="U205" s="704">
        <v>0</v>
      </c>
    </row>
    <row r="206" spans="1:21" ht="14.4" customHeight="1" x14ac:dyDescent="0.3">
      <c r="A206" s="664">
        <v>11</v>
      </c>
      <c r="B206" s="665" t="s">
        <v>550</v>
      </c>
      <c r="C206" s="665" t="s">
        <v>1791</v>
      </c>
      <c r="D206" s="746" t="s">
        <v>2589</v>
      </c>
      <c r="E206" s="747" t="s">
        <v>1798</v>
      </c>
      <c r="F206" s="665" t="s">
        <v>1787</v>
      </c>
      <c r="G206" s="665" t="s">
        <v>1825</v>
      </c>
      <c r="H206" s="665" t="s">
        <v>551</v>
      </c>
      <c r="I206" s="665" t="s">
        <v>640</v>
      </c>
      <c r="J206" s="665" t="s">
        <v>1826</v>
      </c>
      <c r="K206" s="665" t="s">
        <v>1827</v>
      </c>
      <c r="L206" s="666">
        <v>0</v>
      </c>
      <c r="M206" s="666">
        <v>0</v>
      </c>
      <c r="N206" s="665">
        <v>23</v>
      </c>
      <c r="O206" s="748">
        <v>11.5</v>
      </c>
      <c r="P206" s="666">
        <v>0</v>
      </c>
      <c r="Q206" s="681"/>
      <c r="R206" s="665">
        <v>6</v>
      </c>
      <c r="S206" s="681">
        <v>0.2608695652173913</v>
      </c>
      <c r="T206" s="748">
        <v>1.5</v>
      </c>
      <c r="U206" s="704">
        <v>0.13043478260869565</v>
      </c>
    </row>
    <row r="207" spans="1:21" ht="14.4" customHeight="1" x14ac:dyDescent="0.3">
      <c r="A207" s="664">
        <v>11</v>
      </c>
      <c r="B207" s="665" t="s">
        <v>550</v>
      </c>
      <c r="C207" s="665" t="s">
        <v>1791</v>
      </c>
      <c r="D207" s="746" t="s">
        <v>2589</v>
      </c>
      <c r="E207" s="747" t="s">
        <v>1798</v>
      </c>
      <c r="F207" s="665" t="s">
        <v>1787</v>
      </c>
      <c r="G207" s="665" t="s">
        <v>1990</v>
      </c>
      <c r="H207" s="665" t="s">
        <v>551</v>
      </c>
      <c r="I207" s="665" t="s">
        <v>1991</v>
      </c>
      <c r="J207" s="665" t="s">
        <v>1992</v>
      </c>
      <c r="K207" s="665" t="s">
        <v>1993</v>
      </c>
      <c r="L207" s="666">
        <v>38.56</v>
      </c>
      <c r="M207" s="666">
        <v>38.56</v>
      </c>
      <c r="N207" s="665">
        <v>1</v>
      </c>
      <c r="O207" s="748">
        <v>1</v>
      </c>
      <c r="P207" s="666"/>
      <c r="Q207" s="681">
        <v>0</v>
      </c>
      <c r="R207" s="665"/>
      <c r="S207" s="681">
        <v>0</v>
      </c>
      <c r="T207" s="748"/>
      <c r="U207" s="704">
        <v>0</v>
      </c>
    </row>
    <row r="208" spans="1:21" ht="14.4" customHeight="1" x14ac:dyDescent="0.3">
      <c r="A208" s="664">
        <v>11</v>
      </c>
      <c r="B208" s="665" t="s">
        <v>550</v>
      </c>
      <c r="C208" s="665" t="s">
        <v>1791</v>
      </c>
      <c r="D208" s="746" t="s">
        <v>2589</v>
      </c>
      <c r="E208" s="747" t="s">
        <v>1798</v>
      </c>
      <c r="F208" s="665" t="s">
        <v>1787</v>
      </c>
      <c r="G208" s="665" t="s">
        <v>1922</v>
      </c>
      <c r="H208" s="665" t="s">
        <v>830</v>
      </c>
      <c r="I208" s="665" t="s">
        <v>1068</v>
      </c>
      <c r="J208" s="665" t="s">
        <v>1069</v>
      </c>
      <c r="K208" s="665" t="s">
        <v>1070</v>
      </c>
      <c r="L208" s="666">
        <v>31.32</v>
      </c>
      <c r="M208" s="666">
        <v>31.32</v>
      </c>
      <c r="N208" s="665">
        <v>1</v>
      </c>
      <c r="O208" s="748">
        <v>1</v>
      </c>
      <c r="P208" s="666"/>
      <c r="Q208" s="681">
        <v>0</v>
      </c>
      <c r="R208" s="665"/>
      <c r="S208" s="681">
        <v>0</v>
      </c>
      <c r="T208" s="748"/>
      <c r="U208" s="704">
        <v>0</v>
      </c>
    </row>
    <row r="209" spans="1:21" ht="14.4" customHeight="1" x14ac:dyDescent="0.3">
      <c r="A209" s="664">
        <v>11</v>
      </c>
      <c r="B209" s="665" t="s">
        <v>550</v>
      </c>
      <c r="C209" s="665" t="s">
        <v>1791</v>
      </c>
      <c r="D209" s="746" t="s">
        <v>2589</v>
      </c>
      <c r="E209" s="747" t="s">
        <v>1798</v>
      </c>
      <c r="F209" s="665" t="s">
        <v>1787</v>
      </c>
      <c r="G209" s="665" t="s">
        <v>1922</v>
      </c>
      <c r="H209" s="665" t="s">
        <v>830</v>
      </c>
      <c r="I209" s="665" t="s">
        <v>1994</v>
      </c>
      <c r="J209" s="665" t="s">
        <v>1995</v>
      </c>
      <c r="K209" s="665" t="s">
        <v>1996</v>
      </c>
      <c r="L209" s="666">
        <v>140.94999999999999</v>
      </c>
      <c r="M209" s="666">
        <v>422.84999999999997</v>
      </c>
      <c r="N209" s="665">
        <v>3</v>
      </c>
      <c r="O209" s="748">
        <v>1.5</v>
      </c>
      <c r="P209" s="666"/>
      <c r="Q209" s="681">
        <v>0</v>
      </c>
      <c r="R209" s="665"/>
      <c r="S209" s="681">
        <v>0</v>
      </c>
      <c r="T209" s="748"/>
      <c r="U209" s="704">
        <v>0</v>
      </c>
    </row>
    <row r="210" spans="1:21" ht="14.4" customHeight="1" x14ac:dyDescent="0.3">
      <c r="A210" s="664">
        <v>11</v>
      </c>
      <c r="B210" s="665" t="s">
        <v>550</v>
      </c>
      <c r="C210" s="665" t="s">
        <v>1791</v>
      </c>
      <c r="D210" s="746" t="s">
        <v>2589</v>
      </c>
      <c r="E210" s="747" t="s">
        <v>1798</v>
      </c>
      <c r="F210" s="665" t="s">
        <v>1787</v>
      </c>
      <c r="G210" s="665" t="s">
        <v>1922</v>
      </c>
      <c r="H210" s="665" t="s">
        <v>830</v>
      </c>
      <c r="I210" s="665" t="s">
        <v>872</v>
      </c>
      <c r="J210" s="665" t="s">
        <v>873</v>
      </c>
      <c r="K210" s="665" t="s">
        <v>1706</v>
      </c>
      <c r="L210" s="666">
        <v>93.96</v>
      </c>
      <c r="M210" s="666">
        <v>375.84</v>
      </c>
      <c r="N210" s="665">
        <v>4</v>
      </c>
      <c r="O210" s="748">
        <v>1.5</v>
      </c>
      <c r="P210" s="666"/>
      <c r="Q210" s="681">
        <v>0</v>
      </c>
      <c r="R210" s="665"/>
      <c r="S210" s="681">
        <v>0</v>
      </c>
      <c r="T210" s="748"/>
      <c r="U210" s="704">
        <v>0</v>
      </c>
    </row>
    <row r="211" spans="1:21" ht="14.4" customHeight="1" x14ac:dyDescent="0.3">
      <c r="A211" s="664">
        <v>11</v>
      </c>
      <c r="B211" s="665" t="s">
        <v>550</v>
      </c>
      <c r="C211" s="665" t="s">
        <v>1791</v>
      </c>
      <c r="D211" s="746" t="s">
        <v>2589</v>
      </c>
      <c r="E211" s="747" t="s">
        <v>1798</v>
      </c>
      <c r="F211" s="665" t="s">
        <v>1787</v>
      </c>
      <c r="G211" s="665" t="s">
        <v>1997</v>
      </c>
      <c r="H211" s="665" t="s">
        <v>551</v>
      </c>
      <c r="I211" s="665" t="s">
        <v>1998</v>
      </c>
      <c r="J211" s="665" t="s">
        <v>1999</v>
      </c>
      <c r="K211" s="665" t="s">
        <v>884</v>
      </c>
      <c r="L211" s="666">
        <v>50.32</v>
      </c>
      <c r="M211" s="666">
        <v>100.64</v>
      </c>
      <c r="N211" s="665">
        <v>2</v>
      </c>
      <c r="O211" s="748">
        <v>1</v>
      </c>
      <c r="P211" s="666"/>
      <c r="Q211" s="681">
        <v>0</v>
      </c>
      <c r="R211" s="665"/>
      <c r="S211" s="681">
        <v>0</v>
      </c>
      <c r="T211" s="748"/>
      <c r="U211" s="704">
        <v>0</v>
      </c>
    </row>
    <row r="212" spans="1:21" ht="14.4" customHeight="1" x14ac:dyDescent="0.3">
      <c r="A212" s="664">
        <v>11</v>
      </c>
      <c r="B212" s="665" t="s">
        <v>550</v>
      </c>
      <c r="C212" s="665" t="s">
        <v>1791</v>
      </c>
      <c r="D212" s="746" t="s">
        <v>2589</v>
      </c>
      <c r="E212" s="747" t="s">
        <v>1798</v>
      </c>
      <c r="F212" s="665" t="s">
        <v>1787</v>
      </c>
      <c r="G212" s="665" t="s">
        <v>1997</v>
      </c>
      <c r="H212" s="665" t="s">
        <v>551</v>
      </c>
      <c r="I212" s="665" t="s">
        <v>2000</v>
      </c>
      <c r="J212" s="665" t="s">
        <v>2001</v>
      </c>
      <c r="K212" s="665" t="s">
        <v>2002</v>
      </c>
      <c r="L212" s="666">
        <v>99.94</v>
      </c>
      <c r="M212" s="666">
        <v>199.88</v>
      </c>
      <c r="N212" s="665">
        <v>2</v>
      </c>
      <c r="O212" s="748">
        <v>2</v>
      </c>
      <c r="P212" s="666"/>
      <c r="Q212" s="681">
        <v>0</v>
      </c>
      <c r="R212" s="665"/>
      <c r="S212" s="681">
        <v>0</v>
      </c>
      <c r="T212" s="748"/>
      <c r="U212" s="704">
        <v>0</v>
      </c>
    </row>
    <row r="213" spans="1:21" ht="14.4" customHeight="1" x14ac:dyDescent="0.3">
      <c r="A213" s="664">
        <v>11</v>
      </c>
      <c r="B213" s="665" t="s">
        <v>550</v>
      </c>
      <c r="C213" s="665" t="s">
        <v>1791</v>
      </c>
      <c r="D213" s="746" t="s">
        <v>2589</v>
      </c>
      <c r="E213" s="747" t="s">
        <v>1798</v>
      </c>
      <c r="F213" s="665" t="s">
        <v>1787</v>
      </c>
      <c r="G213" s="665" t="s">
        <v>1997</v>
      </c>
      <c r="H213" s="665" t="s">
        <v>551</v>
      </c>
      <c r="I213" s="665" t="s">
        <v>2003</v>
      </c>
      <c r="J213" s="665" t="s">
        <v>2001</v>
      </c>
      <c r="K213" s="665" t="s">
        <v>2004</v>
      </c>
      <c r="L213" s="666">
        <v>0</v>
      </c>
      <c r="M213" s="666">
        <v>0</v>
      </c>
      <c r="N213" s="665">
        <v>1</v>
      </c>
      <c r="O213" s="748">
        <v>1</v>
      </c>
      <c r="P213" s="666"/>
      <c r="Q213" s="681"/>
      <c r="R213" s="665"/>
      <c r="S213" s="681">
        <v>0</v>
      </c>
      <c r="T213" s="748"/>
      <c r="U213" s="704">
        <v>0</v>
      </c>
    </row>
    <row r="214" spans="1:21" ht="14.4" customHeight="1" x14ac:dyDescent="0.3">
      <c r="A214" s="664">
        <v>11</v>
      </c>
      <c r="B214" s="665" t="s">
        <v>550</v>
      </c>
      <c r="C214" s="665" t="s">
        <v>1791</v>
      </c>
      <c r="D214" s="746" t="s">
        <v>2589</v>
      </c>
      <c r="E214" s="747" t="s">
        <v>1798</v>
      </c>
      <c r="F214" s="665" t="s">
        <v>1787</v>
      </c>
      <c r="G214" s="665" t="s">
        <v>1944</v>
      </c>
      <c r="H214" s="665" t="s">
        <v>551</v>
      </c>
      <c r="I214" s="665" t="s">
        <v>2005</v>
      </c>
      <c r="J214" s="665" t="s">
        <v>2006</v>
      </c>
      <c r="K214" s="665" t="s">
        <v>2007</v>
      </c>
      <c r="L214" s="666">
        <v>0</v>
      </c>
      <c r="M214" s="666">
        <v>0</v>
      </c>
      <c r="N214" s="665">
        <v>2</v>
      </c>
      <c r="O214" s="748">
        <v>1.5</v>
      </c>
      <c r="P214" s="666">
        <v>0</v>
      </c>
      <c r="Q214" s="681"/>
      <c r="R214" s="665">
        <v>2</v>
      </c>
      <c r="S214" s="681">
        <v>1</v>
      </c>
      <c r="T214" s="748">
        <v>1.5</v>
      </c>
      <c r="U214" s="704">
        <v>1</v>
      </c>
    </row>
    <row r="215" spans="1:21" ht="14.4" customHeight="1" x14ac:dyDescent="0.3">
      <c r="A215" s="664">
        <v>11</v>
      </c>
      <c r="B215" s="665" t="s">
        <v>550</v>
      </c>
      <c r="C215" s="665" t="s">
        <v>1791</v>
      </c>
      <c r="D215" s="746" t="s">
        <v>2589</v>
      </c>
      <c r="E215" s="747" t="s">
        <v>1798</v>
      </c>
      <c r="F215" s="665" t="s">
        <v>1787</v>
      </c>
      <c r="G215" s="665" t="s">
        <v>1944</v>
      </c>
      <c r="H215" s="665" t="s">
        <v>551</v>
      </c>
      <c r="I215" s="665" t="s">
        <v>2008</v>
      </c>
      <c r="J215" s="665" t="s">
        <v>1946</v>
      </c>
      <c r="K215" s="665" t="s">
        <v>2007</v>
      </c>
      <c r="L215" s="666">
        <v>0</v>
      </c>
      <c r="M215" s="666">
        <v>0</v>
      </c>
      <c r="N215" s="665">
        <v>1</v>
      </c>
      <c r="O215" s="748">
        <v>0.5</v>
      </c>
      <c r="P215" s="666"/>
      <c r="Q215" s="681"/>
      <c r="R215" s="665"/>
      <c r="S215" s="681">
        <v>0</v>
      </c>
      <c r="T215" s="748"/>
      <c r="U215" s="704">
        <v>0</v>
      </c>
    </row>
    <row r="216" spans="1:21" ht="14.4" customHeight="1" x14ac:dyDescent="0.3">
      <c r="A216" s="664">
        <v>11</v>
      </c>
      <c r="B216" s="665" t="s">
        <v>550</v>
      </c>
      <c r="C216" s="665" t="s">
        <v>1791</v>
      </c>
      <c r="D216" s="746" t="s">
        <v>2589</v>
      </c>
      <c r="E216" s="747" t="s">
        <v>1798</v>
      </c>
      <c r="F216" s="665" t="s">
        <v>1788</v>
      </c>
      <c r="G216" s="665" t="s">
        <v>2009</v>
      </c>
      <c r="H216" s="665" t="s">
        <v>551</v>
      </c>
      <c r="I216" s="665" t="s">
        <v>2010</v>
      </c>
      <c r="J216" s="665" t="s">
        <v>2011</v>
      </c>
      <c r="K216" s="665"/>
      <c r="L216" s="666">
        <v>0</v>
      </c>
      <c r="M216" s="666">
        <v>0</v>
      </c>
      <c r="N216" s="665">
        <v>1</v>
      </c>
      <c r="O216" s="748">
        <v>1</v>
      </c>
      <c r="P216" s="666"/>
      <c r="Q216" s="681"/>
      <c r="R216" s="665"/>
      <c r="S216" s="681">
        <v>0</v>
      </c>
      <c r="T216" s="748"/>
      <c r="U216" s="704">
        <v>0</v>
      </c>
    </row>
    <row r="217" spans="1:21" ht="14.4" customHeight="1" x14ac:dyDescent="0.3">
      <c r="A217" s="664">
        <v>11</v>
      </c>
      <c r="B217" s="665" t="s">
        <v>550</v>
      </c>
      <c r="C217" s="665" t="s">
        <v>1791</v>
      </c>
      <c r="D217" s="746" t="s">
        <v>2589</v>
      </c>
      <c r="E217" s="747" t="s">
        <v>1798</v>
      </c>
      <c r="F217" s="665" t="s">
        <v>1788</v>
      </c>
      <c r="G217" s="665" t="s">
        <v>2009</v>
      </c>
      <c r="H217" s="665" t="s">
        <v>551</v>
      </c>
      <c r="I217" s="665" t="s">
        <v>2012</v>
      </c>
      <c r="J217" s="665" t="s">
        <v>2013</v>
      </c>
      <c r="K217" s="665" t="s">
        <v>2014</v>
      </c>
      <c r="L217" s="666">
        <v>0</v>
      </c>
      <c r="M217" s="666">
        <v>0</v>
      </c>
      <c r="N217" s="665">
        <v>1</v>
      </c>
      <c r="O217" s="748">
        <v>1</v>
      </c>
      <c r="P217" s="666"/>
      <c r="Q217" s="681"/>
      <c r="R217" s="665"/>
      <c r="S217" s="681">
        <v>0</v>
      </c>
      <c r="T217" s="748"/>
      <c r="U217" s="704">
        <v>0</v>
      </c>
    </row>
    <row r="218" spans="1:21" ht="14.4" customHeight="1" x14ac:dyDescent="0.3">
      <c r="A218" s="664">
        <v>11</v>
      </c>
      <c r="B218" s="665" t="s">
        <v>550</v>
      </c>
      <c r="C218" s="665" t="s">
        <v>1791</v>
      </c>
      <c r="D218" s="746" t="s">
        <v>2589</v>
      </c>
      <c r="E218" s="747" t="s">
        <v>1798</v>
      </c>
      <c r="F218" s="665" t="s">
        <v>1788</v>
      </c>
      <c r="G218" s="665" t="s">
        <v>2009</v>
      </c>
      <c r="H218" s="665" t="s">
        <v>551</v>
      </c>
      <c r="I218" s="665" t="s">
        <v>2015</v>
      </c>
      <c r="J218" s="665" t="s">
        <v>2016</v>
      </c>
      <c r="K218" s="665" t="s">
        <v>2017</v>
      </c>
      <c r="L218" s="666">
        <v>0</v>
      </c>
      <c r="M218" s="666">
        <v>0</v>
      </c>
      <c r="N218" s="665">
        <v>1</v>
      </c>
      <c r="O218" s="748">
        <v>1</v>
      </c>
      <c r="P218" s="666"/>
      <c r="Q218" s="681"/>
      <c r="R218" s="665"/>
      <c r="S218" s="681">
        <v>0</v>
      </c>
      <c r="T218" s="748"/>
      <c r="U218" s="704">
        <v>0</v>
      </c>
    </row>
    <row r="219" spans="1:21" ht="14.4" customHeight="1" x14ac:dyDescent="0.3">
      <c r="A219" s="664">
        <v>11</v>
      </c>
      <c r="B219" s="665" t="s">
        <v>550</v>
      </c>
      <c r="C219" s="665" t="s">
        <v>1791</v>
      </c>
      <c r="D219" s="746" t="s">
        <v>2589</v>
      </c>
      <c r="E219" s="747" t="s">
        <v>1798</v>
      </c>
      <c r="F219" s="665" t="s">
        <v>1788</v>
      </c>
      <c r="G219" s="665" t="s">
        <v>2018</v>
      </c>
      <c r="H219" s="665" t="s">
        <v>551</v>
      </c>
      <c r="I219" s="665" t="s">
        <v>2019</v>
      </c>
      <c r="J219" s="665" t="s">
        <v>2020</v>
      </c>
      <c r="K219" s="665" t="s">
        <v>2021</v>
      </c>
      <c r="L219" s="666">
        <v>186.96</v>
      </c>
      <c r="M219" s="666">
        <v>934.80000000000007</v>
      </c>
      <c r="N219" s="665">
        <v>5</v>
      </c>
      <c r="O219" s="748">
        <v>1</v>
      </c>
      <c r="P219" s="666"/>
      <c r="Q219" s="681">
        <v>0</v>
      </c>
      <c r="R219" s="665"/>
      <c r="S219" s="681">
        <v>0</v>
      </c>
      <c r="T219" s="748"/>
      <c r="U219" s="704">
        <v>0</v>
      </c>
    </row>
    <row r="220" spans="1:21" ht="14.4" customHeight="1" x14ac:dyDescent="0.3">
      <c r="A220" s="664">
        <v>11</v>
      </c>
      <c r="B220" s="665" t="s">
        <v>550</v>
      </c>
      <c r="C220" s="665" t="s">
        <v>1791</v>
      </c>
      <c r="D220" s="746" t="s">
        <v>2589</v>
      </c>
      <c r="E220" s="747" t="s">
        <v>1798</v>
      </c>
      <c r="F220" s="665" t="s">
        <v>1788</v>
      </c>
      <c r="G220" s="665" t="s">
        <v>2018</v>
      </c>
      <c r="H220" s="665" t="s">
        <v>551</v>
      </c>
      <c r="I220" s="665" t="s">
        <v>2022</v>
      </c>
      <c r="J220" s="665" t="s">
        <v>2023</v>
      </c>
      <c r="K220" s="665" t="s">
        <v>2024</v>
      </c>
      <c r="L220" s="666">
        <v>100</v>
      </c>
      <c r="M220" s="666">
        <v>300</v>
      </c>
      <c r="N220" s="665">
        <v>3</v>
      </c>
      <c r="O220" s="748">
        <v>1</v>
      </c>
      <c r="P220" s="666">
        <v>300</v>
      </c>
      <c r="Q220" s="681">
        <v>1</v>
      </c>
      <c r="R220" s="665">
        <v>3</v>
      </c>
      <c r="S220" s="681">
        <v>1</v>
      </c>
      <c r="T220" s="748">
        <v>1</v>
      </c>
      <c r="U220" s="704">
        <v>1</v>
      </c>
    </row>
    <row r="221" spans="1:21" ht="14.4" customHeight="1" x14ac:dyDescent="0.3">
      <c r="A221" s="664">
        <v>11</v>
      </c>
      <c r="B221" s="665" t="s">
        <v>550</v>
      </c>
      <c r="C221" s="665" t="s">
        <v>1791</v>
      </c>
      <c r="D221" s="746" t="s">
        <v>2589</v>
      </c>
      <c r="E221" s="747" t="s">
        <v>1798</v>
      </c>
      <c r="F221" s="665" t="s">
        <v>1788</v>
      </c>
      <c r="G221" s="665" t="s">
        <v>2018</v>
      </c>
      <c r="H221" s="665" t="s">
        <v>551</v>
      </c>
      <c r="I221" s="665" t="s">
        <v>2025</v>
      </c>
      <c r="J221" s="665" t="s">
        <v>2026</v>
      </c>
      <c r="K221" s="665" t="s">
        <v>2027</v>
      </c>
      <c r="L221" s="666">
        <v>128</v>
      </c>
      <c r="M221" s="666">
        <v>384</v>
      </c>
      <c r="N221" s="665">
        <v>3</v>
      </c>
      <c r="O221" s="748">
        <v>1</v>
      </c>
      <c r="P221" s="666"/>
      <c r="Q221" s="681">
        <v>0</v>
      </c>
      <c r="R221" s="665"/>
      <c r="S221" s="681">
        <v>0</v>
      </c>
      <c r="T221" s="748"/>
      <c r="U221" s="704">
        <v>0</v>
      </c>
    </row>
    <row r="222" spans="1:21" ht="14.4" customHeight="1" x14ac:dyDescent="0.3">
      <c r="A222" s="664">
        <v>11</v>
      </c>
      <c r="B222" s="665" t="s">
        <v>550</v>
      </c>
      <c r="C222" s="665" t="s">
        <v>1791</v>
      </c>
      <c r="D222" s="746" t="s">
        <v>2589</v>
      </c>
      <c r="E222" s="747" t="s">
        <v>1798</v>
      </c>
      <c r="F222" s="665" t="s">
        <v>1788</v>
      </c>
      <c r="G222" s="665" t="s">
        <v>1828</v>
      </c>
      <c r="H222" s="665" t="s">
        <v>551</v>
      </c>
      <c r="I222" s="665" t="s">
        <v>1928</v>
      </c>
      <c r="J222" s="665" t="s">
        <v>1929</v>
      </c>
      <c r="K222" s="665" t="s">
        <v>1930</v>
      </c>
      <c r="L222" s="666">
        <v>748.12</v>
      </c>
      <c r="M222" s="666">
        <v>748.12</v>
      </c>
      <c r="N222" s="665">
        <v>1</v>
      </c>
      <c r="O222" s="748">
        <v>1</v>
      </c>
      <c r="P222" s="666">
        <v>748.12</v>
      </c>
      <c r="Q222" s="681">
        <v>1</v>
      </c>
      <c r="R222" s="665">
        <v>1</v>
      </c>
      <c r="S222" s="681">
        <v>1</v>
      </c>
      <c r="T222" s="748">
        <v>1</v>
      </c>
      <c r="U222" s="704">
        <v>1</v>
      </c>
    </row>
    <row r="223" spans="1:21" ht="14.4" customHeight="1" x14ac:dyDescent="0.3">
      <c r="A223" s="664">
        <v>11</v>
      </c>
      <c r="B223" s="665" t="s">
        <v>550</v>
      </c>
      <c r="C223" s="665" t="s">
        <v>1791</v>
      </c>
      <c r="D223" s="746" t="s">
        <v>2589</v>
      </c>
      <c r="E223" s="747" t="s">
        <v>1798</v>
      </c>
      <c r="F223" s="665" t="s">
        <v>1788</v>
      </c>
      <c r="G223" s="665" t="s">
        <v>1828</v>
      </c>
      <c r="H223" s="665" t="s">
        <v>551</v>
      </c>
      <c r="I223" s="665" t="s">
        <v>2028</v>
      </c>
      <c r="J223" s="665" t="s">
        <v>2029</v>
      </c>
      <c r="K223" s="665" t="s">
        <v>2030</v>
      </c>
      <c r="L223" s="666">
        <v>969.57</v>
      </c>
      <c r="M223" s="666">
        <v>969.57</v>
      </c>
      <c r="N223" s="665">
        <v>1</v>
      </c>
      <c r="O223" s="748">
        <v>1</v>
      </c>
      <c r="P223" s="666">
        <v>969.57</v>
      </c>
      <c r="Q223" s="681">
        <v>1</v>
      </c>
      <c r="R223" s="665">
        <v>1</v>
      </c>
      <c r="S223" s="681">
        <v>1</v>
      </c>
      <c r="T223" s="748">
        <v>1</v>
      </c>
      <c r="U223" s="704">
        <v>1</v>
      </c>
    </row>
    <row r="224" spans="1:21" ht="14.4" customHeight="1" x14ac:dyDescent="0.3">
      <c r="A224" s="664">
        <v>11</v>
      </c>
      <c r="B224" s="665" t="s">
        <v>550</v>
      </c>
      <c r="C224" s="665" t="s">
        <v>1791</v>
      </c>
      <c r="D224" s="746" t="s">
        <v>2589</v>
      </c>
      <c r="E224" s="747" t="s">
        <v>1798</v>
      </c>
      <c r="F224" s="665" t="s">
        <v>1788</v>
      </c>
      <c r="G224" s="665" t="s">
        <v>1828</v>
      </c>
      <c r="H224" s="665" t="s">
        <v>551</v>
      </c>
      <c r="I224" s="665" t="s">
        <v>2031</v>
      </c>
      <c r="J224" s="665" t="s">
        <v>2032</v>
      </c>
      <c r="K224" s="665" t="s">
        <v>2033</v>
      </c>
      <c r="L224" s="666">
        <v>1600</v>
      </c>
      <c r="M224" s="666">
        <v>1600</v>
      </c>
      <c r="N224" s="665">
        <v>1</v>
      </c>
      <c r="O224" s="748">
        <v>1</v>
      </c>
      <c r="P224" s="666">
        <v>1600</v>
      </c>
      <c r="Q224" s="681">
        <v>1</v>
      </c>
      <c r="R224" s="665">
        <v>1</v>
      </c>
      <c r="S224" s="681">
        <v>1</v>
      </c>
      <c r="T224" s="748">
        <v>1</v>
      </c>
      <c r="U224" s="704">
        <v>1</v>
      </c>
    </row>
    <row r="225" spans="1:21" ht="14.4" customHeight="1" x14ac:dyDescent="0.3">
      <c r="A225" s="664">
        <v>11</v>
      </c>
      <c r="B225" s="665" t="s">
        <v>550</v>
      </c>
      <c r="C225" s="665" t="s">
        <v>1791</v>
      </c>
      <c r="D225" s="746" t="s">
        <v>2589</v>
      </c>
      <c r="E225" s="747" t="s">
        <v>1798</v>
      </c>
      <c r="F225" s="665" t="s">
        <v>1788</v>
      </c>
      <c r="G225" s="665" t="s">
        <v>1828</v>
      </c>
      <c r="H225" s="665" t="s">
        <v>551</v>
      </c>
      <c r="I225" s="665" t="s">
        <v>1840</v>
      </c>
      <c r="J225" s="665" t="s">
        <v>1841</v>
      </c>
      <c r="K225" s="665" t="s">
        <v>1842</v>
      </c>
      <c r="L225" s="666">
        <v>971.25</v>
      </c>
      <c r="M225" s="666">
        <v>1942.5</v>
      </c>
      <c r="N225" s="665">
        <v>2</v>
      </c>
      <c r="O225" s="748">
        <v>2</v>
      </c>
      <c r="P225" s="666">
        <v>971.25</v>
      </c>
      <c r="Q225" s="681">
        <v>0.5</v>
      </c>
      <c r="R225" s="665">
        <v>1</v>
      </c>
      <c r="S225" s="681">
        <v>0.5</v>
      </c>
      <c r="T225" s="748">
        <v>1</v>
      </c>
      <c r="U225" s="704">
        <v>0.5</v>
      </c>
    </row>
    <row r="226" spans="1:21" ht="14.4" customHeight="1" x14ac:dyDescent="0.3">
      <c r="A226" s="664">
        <v>11</v>
      </c>
      <c r="B226" s="665" t="s">
        <v>550</v>
      </c>
      <c r="C226" s="665" t="s">
        <v>1791</v>
      </c>
      <c r="D226" s="746" t="s">
        <v>2589</v>
      </c>
      <c r="E226" s="747" t="s">
        <v>1798</v>
      </c>
      <c r="F226" s="665" t="s">
        <v>1788</v>
      </c>
      <c r="G226" s="665" t="s">
        <v>1828</v>
      </c>
      <c r="H226" s="665" t="s">
        <v>551</v>
      </c>
      <c r="I226" s="665" t="s">
        <v>2034</v>
      </c>
      <c r="J226" s="665" t="s">
        <v>2035</v>
      </c>
      <c r="K226" s="665"/>
      <c r="L226" s="666">
        <v>600</v>
      </c>
      <c r="M226" s="666">
        <v>1200</v>
      </c>
      <c r="N226" s="665">
        <v>2</v>
      </c>
      <c r="O226" s="748">
        <v>2</v>
      </c>
      <c r="P226" s="666">
        <v>600</v>
      </c>
      <c r="Q226" s="681">
        <v>0.5</v>
      </c>
      <c r="R226" s="665">
        <v>1</v>
      </c>
      <c r="S226" s="681">
        <v>0.5</v>
      </c>
      <c r="T226" s="748">
        <v>1</v>
      </c>
      <c r="U226" s="704">
        <v>0.5</v>
      </c>
    </row>
    <row r="227" spans="1:21" ht="14.4" customHeight="1" x14ac:dyDescent="0.3">
      <c r="A227" s="664">
        <v>11</v>
      </c>
      <c r="B227" s="665" t="s">
        <v>550</v>
      </c>
      <c r="C227" s="665" t="s">
        <v>1791</v>
      </c>
      <c r="D227" s="746" t="s">
        <v>2589</v>
      </c>
      <c r="E227" s="747" t="s">
        <v>1798</v>
      </c>
      <c r="F227" s="665" t="s">
        <v>1788</v>
      </c>
      <c r="G227" s="665" t="s">
        <v>1828</v>
      </c>
      <c r="H227" s="665" t="s">
        <v>551</v>
      </c>
      <c r="I227" s="665" t="s">
        <v>2036</v>
      </c>
      <c r="J227" s="665" t="s">
        <v>2037</v>
      </c>
      <c r="K227" s="665" t="s">
        <v>2038</v>
      </c>
      <c r="L227" s="666">
        <v>1600</v>
      </c>
      <c r="M227" s="666">
        <v>1600</v>
      </c>
      <c r="N227" s="665">
        <v>1</v>
      </c>
      <c r="O227" s="748">
        <v>1</v>
      </c>
      <c r="P227" s="666">
        <v>1600</v>
      </c>
      <c r="Q227" s="681">
        <v>1</v>
      </c>
      <c r="R227" s="665">
        <v>1</v>
      </c>
      <c r="S227" s="681">
        <v>1</v>
      </c>
      <c r="T227" s="748">
        <v>1</v>
      </c>
      <c r="U227" s="704">
        <v>1</v>
      </c>
    </row>
    <row r="228" spans="1:21" ht="14.4" customHeight="1" x14ac:dyDescent="0.3">
      <c r="A228" s="664">
        <v>11</v>
      </c>
      <c r="B228" s="665" t="s">
        <v>550</v>
      </c>
      <c r="C228" s="665" t="s">
        <v>1791</v>
      </c>
      <c r="D228" s="746" t="s">
        <v>2589</v>
      </c>
      <c r="E228" s="747" t="s">
        <v>1798</v>
      </c>
      <c r="F228" s="665" t="s">
        <v>1788</v>
      </c>
      <c r="G228" s="665" t="s">
        <v>1876</v>
      </c>
      <c r="H228" s="665" t="s">
        <v>551</v>
      </c>
      <c r="I228" s="665" t="s">
        <v>1907</v>
      </c>
      <c r="J228" s="665" t="s">
        <v>1908</v>
      </c>
      <c r="K228" s="665" t="s">
        <v>1909</v>
      </c>
      <c r="L228" s="666">
        <v>200</v>
      </c>
      <c r="M228" s="666">
        <v>3200</v>
      </c>
      <c r="N228" s="665">
        <v>16</v>
      </c>
      <c r="O228" s="748">
        <v>8</v>
      </c>
      <c r="P228" s="666">
        <v>3200</v>
      </c>
      <c r="Q228" s="681">
        <v>1</v>
      </c>
      <c r="R228" s="665">
        <v>16</v>
      </c>
      <c r="S228" s="681">
        <v>1</v>
      </c>
      <c r="T228" s="748">
        <v>8</v>
      </c>
      <c r="U228" s="704">
        <v>1</v>
      </c>
    </row>
    <row r="229" spans="1:21" ht="14.4" customHeight="1" x14ac:dyDescent="0.3">
      <c r="A229" s="664">
        <v>11</v>
      </c>
      <c r="B229" s="665" t="s">
        <v>550</v>
      </c>
      <c r="C229" s="665" t="s">
        <v>1791</v>
      </c>
      <c r="D229" s="746" t="s">
        <v>2589</v>
      </c>
      <c r="E229" s="747" t="s">
        <v>1798</v>
      </c>
      <c r="F229" s="665" t="s">
        <v>1788</v>
      </c>
      <c r="G229" s="665" t="s">
        <v>1876</v>
      </c>
      <c r="H229" s="665" t="s">
        <v>551</v>
      </c>
      <c r="I229" s="665" t="s">
        <v>1877</v>
      </c>
      <c r="J229" s="665" t="s">
        <v>1878</v>
      </c>
      <c r="K229" s="665" t="s">
        <v>1879</v>
      </c>
      <c r="L229" s="666">
        <v>278.75</v>
      </c>
      <c r="M229" s="666">
        <v>1115</v>
      </c>
      <c r="N229" s="665">
        <v>4</v>
      </c>
      <c r="O229" s="748">
        <v>2</v>
      </c>
      <c r="P229" s="666">
        <v>1115</v>
      </c>
      <c r="Q229" s="681">
        <v>1</v>
      </c>
      <c r="R229" s="665">
        <v>4</v>
      </c>
      <c r="S229" s="681">
        <v>1</v>
      </c>
      <c r="T229" s="748">
        <v>2</v>
      </c>
      <c r="U229" s="704">
        <v>1</v>
      </c>
    </row>
    <row r="230" spans="1:21" ht="14.4" customHeight="1" x14ac:dyDescent="0.3">
      <c r="A230" s="664">
        <v>11</v>
      </c>
      <c r="B230" s="665" t="s">
        <v>550</v>
      </c>
      <c r="C230" s="665" t="s">
        <v>1791</v>
      </c>
      <c r="D230" s="746" t="s">
        <v>2589</v>
      </c>
      <c r="E230" s="747" t="s">
        <v>1798</v>
      </c>
      <c r="F230" s="665" t="s">
        <v>1788</v>
      </c>
      <c r="G230" s="665" t="s">
        <v>1876</v>
      </c>
      <c r="H230" s="665" t="s">
        <v>551</v>
      </c>
      <c r="I230" s="665" t="s">
        <v>2039</v>
      </c>
      <c r="J230" s="665" t="s">
        <v>2040</v>
      </c>
      <c r="K230" s="665" t="s">
        <v>2041</v>
      </c>
      <c r="L230" s="666">
        <v>1070</v>
      </c>
      <c r="M230" s="666">
        <v>1070</v>
      </c>
      <c r="N230" s="665">
        <v>1</v>
      </c>
      <c r="O230" s="748">
        <v>1</v>
      </c>
      <c r="P230" s="666">
        <v>1070</v>
      </c>
      <c r="Q230" s="681">
        <v>1</v>
      </c>
      <c r="R230" s="665">
        <v>1</v>
      </c>
      <c r="S230" s="681">
        <v>1</v>
      </c>
      <c r="T230" s="748">
        <v>1</v>
      </c>
      <c r="U230" s="704">
        <v>1</v>
      </c>
    </row>
    <row r="231" spans="1:21" ht="14.4" customHeight="1" x14ac:dyDescent="0.3">
      <c r="A231" s="664">
        <v>11</v>
      </c>
      <c r="B231" s="665" t="s">
        <v>550</v>
      </c>
      <c r="C231" s="665" t="s">
        <v>1791</v>
      </c>
      <c r="D231" s="746" t="s">
        <v>2589</v>
      </c>
      <c r="E231" s="747" t="s">
        <v>1798</v>
      </c>
      <c r="F231" s="665" t="s">
        <v>1788</v>
      </c>
      <c r="G231" s="665" t="s">
        <v>1876</v>
      </c>
      <c r="H231" s="665" t="s">
        <v>551</v>
      </c>
      <c r="I231" s="665" t="s">
        <v>2042</v>
      </c>
      <c r="J231" s="665" t="s">
        <v>2043</v>
      </c>
      <c r="K231" s="665" t="s">
        <v>2044</v>
      </c>
      <c r="L231" s="666">
        <v>2321.4499999999998</v>
      </c>
      <c r="M231" s="666">
        <v>2321.4499999999998</v>
      </c>
      <c r="N231" s="665">
        <v>1</v>
      </c>
      <c r="O231" s="748">
        <v>1</v>
      </c>
      <c r="P231" s="666"/>
      <c r="Q231" s="681">
        <v>0</v>
      </c>
      <c r="R231" s="665"/>
      <c r="S231" s="681">
        <v>0</v>
      </c>
      <c r="T231" s="748"/>
      <c r="U231" s="704">
        <v>0</v>
      </c>
    </row>
    <row r="232" spans="1:21" ht="14.4" customHeight="1" x14ac:dyDescent="0.3">
      <c r="A232" s="664">
        <v>11</v>
      </c>
      <c r="B232" s="665" t="s">
        <v>550</v>
      </c>
      <c r="C232" s="665" t="s">
        <v>1791</v>
      </c>
      <c r="D232" s="746" t="s">
        <v>2589</v>
      </c>
      <c r="E232" s="747" t="s">
        <v>1798</v>
      </c>
      <c r="F232" s="665" t="s">
        <v>1788</v>
      </c>
      <c r="G232" s="665" t="s">
        <v>2045</v>
      </c>
      <c r="H232" s="665" t="s">
        <v>551</v>
      </c>
      <c r="I232" s="665" t="s">
        <v>2046</v>
      </c>
      <c r="J232" s="665" t="s">
        <v>2047</v>
      </c>
      <c r="K232" s="665" t="s">
        <v>2048</v>
      </c>
      <c r="L232" s="666">
        <v>1659.44</v>
      </c>
      <c r="M232" s="666">
        <v>26551.039999999997</v>
      </c>
      <c r="N232" s="665">
        <v>16</v>
      </c>
      <c r="O232" s="748">
        <v>16</v>
      </c>
      <c r="P232" s="666">
        <v>21572.719999999998</v>
      </c>
      <c r="Q232" s="681">
        <v>0.8125</v>
      </c>
      <c r="R232" s="665">
        <v>13</v>
      </c>
      <c r="S232" s="681">
        <v>0.8125</v>
      </c>
      <c r="T232" s="748">
        <v>13</v>
      </c>
      <c r="U232" s="704">
        <v>0.8125</v>
      </c>
    </row>
    <row r="233" spans="1:21" ht="14.4" customHeight="1" x14ac:dyDescent="0.3">
      <c r="A233" s="664">
        <v>11</v>
      </c>
      <c r="B233" s="665" t="s">
        <v>550</v>
      </c>
      <c r="C233" s="665" t="s">
        <v>1791</v>
      </c>
      <c r="D233" s="746" t="s">
        <v>2589</v>
      </c>
      <c r="E233" s="747" t="s">
        <v>1799</v>
      </c>
      <c r="F233" s="665" t="s">
        <v>1787</v>
      </c>
      <c r="G233" s="665" t="s">
        <v>1854</v>
      </c>
      <c r="H233" s="665" t="s">
        <v>551</v>
      </c>
      <c r="I233" s="665" t="s">
        <v>1885</v>
      </c>
      <c r="J233" s="665" t="s">
        <v>1886</v>
      </c>
      <c r="K233" s="665" t="s">
        <v>1887</v>
      </c>
      <c r="L233" s="666">
        <v>154.36000000000001</v>
      </c>
      <c r="M233" s="666">
        <v>463.08000000000004</v>
      </c>
      <c r="N233" s="665">
        <v>3</v>
      </c>
      <c r="O233" s="748">
        <v>3</v>
      </c>
      <c r="P233" s="666">
        <v>154.36000000000001</v>
      </c>
      <c r="Q233" s="681">
        <v>0.33333333333333331</v>
      </c>
      <c r="R233" s="665">
        <v>1</v>
      </c>
      <c r="S233" s="681">
        <v>0.33333333333333331</v>
      </c>
      <c r="T233" s="748">
        <v>1</v>
      </c>
      <c r="U233" s="704">
        <v>0.33333333333333331</v>
      </c>
    </row>
    <row r="234" spans="1:21" ht="14.4" customHeight="1" x14ac:dyDescent="0.3">
      <c r="A234" s="664">
        <v>11</v>
      </c>
      <c r="B234" s="665" t="s">
        <v>550</v>
      </c>
      <c r="C234" s="665" t="s">
        <v>1791</v>
      </c>
      <c r="D234" s="746" t="s">
        <v>2589</v>
      </c>
      <c r="E234" s="747" t="s">
        <v>1799</v>
      </c>
      <c r="F234" s="665" t="s">
        <v>1787</v>
      </c>
      <c r="G234" s="665" t="s">
        <v>1854</v>
      </c>
      <c r="H234" s="665" t="s">
        <v>551</v>
      </c>
      <c r="I234" s="665" t="s">
        <v>2049</v>
      </c>
      <c r="J234" s="665" t="s">
        <v>1886</v>
      </c>
      <c r="K234" s="665" t="s">
        <v>2050</v>
      </c>
      <c r="L234" s="666">
        <v>154.36000000000001</v>
      </c>
      <c r="M234" s="666">
        <v>154.36000000000001</v>
      </c>
      <c r="N234" s="665">
        <v>1</v>
      </c>
      <c r="O234" s="748">
        <v>1</v>
      </c>
      <c r="P234" s="666"/>
      <c r="Q234" s="681">
        <v>0</v>
      </c>
      <c r="R234" s="665"/>
      <c r="S234" s="681">
        <v>0</v>
      </c>
      <c r="T234" s="748"/>
      <c r="U234" s="704">
        <v>0</v>
      </c>
    </row>
    <row r="235" spans="1:21" ht="14.4" customHeight="1" x14ac:dyDescent="0.3">
      <c r="A235" s="664">
        <v>11</v>
      </c>
      <c r="B235" s="665" t="s">
        <v>550</v>
      </c>
      <c r="C235" s="665" t="s">
        <v>1791</v>
      </c>
      <c r="D235" s="746" t="s">
        <v>2589</v>
      </c>
      <c r="E235" s="747" t="s">
        <v>1799</v>
      </c>
      <c r="F235" s="665" t="s">
        <v>1787</v>
      </c>
      <c r="G235" s="665" t="s">
        <v>2051</v>
      </c>
      <c r="H235" s="665" t="s">
        <v>830</v>
      </c>
      <c r="I235" s="665" t="s">
        <v>2052</v>
      </c>
      <c r="J235" s="665" t="s">
        <v>2053</v>
      </c>
      <c r="K235" s="665" t="s">
        <v>2054</v>
      </c>
      <c r="L235" s="666">
        <v>229.38</v>
      </c>
      <c r="M235" s="666">
        <v>229.38</v>
      </c>
      <c r="N235" s="665">
        <v>1</v>
      </c>
      <c r="O235" s="748">
        <v>1</v>
      </c>
      <c r="P235" s="666"/>
      <c r="Q235" s="681">
        <v>0</v>
      </c>
      <c r="R235" s="665"/>
      <c r="S235" s="681">
        <v>0</v>
      </c>
      <c r="T235" s="748"/>
      <c r="U235" s="704">
        <v>0</v>
      </c>
    </row>
    <row r="236" spans="1:21" ht="14.4" customHeight="1" x14ac:dyDescent="0.3">
      <c r="A236" s="664">
        <v>11</v>
      </c>
      <c r="B236" s="665" t="s">
        <v>550</v>
      </c>
      <c r="C236" s="665" t="s">
        <v>1791</v>
      </c>
      <c r="D236" s="746" t="s">
        <v>2589</v>
      </c>
      <c r="E236" s="747" t="s">
        <v>1799</v>
      </c>
      <c r="F236" s="665" t="s">
        <v>1787</v>
      </c>
      <c r="G236" s="665" t="s">
        <v>2055</v>
      </c>
      <c r="H236" s="665" t="s">
        <v>551</v>
      </c>
      <c r="I236" s="665" t="s">
        <v>2056</v>
      </c>
      <c r="J236" s="665" t="s">
        <v>2057</v>
      </c>
      <c r="K236" s="665" t="s">
        <v>2058</v>
      </c>
      <c r="L236" s="666">
        <v>0</v>
      </c>
      <c r="M236" s="666">
        <v>0</v>
      </c>
      <c r="N236" s="665">
        <v>2</v>
      </c>
      <c r="O236" s="748">
        <v>0.5</v>
      </c>
      <c r="P236" s="666">
        <v>0</v>
      </c>
      <c r="Q236" s="681"/>
      <c r="R236" s="665">
        <v>2</v>
      </c>
      <c r="S236" s="681">
        <v>1</v>
      </c>
      <c r="T236" s="748">
        <v>0.5</v>
      </c>
      <c r="U236" s="704">
        <v>1</v>
      </c>
    </row>
    <row r="237" spans="1:21" ht="14.4" customHeight="1" x14ac:dyDescent="0.3">
      <c r="A237" s="664">
        <v>11</v>
      </c>
      <c r="B237" s="665" t="s">
        <v>550</v>
      </c>
      <c r="C237" s="665" t="s">
        <v>1791</v>
      </c>
      <c r="D237" s="746" t="s">
        <v>2589</v>
      </c>
      <c r="E237" s="747" t="s">
        <v>1799</v>
      </c>
      <c r="F237" s="665" t="s">
        <v>1787</v>
      </c>
      <c r="G237" s="665" t="s">
        <v>1937</v>
      </c>
      <c r="H237" s="665" t="s">
        <v>551</v>
      </c>
      <c r="I237" s="665" t="s">
        <v>2059</v>
      </c>
      <c r="J237" s="665" t="s">
        <v>2060</v>
      </c>
      <c r="K237" s="665" t="s">
        <v>2061</v>
      </c>
      <c r="L237" s="666">
        <v>243.59</v>
      </c>
      <c r="M237" s="666">
        <v>243.59</v>
      </c>
      <c r="N237" s="665">
        <v>1</v>
      </c>
      <c r="O237" s="748">
        <v>1</v>
      </c>
      <c r="P237" s="666"/>
      <c r="Q237" s="681">
        <v>0</v>
      </c>
      <c r="R237" s="665"/>
      <c r="S237" s="681">
        <v>0</v>
      </c>
      <c r="T237" s="748"/>
      <c r="U237" s="704">
        <v>0</v>
      </c>
    </row>
    <row r="238" spans="1:21" ht="14.4" customHeight="1" x14ac:dyDescent="0.3">
      <c r="A238" s="664">
        <v>11</v>
      </c>
      <c r="B238" s="665" t="s">
        <v>550</v>
      </c>
      <c r="C238" s="665" t="s">
        <v>1791</v>
      </c>
      <c r="D238" s="746" t="s">
        <v>2589</v>
      </c>
      <c r="E238" s="747" t="s">
        <v>1799</v>
      </c>
      <c r="F238" s="665" t="s">
        <v>1787</v>
      </c>
      <c r="G238" s="665" t="s">
        <v>1937</v>
      </c>
      <c r="H238" s="665" t="s">
        <v>551</v>
      </c>
      <c r="I238" s="665" t="s">
        <v>2062</v>
      </c>
      <c r="J238" s="665" t="s">
        <v>2063</v>
      </c>
      <c r="K238" s="665" t="s">
        <v>2064</v>
      </c>
      <c r="L238" s="666">
        <v>121.8</v>
      </c>
      <c r="M238" s="666">
        <v>121.8</v>
      </c>
      <c r="N238" s="665">
        <v>1</v>
      </c>
      <c r="O238" s="748">
        <v>0.5</v>
      </c>
      <c r="P238" s="666"/>
      <c r="Q238" s="681">
        <v>0</v>
      </c>
      <c r="R238" s="665"/>
      <c r="S238" s="681">
        <v>0</v>
      </c>
      <c r="T238" s="748"/>
      <c r="U238" s="704">
        <v>0</v>
      </c>
    </row>
    <row r="239" spans="1:21" ht="14.4" customHeight="1" x14ac:dyDescent="0.3">
      <c r="A239" s="664">
        <v>11</v>
      </c>
      <c r="B239" s="665" t="s">
        <v>550</v>
      </c>
      <c r="C239" s="665" t="s">
        <v>1791</v>
      </c>
      <c r="D239" s="746" t="s">
        <v>2589</v>
      </c>
      <c r="E239" s="747" t="s">
        <v>1799</v>
      </c>
      <c r="F239" s="665" t="s">
        <v>1787</v>
      </c>
      <c r="G239" s="665" t="s">
        <v>1937</v>
      </c>
      <c r="H239" s="665" t="s">
        <v>551</v>
      </c>
      <c r="I239" s="665" t="s">
        <v>2065</v>
      </c>
      <c r="J239" s="665" t="s">
        <v>2063</v>
      </c>
      <c r="K239" s="665" t="s">
        <v>2061</v>
      </c>
      <c r="L239" s="666">
        <v>243.59</v>
      </c>
      <c r="M239" s="666">
        <v>487.18</v>
      </c>
      <c r="N239" s="665">
        <v>2</v>
      </c>
      <c r="O239" s="748">
        <v>1.5</v>
      </c>
      <c r="P239" s="666">
        <v>243.59</v>
      </c>
      <c r="Q239" s="681">
        <v>0.5</v>
      </c>
      <c r="R239" s="665">
        <v>1</v>
      </c>
      <c r="S239" s="681">
        <v>0.5</v>
      </c>
      <c r="T239" s="748">
        <v>0.5</v>
      </c>
      <c r="U239" s="704">
        <v>0.33333333333333331</v>
      </c>
    </row>
    <row r="240" spans="1:21" ht="14.4" customHeight="1" x14ac:dyDescent="0.3">
      <c r="A240" s="664">
        <v>11</v>
      </c>
      <c r="B240" s="665" t="s">
        <v>550</v>
      </c>
      <c r="C240" s="665" t="s">
        <v>1791</v>
      </c>
      <c r="D240" s="746" t="s">
        <v>2589</v>
      </c>
      <c r="E240" s="747" t="s">
        <v>1799</v>
      </c>
      <c r="F240" s="665" t="s">
        <v>1787</v>
      </c>
      <c r="G240" s="665" t="s">
        <v>1832</v>
      </c>
      <c r="H240" s="665" t="s">
        <v>551</v>
      </c>
      <c r="I240" s="665" t="s">
        <v>2066</v>
      </c>
      <c r="J240" s="665" t="s">
        <v>614</v>
      </c>
      <c r="K240" s="665" t="s">
        <v>1761</v>
      </c>
      <c r="L240" s="666">
        <v>91.11</v>
      </c>
      <c r="M240" s="666">
        <v>273.33</v>
      </c>
      <c r="N240" s="665">
        <v>3</v>
      </c>
      <c r="O240" s="748"/>
      <c r="P240" s="666"/>
      <c r="Q240" s="681">
        <v>0</v>
      </c>
      <c r="R240" s="665"/>
      <c r="S240" s="681">
        <v>0</v>
      </c>
      <c r="T240" s="748"/>
      <c r="U240" s="704"/>
    </row>
    <row r="241" spans="1:21" ht="14.4" customHeight="1" x14ac:dyDescent="0.3">
      <c r="A241" s="664">
        <v>11</v>
      </c>
      <c r="B241" s="665" t="s">
        <v>550</v>
      </c>
      <c r="C241" s="665" t="s">
        <v>1791</v>
      </c>
      <c r="D241" s="746" t="s">
        <v>2589</v>
      </c>
      <c r="E241" s="747" t="s">
        <v>1799</v>
      </c>
      <c r="F241" s="665" t="s">
        <v>1787</v>
      </c>
      <c r="G241" s="665" t="s">
        <v>1969</v>
      </c>
      <c r="H241" s="665" t="s">
        <v>551</v>
      </c>
      <c r="I241" s="665" t="s">
        <v>2067</v>
      </c>
      <c r="J241" s="665" t="s">
        <v>1971</v>
      </c>
      <c r="K241" s="665" t="s">
        <v>2068</v>
      </c>
      <c r="L241" s="666">
        <v>0</v>
      </c>
      <c r="M241" s="666">
        <v>0</v>
      </c>
      <c r="N241" s="665">
        <v>2</v>
      </c>
      <c r="O241" s="748">
        <v>2</v>
      </c>
      <c r="P241" s="666"/>
      <c r="Q241" s="681"/>
      <c r="R241" s="665"/>
      <c r="S241" s="681">
        <v>0</v>
      </c>
      <c r="T241" s="748"/>
      <c r="U241" s="704">
        <v>0</v>
      </c>
    </row>
    <row r="242" spans="1:21" ht="14.4" customHeight="1" x14ac:dyDescent="0.3">
      <c r="A242" s="664">
        <v>11</v>
      </c>
      <c r="B242" s="665" t="s">
        <v>550</v>
      </c>
      <c r="C242" s="665" t="s">
        <v>1791</v>
      </c>
      <c r="D242" s="746" t="s">
        <v>2589</v>
      </c>
      <c r="E242" s="747" t="s">
        <v>1799</v>
      </c>
      <c r="F242" s="665" t="s">
        <v>1787</v>
      </c>
      <c r="G242" s="665" t="s">
        <v>1969</v>
      </c>
      <c r="H242" s="665" t="s">
        <v>551</v>
      </c>
      <c r="I242" s="665" t="s">
        <v>2069</v>
      </c>
      <c r="J242" s="665" t="s">
        <v>1976</v>
      </c>
      <c r="K242" s="665" t="s">
        <v>2070</v>
      </c>
      <c r="L242" s="666">
        <v>0</v>
      </c>
      <c r="M242" s="666">
        <v>0</v>
      </c>
      <c r="N242" s="665">
        <v>1</v>
      </c>
      <c r="O242" s="748">
        <v>1</v>
      </c>
      <c r="P242" s="666">
        <v>0</v>
      </c>
      <c r="Q242" s="681"/>
      <c r="R242" s="665">
        <v>1</v>
      </c>
      <c r="S242" s="681">
        <v>1</v>
      </c>
      <c r="T242" s="748">
        <v>1</v>
      </c>
      <c r="U242" s="704">
        <v>1</v>
      </c>
    </row>
    <row r="243" spans="1:21" ht="14.4" customHeight="1" x14ac:dyDescent="0.3">
      <c r="A243" s="664">
        <v>11</v>
      </c>
      <c r="B243" s="665" t="s">
        <v>550</v>
      </c>
      <c r="C243" s="665" t="s">
        <v>1791</v>
      </c>
      <c r="D243" s="746" t="s">
        <v>2589</v>
      </c>
      <c r="E243" s="747" t="s">
        <v>1799</v>
      </c>
      <c r="F243" s="665" t="s">
        <v>1787</v>
      </c>
      <c r="G243" s="665" t="s">
        <v>1858</v>
      </c>
      <c r="H243" s="665" t="s">
        <v>551</v>
      </c>
      <c r="I243" s="665" t="s">
        <v>747</v>
      </c>
      <c r="J243" s="665" t="s">
        <v>748</v>
      </c>
      <c r="K243" s="665" t="s">
        <v>1921</v>
      </c>
      <c r="L243" s="666">
        <v>60.9</v>
      </c>
      <c r="M243" s="666">
        <v>487.2</v>
      </c>
      <c r="N243" s="665">
        <v>8</v>
      </c>
      <c r="O243" s="748">
        <v>2</v>
      </c>
      <c r="P243" s="666">
        <v>182.7</v>
      </c>
      <c r="Q243" s="681">
        <v>0.375</v>
      </c>
      <c r="R243" s="665">
        <v>3</v>
      </c>
      <c r="S243" s="681">
        <v>0.375</v>
      </c>
      <c r="T243" s="748">
        <v>1</v>
      </c>
      <c r="U243" s="704">
        <v>0.5</v>
      </c>
    </row>
    <row r="244" spans="1:21" ht="14.4" customHeight="1" x14ac:dyDescent="0.3">
      <c r="A244" s="664">
        <v>11</v>
      </c>
      <c r="B244" s="665" t="s">
        <v>550</v>
      </c>
      <c r="C244" s="665" t="s">
        <v>1791</v>
      </c>
      <c r="D244" s="746" t="s">
        <v>2589</v>
      </c>
      <c r="E244" s="747" t="s">
        <v>1799</v>
      </c>
      <c r="F244" s="665" t="s">
        <v>1787</v>
      </c>
      <c r="G244" s="665" t="s">
        <v>2071</v>
      </c>
      <c r="H244" s="665" t="s">
        <v>551</v>
      </c>
      <c r="I244" s="665" t="s">
        <v>2072</v>
      </c>
      <c r="J244" s="665" t="s">
        <v>2073</v>
      </c>
      <c r="K244" s="665" t="s">
        <v>2074</v>
      </c>
      <c r="L244" s="666">
        <v>48.09</v>
      </c>
      <c r="M244" s="666">
        <v>48.09</v>
      </c>
      <c r="N244" s="665">
        <v>1</v>
      </c>
      <c r="O244" s="748">
        <v>1</v>
      </c>
      <c r="P244" s="666">
        <v>48.09</v>
      </c>
      <c r="Q244" s="681">
        <v>1</v>
      </c>
      <c r="R244" s="665">
        <v>1</v>
      </c>
      <c r="S244" s="681">
        <v>1</v>
      </c>
      <c r="T244" s="748">
        <v>1</v>
      </c>
      <c r="U244" s="704">
        <v>1</v>
      </c>
    </row>
    <row r="245" spans="1:21" ht="14.4" customHeight="1" x14ac:dyDescent="0.3">
      <c r="A245" s="664">
        <v>11</v>
      </c>
      <c r="B245" s="665" t="s">
        <v>550</v>
      </c>
      <c r="C245" s="665" t="s">
        <v>1791</v>
      </c>
      <c r="D245" s="746" t="s">
        <v>2589</v>
      </c>
      <c r="E245" s="747" t="s">
        <v>1799</v>
      </c>
      <c r="F245" s="665" t="s">
        <v>1787</v>
      </c>
      <c r="G245" s="665" t="s">
        <v>1834</v>
      </c>
      <c r="H245" s="665" t="s">
        <v>551</v>
      </c>
      <c r="I245" s="665" t="s">
        <v>678</v>
      </c>
      <c r="J245" s="665" t="s">
        <v>679</v>
      </c>
      <c r="K245" s="665" t="s">
        <v>1835</v>
      </c>
      <c r="L245" s="666">
        <v>0</v>
      </c>
      <c r="M245" s="666">
        <v>0</v>
      </c>
      <c r="N245" s="665">
        <v>2</v>
      </c>
      <c r="O245" s="748">
        <v>0.5</v>
      </c>
      <c r="P245" s="666">
        <v>0</v>
      </c>
      <c r="Q245" s="681"/>
      <c r="R245" s="665">
        <v>2</v>
      </c>
      <c r="S245" s="681">
        <v>1</v>
      </c>
      <c r="T245" s="748">
        <v>0.5</v>
      </c>
      <c r="U245" s="704">
        <v>1</v>
      </c>
    </row>
    <row r="246" spans="1:21" ht="14.4" customHeight="1" x14ac:dyDescent="0.3">
      <c r="A246" s="664">
        <v>11</v>
      </c>
      <c r="B246" s="665" t="s">
        <v>550</v>
      </c>
      <c r="C246" s="665" t="s">
        <v>1791</v>
      </c>
      <c r="D246" s="746" t="s">
        <v>2589</v>
      </c>
      <c r="E246" s="747" t="s">
        <v>1799</v>
      </c>
      <c r="F246" s="665" t="s">
        <v>1787</v>
      </c>
      <c r="G246" s="665" t="s">
        <v>1892</v>
      </c>
      <c r="H246" s="665" t="s">
        <v>551</v>
      </c>
      <c r="I246" s="665" t="s">
        <v>920</v>
      </c>
      <c r="J246" s="665" t="s">
        <v>921</v>
      </c>
      <c r="K246" s="665" t="s">
        <v>922</v>
      </c>
      <c r="L246" s="666">
        <v>132.97999999999999</v>
      </c>
      <c r="M246" s="666">
        <v>531.91999999999996</v>
      </c>
      <c r="N246" s="665">
        <v>4</v>
      </c>
      <c r="O246" s="748">
        <v>2</v>
      </c>
      <c r="P246" s="666"/>
      <c r="Q246" s="681">
        <v>0</v>
      </c>
      <c r="R246" s="665"/>
      <c r="S246" s="681">
        <v>0</v>
      </c>
      <c r="T246" s="748"/>
      <c r="U246" s="704">
        <v>0</v>
      </c>
    </row>
    <row r="247" spans="1:21" ht="14.4" customHeight="1" x14ac:dyDescent="0.3">
      <c r="A247" s="664">
        <v>11</v>
      </c>
      <c r="B247" s="665" t="s">
        <v>550</v>
      </c>
      <c r="C247" s="665" t="s">
        <v>1791</v>
      </c>
      <c r="D247" s="746" t="s">
        <v>2589</v>
      </c>
      <c r="E247" s="747" t="s">
        <v>1799</v>
      </c>
      <c r="F247" s="665" t="s">
        <v>1787</v>
      </c>
      <c r="G247" s="665" t="s">
        <v>1892</v>
      </c>
      <c r="H247" s="665" t="s">
        <v>551</v>
      </c>
      <c r="I247" s="665" t="s">
        <v>1895</v>
      </c>
      <c r="J247" s="665" t="s">
        <v>921</v>
      </c>
      <c r="K247" s="665" t="s">
        <v>922</v>
      </c>
      <c r="L247" s="666">
        <v>132.97999999999999</v>
      </c>
      <c r="M247" s="666">
        <v>398.93999999999994</v>
      </c>
      <c r="N247" s="665">
        <v>3</v>
      </c>
      <c r="O247" s="748">
        <v>1</v>
      </c>
      <c r="P247" s="666"/>
      <c r="Q247" s="681">
        <v>0</v>
      </c>
      <c r="R247" s="665"/>
      <c r="S247" s="681">
        <v>0</v>
      </c>
      <c r="T247" s="748"/>
      <c r="U247" s="704">
        <v>0</v>
      </c>
    </row>
    <row r="248" spans="1:21" ht="14.4" customHeight="1" x14ac:dyDescent="0.3">
      <c r="A248" s="664">
        <v>11</v>
      </c>
      <c r="B248" s="665" t="s">
        <v>550</v>
      </c>
      <c r="C248" s="665" t="s">
        <v>1791</v>
      </c>
      <c r="D248" s="746" t="s">
        <v>2589</v>
      </c>
      <c r="E248" s="747" t="s">
        <v>1799</v>
      </c>
      <c r="F248" s="665" t="s">
        <v>1787</v>
      </c>
      <c r="G248" s="665" t="s">
        <v>2075</v>
      </c>
      <c r="H248" s="665" t="s">
        <v>551</v>
      </c>
      <c r="I248" s="665" t="s">
        <v>2076</v>
      </c>
      <c r="J248" s="665" t="s">
        <v>2077</v>
      </c>
      <c r="K248" s="665" t="s">
        <v>2078</v>
      </c>
      <c r="L248" s="666">
        <v>663.86</v>
      </c>
      <c r="M248" s="666">
        <v>2655.44</v>
      </c>
      <c r="N248" s="665">
        <v>4</v>
      </c>
      <c r="O248" s="748">
        <v>1</v>
      </c>
      <c r="P248" s="666">
        <v>663.86</v>
      </c>
      <c r="Q248" s="681">
        <v>0.25</v>
      </c>
      <c r="R248" s="665">
        <v>1</v>
      </c>
      <c r="S248" s="681">
        <v>0.25</v>
      </c>
      <c r="T248" s="748">
        <v>0.5</v>
      </c>
      <c r="U248" s="704">
        <v>0.5</v>
      </c>
    </row>
    <row r="249" spans="1:21" ht="14.4" customHeight="1" x14ac:dyDescent="0.3">
      <c r="A249" s="664">
        <v>11</v>
      </c>
      <c r="B249" s="665" t="s">
        <v>550</v>
      </c>
      <c r="C249" s="665" t="s">
        <v>1791</v>
      </c>
      <c r="D249" s="746" t="s">
        <v>2589</v>
      </c>
      <c r="E249" s="747" t="s">
        <v>1799</v>
      </c>
      <c r="F249" s="665" t="s">
        <v>1787</v>
      </c>
      <c r="G249" s="665" t="s">
        <v>2079</v>
      </c>
      <c r="H249" s="665" t="s">
        <v>551</v>
      </c>
      <c r="I249" s="665" t="s">
        <v>2080</v>
      </c>
      <c r="J249" s="665" t="s">
        <v>2081</v>
      </c>
      <c r="K249" s="665" t="s">
        <v>2082</v>
      </c>
      <c r="L249" s="666">
        <v>619.6</v>
      </c>
      <c r="M249" s="666">
        <v>1239.2</v>
      </c>
      <c r="N249" s="665">
        <v>2</v>
      </c>
      <c r="O249" s="748">
        <v>1.5</v>
      </c>
      <c r="P249" s="666"/>
      <c r="Q249" s="681">
        <v>0</v>
      </c>
      <c r="R249" s="665"/>
      <c r="S249" s="681">
        <v>0</v>
      </c>
      <c r="T249" s="748"/>
      <c r="U249" s="704">
        <v>0</v>
      </c>
    </row>
    <row r="250" spans="1:21" ht="14.4" customHeight="1" x14ac:dyDescent="0.3">
      <c r="A250" s="664">
        <v>11</v>
      </c>
      <c r="B250" s="665" t="s">
        <v>550</v>
      </c>
      <c r="C250" s="665" t="s">
        <v>1791</v>
      </c>
      <c r="D250" s="746" t="s">
        <v>2589</v>
      </c>
      <c r="E250" s="747" t="s">
        <v>1799</v>
      </c>
      <c r="F250" s="665" t="s">
        <v>1787</v>
      </c>
      <c r="G250" s="665" t="s">
        <v>1837</v>
      </c>
      <c r="H250" s="665" t="s">
        <v>830</v>
      </c>
      <c r="I250" s="665" t="s">
        <v>844</v>
      </c>
      <c r="J250" s="665" t="s">
        <v>845</v>
      </c>
      <c r="K250" s="665" t="s">
        <v>846</v>
      </c>
      <c r="L250" s="666">
        <v>36.54</v>
      </c>
      <c r="M250" s="666">
        <v>73.08</v>
      </c>
      <c r="N250" s="665">
        <v>2</v>
      </c>
      <c r="O250" s="748">
        <v>2</v>
      </c>
      <c r="P250" s="666">
        <v>36.54</v>
      </c>
      <c r="Q250" s="681">
        <v>0.5</v>
      </c>
      <c r="R250" s="665">
        <v>1</v>
      </c>
      <c r="S250" s="681">
        <v>0.5</v>
      </c>
      <c r="T250" s="748">
        <v>1</v>
      </c>
      <c r="U250" s="704">
        <v>0.5</v>
      </c>
    </row>
    <row r="251" spans="1:21" ht="14.4" customHeight="1" x14ac:dyDescent="0.3">
      <c r="A251" s="664">
        <v>11</v>
      </c>
      <c r="B251" s="665" t="s">
        <v>550</v>
      </c>
      <c r="C251" s="665" t="s">
        <v>1791</v>
      </c>
      <c r="D251" s="746" t="s">
        <v>2589</v>
      </c>
      <c r="E251" s="747" t="s">
        <v>1799</v>
      </c>
      <c r="F251" s="665" t="s">
        <v>1787</v>
      </c>
      <c r="G251" s="665" t="s">
        <v>1837</v>
      </c>
      <c r="H251" s="665" t="s">
        <v>830</v>
      </c>
      <c r="I251" s="665" t="s">
        <v>1913</v>
      </c>
      <c r="J251" s="665" t="s">
        <v>845</v>
      </c>
      <c r="K251" s="665" t="s">
        <v>1914</v>
      </c>
      <c r="L251" s="666">
        <v>0</v>
      </c>
      <c r="M251" s="666">
        <v>0</v>
      </c>
      <c r="N251" s="665">
        <v>1</v>
      </c>
      <c r="O251" s="748">
        <v>1</v>
      </c>
      <c r="P251" s="666">
        <v>0</v>
      </c>
      <c r="Q251" s="681"/>
      <c r="R251" s="665">
        <v>1</v>
      </c>
      <c r="S251" s="681">
        <v>1</v>
      </c>
      <c r="T251" s="748">
        <v>1</v>
      </c>
      <c r="U251" s="704">
        <v>1</v>
      </c>
    </row>
    <row r="252" spans="1:21" ht="14.4" customHeight="1" x14ac:dyDescent="0.3">
      <c r="A252" s="664">
        <v>11</v>
      </c>
      <c r="B252" s="665" t="s">
        <v>550</v>
      </c>
      <c r="C252" s="665" t="s">
        <v>1791</v>
      </c>
      <c r="D252" s="746" t="s">
        <v>2589</v>
      </c>
      <c r="E252" s="747" t="s">
        <v>1799</v>
      </c>
      <c r="F252" s="665" t="s">
        <v>1787</v>
      </c>
      <c r="G252" s="665" t="s">
        <v>1837</v>
      </c>
      <c r="H252" s="665" t="s">
        <v>551</v>
      </c>
      <c r="I252" s="665" t="s">
        <v>1838</v>
      </c>
      <c r="J252" s="665" t="s">
        <v>845</v>
      </c>
      <c r="K252" s="665" t="s">
        <v>1839</v>
      </c>
      <c r="L252" s="666">
        <v>36.54</v>
      </c>
      <c r="M252" s="666">
        <v>109.62</v>
      </c>
      <c r="N252" s="665">
        <v>3</v>
      </c>
      <c r="O252" s="748">
        <v>1.5</v>
      </c>
      <c r="P252" s="666">
        <v>73.08</v>
      </c>
      <c r="Q252" s="681">
        <v>0.66666666666666663</v>
      </c>
      <c r="R252" s="665">
        <v>2</v>
      </c>
      <c r="S252" s="681">
        <v>0.66666666666666663</v>
      </c>
      <c r="T252" s="748">
        <v>0.5</v>
      </c>
      <c r="U252" s="704">
        <v>0.33333333333333331</v>
      </c>
    </row>
    <row r="253" spans="1:21" ht="14.4" customHeight="1" x14ac:dyDescent="0.3">
      <c r="A253" s="664">
        <v>11</v>
      </c>
      <c r="B253" s="665" t="s">
        <v>550</v>
      </c>
      <c r="C253" s="665" t="s">
        <v>1791</v>
      </c>
      <c r="D253" s="746" t="s">
        <v>2589</v>
      </c>
      <c r="E253" s="747" t="s">
        <v>1799</v>
      </c>
      <c r="F253" s="665" t="s">
        <v>1787</v>
      </c>
      <c r="G253" s="665" t="s">
        <v>2083</v>
      </c>
      <c r="H253" s="665" t="s">
        <v>551</v>
      </c>
      <c r="I253" s="665" t="s">
        <v>2084</v>
      </c>
      <c r="J253" s="665" t="s">
        <v>2085</v>
      </c>
      <c r="K253" s="665" t="s">
        <v>2086</v>
      </c>
      <c r="L253" s="666">
        <v>146.84</v>
      </c>
      <c r="M253" s="666">
        <v>146.84</v>
      </c>
      <c r="N253" s="665">
        <v>1</v>
      </c>
      <c r="O253" s="748">
        <v>1</v>
      </c>
      <c r="P253" s="666">
        <v>146.84</v>
      </c>
      <c r="Q253" s="681">
        <v>1</v>
      </c>
      <c r="R253" s="665">
        <v>1</v>
      </c>
      <c r="S253" s="681">
        <v>1</v>
      </c>
      <c r="T253" s="748">
        <v>1</v>
      </c>
      <c r="U253" s="704">
        <v>1</v>
      </c>
    </row>
    <row r="254" spans="1:21" ht="14.4" customHeight="1" x14ac:dyDescent="0.3">
      <c r="A254" s="664">
        <v>11</v>
      </c>
      <c r="B254" s="665" t="s">
        <v>550</v>
      </c>
      <c r="C254" s="665" t="s">
        <v>1791</v>
      </c>
      <c r="D254" s="746" t="s">
        <v>2589</v>
      </c>
      <c r="E254" s="747" t="s">
        <v>1799</v>
      </c>
      <c r="F254" s="665" t="s">
        <v>1787</v>
      </c>
      <c r="G254" s="665" t="s">
        <v>1990</v>
      </c>
      <c r="H254" s="665" t="s">
        <v>551</v>
      </c>
      <c r="I254" s="665" t="s">
        <v>2087</v>
      </c>
      <c r="J254" s="665" t="s">
        <v>2088</v>
      </c>
      <c r="K254" s="665" t="s">
        <v>1718</v>
      </c>
      <c r="L254" s="666">
        <v>77.13</v>
      </c>
      <c r="M254" s="666">
        <v>77.13</v>
      </c>
      <c r="N254" s="665">
        <v>1</v>
      </c>
      <c r="O254" s="748">
        <v>0.5</v>
      </c>
      <c r="P254" s="666"/>
      <c r="Q254" s="681">
        <v>0</v>
      </c>
      <c r="R254" s="665"/>
      <c r="S254" s="681">
        <v>0</v>
      </c>
      <c r="T254" s="748"/>
      <c r="U254" s="704">
        <v>0</v>
      </c>
    </row>
    <row r="255" spans="1:21" ht="14.4" customHeight="1" x14ac:dyDescent="0.3">
      <c r="A255" s="664">
        <v>11</v>
      </c>
      <c r="B255" s="665" t="s">
        <v>550</v>
      </c>
      <c r="C255" s="665" t="s">
        <v>1791</v>
      </c>
      <c r="D255" s="746" t="s">
        <v>2589</v>
      </c>
      <c r="E255" s="747" t="s">
        <v>1799</v>
      </c>
      <c r="F255" s="665" t="s">
        <v>1787</v>
      </c>
      <c r="G255" s="665" t="s">
        <v>1997</v>
      </c>
      <c r="H255" s="665" t="s">
        <v>551</v>
      </c>
      <c r="I255" s="665" t="s">
        <v>2089</v>
      </c>
      <c r="J255" s="665" t="s">
        <v>2090</v>
      </c>
      <c r="K255" s="665" t="s">
        <v>2091</v>
      </c>
      <c r="L255" s="666">
        <v>0</v>
      </c>
      <c r="M255" s="666">
        <v>0</v>
      </c>
      <c r="N255" s="665">
        <v>9</v>
      </c>
      <c r="O255" s="748">
        <v>1</v>
      </c>
      <c r="P255" s="666"/>
      <c r="Q255" s="681"/>
      <c r="R255" s="665"/>
      <c r="S255" s="681">
        <v>0</v>
      </c>
      <c r="T255" s="748"/>
      <c r="U255" s="704">
        <v>0</v>
      </c>
    </row>
    <row r="256" spans="1:21" ht="14.4" customHeight="1" x14ac:dyDescent="0.3">
      <c r="A256" s="664">
        <v>11</v>
      </c>
      <c r="B256" s="665" t="s">
        <v>550</v>
      </c>
      <c r="C256" s="665" t="s">
        <v>1791</v>
      </c>
      <c r="D256" s="746" t="s">
        <v>2589</v>
      </c>
      <c r="E256" s="747" t="s">
        <v>1799</v>
      </c>
      <c r="F256" s="665" t="s">
        <v>1787</v>
      </c>
      <c r="G256" s="665" t="s">
        <v>1944</v>
      </c>
      <c r="H256" s="665" t="s">
        <v>551</v>
      </c>
      <c r="I256" s="665" t="s">
        <v>2008</v>
      </c>
      <c r="J256" s="665" t="s">
        <v>1946</v>
      </c>
      <c r="K256" s="665" t="s">
        <v>2007</v>
      </c>
      <c r="L256" s="666">
        <v>0</v>
      </c>
      <c r="M256" s="666">
        <v>0</v>
      </c>
      <c r="N256" s="665">
        <v>2</v>
      </c>
      <c r="O256" s="748">
        <v>0.5</v>
      </c>
      <c r="P256" s="666">
        <v>0</v>
      </c>
      <c r="Q256" s="681"/>
      <c r="R256" s="665">
        <v>2</v>
      </c>
      <c r="S256" s="681">
        <v>1</v>
      </c>
      <c r="T256" s="748">
        <v>0.5</v>
      </c>
      <c r="U256" s="704">
        <v>1</v>
      </c>
    </row>
    <row r="257" spans="1:21" ht="14.4" customHeight="1" x14ac:dyDescent="0.3">
      <c r="A257" s="664">
        <v>11</v>
      </c>
      <c r="B257" s="665" t="s">
        <v>550</v>
      </c>
      <c r="C257" s="665" t="s">
        <v>1791</v>
      </c>
      <c r="D257" s="746" t="s">
        <v>2589</v>
      </c>
      <c r="E257" s="747" t="s">
        <v>1799</v>
      </c>
      <c r="F257" s="665" t="s">
        <v>1787</v>
      </c>
      <c r="G257" s="665" t="s">
        <v>1944</v>
      </c>
      <c r="H257" s="665" t="s">
        <v>551</v>
      </c>
      <c r="I257" s="665" t="s">
        <v>2092</v>
      </c>
      <c r="J257" s="665" t="s">
        <v>2006</v>
      </c>
      <c r="K257" s="665" t="s">
        <v>2093</v>
      </c>
      <c r="L257" s="666">
        <v>0</v>
      </c>
      <c r="M257" s="666">
        <v>0</v>
      </c>
      <c r="N257" s="665">
        <v>4</v>
      </c>
      <c r="O257" s="748">
        <v>2</v>
      </c>
      <c r="P257" s="666">
        <v>0</v>
      </c>
      <c r="Q257" s="681"/>
      <c r="R257" s="665">
        <v>1</v>
      </c>
      <c r="S257" s="681">
        <v>0.25</v>
      </c>
      <c r="T257" s="748">
        <v>1</v>
      </c>
      <c r="U257" s="704">
        <v>0.5</v>
      </c>
    </row>
    <row r="258" spans="1:21" ht="14.4" customHeight="1" x14ac:dyDescent="0.3">
      <c r="A258" s="664">
        <v>11</v>
      </c>
      <c r="B258" s="665" t="s">
        <v>550</v>
      </c>
      <c r="C258" s="665" t="s">
        <v>1791</v>
      </c>
      <c r="D258" s="746" t="s">
        <v>2589</v>
      </c>
      <c r="E258" s="747" t="s">
        <v>1799</v>
      </c>
      <c r="F258" s="665" t="s">
        <v>1788</v>
      </c>
      <c r="G258" s="665" t="s">
        <v>2009</v>
      </c>
      <c r="H258" s="665" t="s">
        <v>551</v>
      </c>
      <c r="I258" s="665" t="s">
        <v>2012</v>
      </c>
      <c r="J258" s="665" t="s">
        <v>2013</v>
      </c>
      <c r="K258" s="665" t="s">
        <v>2014</v>
      </c>
      <c r="L258" s="666">
        <v>0</v>
      </c>
      <c r="M258" s="666">
        <v>0</v>
      </c>
      <c r="N258" s="665">
        <v>3</v>
      </c>
      <c r="O258" s="748">
        <v>3</v>
      </c>
      <c r="P258" s="666"/>
      <c r="Q258" s="681"/>
      <c r="R258" s="665"/>
      <c r="S258" s="681">
        <v>0</v>
      </c>
      <c r="T258" s="748"/>
      <c r="U258" s="704">
        <v>0</v>
      </c>
    </row>
    <row r="259" spans="1:21" ht="14.4" customHeight="1" x14ac:dyDescent="0.3">
      <c r="A259" s="664">
        <v>11</v>
      </c>
      <c r="B259" s="665" t="s">
        <v>550</v>
      </c>
      <c r="C259" s="665" t="s">
        <v>1791</v>
      </c>
      <c r="D259" s="746" t="s">
        <v>2589</v>
      </c>
      <c r="E259" s="747" t="s">
        <v>1799</v>
      </c>
      <c r="F259" s="665" t="s">
        <v>1788</v>
      </c>
      <c r="G259" s="665" t="s">
        <v>2009</v>
      </c>
      <c r="H259" s="665" t="s">
        <v>551</v>
      </c>
      <c r="I259" s="665" t="s">
        <v>2094</v>
      </c>
      <c r="J259" s="665" t="s">
        <v>2095</v>
      </c>
      <c r="K259" s="665" t="s">
        <v>2096</v>
      </c>
      <c r="L259" s="666">
        <v>0</v>
      </c>
      <c r="M259" s="666">
        <v>0</v>
      </c>
      <c r="N259" s="665">
        <v>1</v>
      </c>
      <c r="O259" s="748">
        <v>1</v>
      </c>
      <c r="P259" s="666"/>
      <c r="Q259" s="681"/>
      <c r="R259" s="665"/>
      <c r="S259" s="681">
        <v>0</v>
      </c>
      <c r="T259" s="748"/>
      <c r="U259" s="704">
        <v>0</v>
      </c>
    </row>
    <row r="260" spans="1:21" ht="14.4" customHeight="1" x14ac:dyDescent="0.3">
      <c r="A260" s="664">
        <v>11</v>
      </c>
      <c r="B260" s="665" t="s">
        <v>550</v>
      </c>
      <c r="C260" s="665" t="s">
        <v>1791</v>
      </c>
      <c r="D260" s="746" t="s">
        <v>2589</v>
      </c>
      <c r="E260" s="747" t="s">
        <v>1799</v>
      </c>
      <c r="F260" s="665" t="s">
        <v>1788</v>
      </c>
      <c r="G260" s="665" t="s">
        <v>1828</v>
      </c>
      <c r="H260" s="665" t="s">
        <v>551</v>
      </c>
      <c r="I260" s="665" t="s">
        <v>2097</v>
      </c>
      <c r="J260" s="665" t="s">
        <v>2098</v>
      </c>
      <c r="K260" s="665" t="s">
        <v>2099</v>
      </c>
      <c r="L260" s="666">
        <v>245.43</v>
      </c>
      <c r="M260" s="666">
        <v>736.29</v>
      </c>
      <c r="N260" s="665">
        <v>3</v>
      </c>
      <c r="O260" s="748">
        <v>3</v>
      </c>
      <c r="P260" s="666">
        <v>736.29</v>
      </c>
      <c r="Q260" s="681">
        <v>1</v>
      </c>
      <c r="R260" s="665">
        <v>3</v>
      </c>
      <c r="S260" s="681">
        <v>1</v>
      </c>
      <c r="T260" s="748">
        <v>3</v>
      </c>
      <c r="U260" s="704">
        <v>1</v>
      </c>
    </row>
    <row r="261" spans="1:21" ht="14.4" customHeight="1" x14ac:dyDescent="0.3">
      <c r="A261" s="664">
        <v>11</v>
      </c>
      <c r="B261" s="665" t="s">
        <v>550</v>
      </c>
      <c r="C261" s="665" t="s">
        <v>1791</v>
      </c>
      <c r="D261" s="746" t="s">
        <v>2589</v>
      </c>
      <c r="E261" s="747" t="s">
        <v>1799</v>
      </c>
      <c r="F261" s="665" t="s">
        <v>1788</v>
      </c>
      <c r="G261" s="665" t="s">
        <v>1828</v>
      </c>
      <c r="H261" s="665" t="s">
        <v>551</v>
      </c>
      <c r="I261" s="665" t="s">
        <v>2100</v>
      </c>
      <c r="J261" s="665" t="s">
        <v>2101</v>
      </c>
      <c r="K261" s="665" t="s">
        <v>2102</v>
      </c>
      <c r="L261" s="666">
        <v>350</v>
      </c>
      <c r="M261" s="666">
        <v>350</v>
      </c>
      <c r="N261" s="665">
        <v>1</v>
      </c>
      <c r="O261" s="748">
        <v>1</v>
      </c>
      <c r="P261" s="666">
        <v>350</v>
      </c>
      <c r="Q261" s="681">
        <v>1</v>
      </c>
      <c r="R261" s="665">
        <v>1</v>
      </c>
      <c r="S261" s="681">
        <v>1</v>
      </c>
      <c r="T261" s="748">
        <v>1</v>
      </c>
      <c r="U261" s="704">
        <v>1</v>
      </c>
    </row>
    <row r="262" spans="1:21" ht="14.4" customHeight="1" x14ac:dyDescent="0.3">
      <c r="A262" s="664">
        <v>11</v>
      </c>
      <c r="B262" s="665" t="s">
        <v>550</v>
      </c>
      <c r="C262" s="665" t="s">
        <v>1791</v>
      </c>
      <c r="D262" s="746" t="s">
        <v>2589</v>
      </c>
      <c r="E262" s="747" t="s">
        <v>1799</v>
      </c>
      <c r="F262" s="665" t="s">
        <v>1788</v>
      </c>
      <c r="G262" s="665" t="s">
        <v>1828</v>
      </c>
      <c r="H262" s="665" t="s">
        <v>551</v>
      </c>
      <c r="I262" s="665" t="s">
        <v>1840</v>
      </c>
      <c r="J262" s="665" t="s">
        <v>1841</v>
      </c>
      <c r="K262" s="665" t="s">
        <v>1842</v>
      </c>
      <c r="L262" s="666">
        <v>971.25</v>
      </c>
      <c r="M262" s="666">
        <v>971.25</v>
      </c>
      <c r="N262" s="665">
        <v>1</v>
      </c>
      <c r="O262" s="748">
        <v>1</v>
      </c>
      <c r="P262" s="666">
        <v>971.25</v>
      </c>
      <c r="Q262" s="681">
        <v>1</v>
      </c>
      <c r="R262" s="665">
        <v>1</v>
      </c>
      <c r="S262" s="681">
        <v>1</v>
      </c>
      <c r="T262" s="748">
        <v>1</v>
      </c>
      <c r="U262" s="704">
        <v>1</v>
      </c>
    </row>
    <row r="263" spans="1:21" ht="14.4" customHeight="1" x14ac:dyDescent="0.3">
      <c r="A263" s="664">
        <v>11</v>
      </c>
      <c r="B263" s="665" t="s">
        <v>550</v>
      </c>
      <c r="C263" s="665" t="s">
        <v>1791</v>
      </c>
      <c r="D263" s="746" t="s">
        <v>2589</v>
      </c>
      <c r="E263" s="747" t="s">
        <v>1799</v>
      </c>
      <c r="F263" s="665" t="s">
        <v>1788</v>
      </c>
      <c r="G263" s="665" t="s">
        <v>1828</v>
      </c>
      <c r="H263" s="665" t="s">
        <v>551</v>
      </c>
      <c r="I263" s="665" t="s">
        <v>2103</v>
      </c>
      <c r="J263" s="665" t="s">
        <v>2104</v>
      </c>
      <c r="K263" s="665" t="s">
        <v>2105</v>
      </c>
      <c r="L263" s="666">
        <v>249.37</v>
      </c>
      <c r="M263" s="666">
        <v>997.48</v>
      </c>
      <c r="N263" s="665">
        <v>4</v>
      </c>
      <c r="O263" s="748">
        <v>4</v>
      </c>
      <c r="P263" s="666">
        <v>748.11</v>
      </c>
      <c r="Q263" s="681">
        <v>0.75</v>
      </c>
      <c r="R263" s="665">
        <v>3</v>
      </c>
      <c r="S263" s="681">
        <v>0.75</v>
      </c>
      <c r="T263" s="748">
        <v>3</v>
      </c>
      <c r="U263" s="704">
        <v>0.75</v>
      </c>
    </row>
    <row r="264" spans="1:21" ht="14.4" customHeight="1" x14ac:dyDescent="0.3">
      <c r="A264" s="664">
        <v>11</v>
      </c>
      <c r="B264" s="665" t="s">
        <v>550</v>
      </c>
      <c r="C264" s="665" t="s">
        <v>1791</v>
      </c>
      <c r="D264" s="746" t="s">
        <v>2589</v>
      </c>
      <c r="E264" s="747" t="s">
        <v>1799</v>
      </c>
      <c r="F264" s="665" t="s">
        <v>1788</v>
      </c>
      <c r="G264" s="665" t="s">
        <v>1828</v>
      </c>
      <c r="H264" s="665" t="s">
        <v>551</v>
      </c>
      <c r="I264" s="665" t="s">
        <v>2106</v>
      </c>
      <c r="J264" s="665" t="s">
        <v>2107</v>
      </c>
      <c r="K264" s="665" t="s">
        <v>2108</v>
      </c>
      <c r="L264" s="666">
        <v>350</v>
      </c>
      <c r="M264" s="666">
        <v>350</v>
      </c>
      <c r="N264" s="665">
        <v>1</v>
      </c>
      <c r="O264" s="748">
        <v>1</v>
      </c>
      <c r="P264" s="666">
        <v>350</v>
      </c>
      <c r="Q264" s="681">
        <v>1</v>
      </c>
      <c r="R264" s="665">
        <v>1</v>
      </c>
      <c r="S264" s="681">
        <v>1</v>
      </c>
      <c r="T264" s="748">
        <v>1</v>
      </c>
      <c r="U264" s="704">
        <v>1</v>
      </c>
    </row>
    <row r="265" spans="1:21" ht="14.4" customHeight="1" x14ac:dyDescent="0.3">
      <c r="A265" s="664">
        <v>11</v>
      </c>
      <c r="B265" s="665" t="s">
        <v>550</v>
      </c>
      <c r="C265" s="665" t="s">
        <v>1791</v>
      </c>
      <c r="D265" s="746" t="s">
        <v>2589</v>
      </c>
      <c r="E265" s="747" t="s">
        <v>1799</v>
      </c>
      <c r="F265" s="665" t="s">
        <v>1788</v>
      </c>
      <c r="G265" s="665" t="s">
        <v>1828</v>
      </c>
      <c r="H265" s="665" t="s">
        <v>551</v>
      </c>
      <c r="I265" s="665" t="s">
        <v>2109</v>
      </c>
      <c r="J265" s="665" t="s">
        <v>2110</v>
      </c>
      <c r="K265" s="665" t="s">
        <v>2111</v>
      </c>
      <c r="L265" s="666">
        <v>180</v>
      </c>
      <c r="M265" s="666">
        <v>180</v>
      </c>
      <c r="N265" s="665">
        <v>1</v>
      </c>
      <c r="O265" s="748">
        <v>1</v>
      </c>
      <c r="P265" s="666">
        <v>180</v>
      </c>
      <c r="Q265" s="681">
        <v>1</v>
      </c>
      <c r="R265" s="665">
        <v>1</v>
      </c>
      <c r="S265" s="681">
        <v>1</v>
      </c>
      <c r="T265" s="748">
        <v>1</v>
      </c>
      <c r="U265" s="704">
        <v>1</v>
      </c>
    </row>
    <row r="266" spans="1:21" ht="14.4" customHeight="1" x14ac:dyDescent="0.3">
      <c r="A266" s="664">
        <v>11</v>
      </c>
      <c r="B266" s="665" t="s">
        <v>550</v>
      </c>
      <c r="C266" s="665" t="s">
        <v>1791</v>
      </c>
      <c r="D266" s="746" t="s">
        <v>2589</v>
      </c>
      <c r="E266" s="747" t="s">
        <v>1799</v>
      </c>
      <c r="F266" s="665" t="s">
        <v>1788</v>
      </c>
      <c r="G266" s="665" t="s">
        <v>1828</v>
      </c>
      <c r="H266" s="665" t="s">
        <v>551</v>
      </c>
      <c r="I266" s="665" t="s">
        <v>2112</v>
      </c>
      <c r="J266" s="665" t="s">
        <v>2113</v>
      </c>
      <c r="K266" s="665" t="s">
        <v>2114</v>
      </c>
      <c r="L266" s="666">
        <v>300</v>
      </c>
      <c r="M266" s="666">
        <v>300</v>
      </c>
      <c r="N266" s="665">
        <v>1</v>
      </c>
      <c r="O266" s="748">
        <v>1</v>
      </c>
      <c r="P266" s="666"/>
      <c r="Q266" s="681">
        <v>0</v>
      </c>
      <c r="R266" s="665"/>
      <c r="S266" s="681">
        <v>0</v>
      </c>
      <c r="T266" s="748"/>
      <c r="U266" s="704">
        <v>0</v>
      </c>
    </row>
    <row r="267" spans="1:21" ht="14.4" customHeight="1" x14ac:dyDescent="0.3">
      <c r="A267" s="664">
        <v>11</v>
      </c>
      <c r="B267" s="665" t="s">
        <v>550</v>
      </c>
      <c r="C267" s="665" t="s">
        <v>1791</v>
      </c>
      <c r="D267" s="746" t="s">
        <v>2589</v>
      </c>
      <c r="E267" s="747" t="s">
        <v>1799</v>
      </c>
      <c r="F267" s="665" t="s">
        <v>1788</v>
      </c>
      <c r="G267" s="665" t="s">
        <v>1828</v>
      </c>
      <c r="H267" s="665" t="s">
        <v>551</v>
      </c>
      <c r="I267" s="665" t="s">
        <v>2115</v>
      </c>
      <c r="J267" s="665" t="s">
        <v>2116</v>
      </c>
      <c r="K267" s="665" t="s">
        <v>2117</v>
      </c>
      <c r="L267" s="666">
        <v>100</v>
      </c>
      <c r="M267" s="666">
        <v>100</v>
      </c>
      <c r="N267" s="665">
        <v>1</v>
      </c>
      <c r="O267" s="748">
        <v>1</v>
      </c>
      <c r="P267" s="666"/>
      <c r="Q267" s="681">
        <v>0</v>
      </c>
      <c r="R267" s="665"/>
      <c r="S267" s="681">
        <v>0</v>
      </c>
      <c r="T267" s="748"/>
      <c r="U267" s="704">
        <v>0</v>
      </c>
    </row>
    <row r="268" spans="1:21" ht="14.4" customHeight="1" x14ac:dyDescent="0.3">
      <c r="A268" s="664">
        <v>11</v>
      </c>
      <c r="B268" s="665" t="s">
        <v>550</v>
      </c>
      <c r="C268" s="665" t="s">
        <v>1791</v>
      </c>
      <c r="D268" s="746" t="s">
        <v>2589</v>
      </c>
      <c r="E268" s="747" t="s">
        <v>1799</v>
      </c>
      <c r="F268" s="665" t="s">
        <v>1788</v>
      </c>
      <c r="G268" s="665" t="s">
        <v>2045</v>
      </c>
      <c r="H268" s="665" t="s">
        <v>551</v>
      </c>
      <c r="I268" s="665" t="s">
        <v>2118</v>
      </c>
      <c r="J268" s="665" t="s">
        <v>2119</v>
      </c>
      <c r="K268" s="665" t="s">
        <v>2120</v>
      </c>
      <c r="L268" s="666">
        <v>553.15</v>
      </c>
      <c r="M268" s="666">
        <v>9956.6999999999989</v>
      </c>
      <c r="N268" s="665">
        <v>18</v>
      </c>
      <c r="O268" s="748">
        <v>4</v>
      </c>
      <c r="P268" s="666">
        <v>6637.7999999999993</v>
      </c>
      <c r="Q268" s="681">
        <v>0.66666666666666663</v>
      </c>
      <c r="R268" s="665">
        <v>12</v>
      </c>
      <c r="S268" s="681">
        <v>0.66666666666666663</v>
      </c>
      <c r="T268" s="748">
        <v>3</v>
      </c>
      <c r="U268" s="704">
        <v>0.75</v>
      </c>
    </row>
    <row r="269" spans="1:21" ht="14.4" customHeight="1" x14ac:dyDescent="0.3">
      <c r="A269" s="664">
        <v>11</v>
      </c>
      <c r="B269" s="665" t="s">
        <v>550</v>
      </c>
      <c r="C269" s="665" t="s">
        <v>1791</v>
      </c>
      <c r="D269" s="746" t="s">
        <v>2589</v>
      </c>
      <c r="E269" s="747" t="s">
        <v>1800</v>
      </c>
      <c r="F269" s="665" t="s">
        <v>1787</v>
      </c>
      <c r="G269" s="665" t="s">
        <v>1937</v>
      </c>
      <c r="H269" s="665" t="s">
        <v>551</v>
      </c>
      <c r="I269" s="665" t="s">
        <v>2121</v>
      </c>
      <c r="J269" s="665" t="s">
        <v>2122</v>
      </c>
      <c r="K269" s="665" t="s">
        <v>2123</v>
      </c>
      <c r="L269" s="666">
        <v>0</v>
      </c>
      <c r="M269" s="666">
        <v>0</v>
      </c>
      <c r="N269" s="665">
        <v>1</v>
      </c>
      <c r="O269" s="748">
        <v>0.5</v>
      </c>
      <c r="P269" s="666"/>
      <c r="Q269" s="681"/>
      <c r="R269" s="665"/>
      <c r="S269" s="681">
        <v>0</v>
      </c>
      <c r="T269" s="748"/>
      <c r="U269" s="704">
        <v>0</v>
      </c>
    </row>
    <row r="270" spans="1:21" ht="14.4" customHeight="1" x14ac:dyDescent="0.3">
      <c r="A270" s="664">
        <v>11</v>
      </c>
      <c r="B270" s="665" t="s">
        <v>550</v>
      </c>
      <c r="C270" s="665" t="s">
        <v>1791</v>
      </c>
      <c r="D270" s="746" t="s">
        <v>2589</v>
      </c>
      <c r="E270" s="747" t="s">
        <v>1800</v>
      </c>
      <c r="F270" s="665" t="s">
        <v>1787</v>
      </c>
      <c r="G270" s="665" t="s">
        <v>1958</v>
      </c>
      <c r="H270" s="665" t="s">
        <v>551</v>
      </c>
      <c r="I270" s="665" t="s">
        <v>2124</v>
      </c>
      <c r="J270" s="665" t="s">
        <v>1960</v>
      </c>
      <c r="K270" s="665" t="s">
        <v>2125</v>
      </c>
      <c r="L270" s="666">
        <v>0</v>
      </c>
      <c r="M270" s="666">
        <v>0</v>
      </c>
      <c r="N270" s="665">
        <v>1</v>
      </c>
      <c r="O270" s="748">
        <v>1</v>
      </c>
      <c r="P270" s="666"/>
      <c r="Q270" s="681"/>
      <c r="R270" s="665"/>
      <c r="S270" s="681">
        <v>0</v>
      </c>
      <c r="T270" s="748"/>
      <c r="U270" s="704">
        <v>0</v>
      </c>
    </row>
    <row r="271" spans="1:21" ht="14.4" customHeight="1" x14ac:dyDescent="0.3">
      <c r="A271" s="664">
        <v>11</v>
      </c>
      <c r="B271" s="665" t="s">
        <v>550</v>
      </c>
      <c r="C271" s="665" t="s">
        <v>1791</v>
      </c>
      <c r="D271" s="746" t="s">
        <v>2589</v>
      </c>
      <c r="E271" s="747" t="s">
        <v>1800</v>
      </c>
      <c r="F271" s="665" t="s">
        <v>1787</v>
      </c>
      <c r="G271" s="665" t="s">
        <v>1969</v>
      </c>
      <c r="H271" s="665" t="s">
        <v>551</v>
      </c>
      <c r="I271" s="665" t="s">
        <v>2126</v>
      </c>
      <c r="J271" s="665" t="s">
        <v>1971</v>
      </c>
      <c r="K271" s="665" t="s">
        <v>2127</v>
      </c>
      <c r="L271" s="666">
        <v>0</v>
      </c>
      <c r="M271" s="666">
        <v>0</v>
      </c>
      <c r="N271" s="665">
        <v>7</v>
      </c>
      <c r="O271" s="748">
        <v>7</v>
      </c>
      <c r="P271" s="666"/>
      <c r="Q271" s="681"/>
      <c r="R271" s="665"/>
      <c r="S271" s="681">
        <v>0</v>
      </c>
      <c r="T271" s="748"/>
      <c r="U271" s="704">
        <v>0</v>
      </c>
    </row>
    <row r="272" spans="1:21" ht="14.4" customHeight="1" x14ac:dyDescent="0.3">
      <c r="A272" s="664">
        <v>11</v>
      </c>
      <c r="B272" s="665" t="s">
        <v>550</v>
      </c>
      <c r="C272" s="665" t="s">
        <v>1791</v>
      </c>
      <c r="D272" s="746" t="s">
        <v>2589</v>
      </c>
      <c r="E272" s="747" t="s">
        <v>1800</v>
      </c>
      <c r="F272" s="665" t="s">
        <v>1787</v>
      </c>
      <c r="G272" s="665" t="s">
        <v>1969</v>
      </c>
      <c r="H272" s="665" t="s">
        <v>551</v>
      </c>
      <c r="I272" s="665" t="s">
        <v>2069</v>
      </c>
      <c r="J272" s="665" t="s">
        <v>1976</v>
      </c>
      <c r="K272" s="665" t="s">
        <v>2070</v>
      </c>
      <c r="L272" s="666">
        <v>0</v>
      </c>
      <c r="M272" s="666">
        <v>0</v>
      </c>
      <c r="N272" s="665">
        <v>1</v>
      </c>
      <c r="O272" s="748">
        <v>0.5</v>
      </c>
      <c r="P272" s="666"/>
      <c r="Q272" s="681"/>
      <c r="R272" s="665"/>
      <c r="S272" s="681">
        <v>0</v>
      </c>
      <c r="T272" s="748"/>
      <c r="U272" s="704">
        <v>0</v>
      </c>
    </row>
    <row r="273" spans="1:21" ht="14.4" customHeight="1" x14ac:dyDescent="0.3">
      <c r="A273" s="664">
        <v>11</v>
      </c>
      <c r="B273" s="665" t="s">
        <v>550</v>
      </c>
      <c r="C273" s="665" t="s">
        <v>1791</v>
      </c>
      <c r="D273" s="746" t="s">
        <v>2589</v>
      </c>
      <c r="E273" s="747" t="s">
        <v>1800</v>
      </c>
      <c r="F273" s="665" t="s">
        <v>1787</v>
      </c>
      <c r="G273" s="665" t="s">
        <v>1858</v>
      </c>
      <c r="H273" s="665" t="s">
        <v>551</v>
      </c>
      <c r="I273" s="665" t="s">
        <v>747</v>
      </c>
      <c r="J273" s="665" t="s">
        <v>748</v>
      </c>
      <c r="K273" s="665" t="s">
        <v>1921</v>
      </c>
      <c r="L273" s="666">
        <v>60.9</v>
      </c>
      <c r="M273" s="666">
        <v>182.7</v>
      </c>
      <c r="N273" s="665">
        <v>3</v>
      </c>
      <c r="O273" s="748">
        <v>1</v>
      </c>
      <c r="P273" s="666"/>
      <c r="Q273" s="681">
        <v>0</v>
      </c>
      <c r="R273" s="665"/>
      <c r="S273" s="681">
        <v>0</v>
      </c>
      <c r="T273" s="748"/>
      <c r="U273" s="704">
        <v>0</v>
      </c>
    </row>
    <row r="274" spans="1:21" ht="14.4" customHeight="1" x14ac:dyDescent="0.3">
      <c r="A274" s="664">
        <v>11</v>
      </c>
      <c r="B274" s="665" t="s">
        <v>550</v>
      </c>
      <c r="C274" s="665" t="s">
        <v>1791</v>
      </c>
      <c r="D274" s="746" t="s">
        <v>2589</v>
      </c>
      <c r="E274" s="747" t="s">
        <v>1800</v>
      </c>
      <c r="F274" s="665" t="s">
        <v>1787</v>
      </c>
      <c r="G274" s="665" t="s">
        <v>1862</v>
      </c>
      <c r="H274" s="665" t="s">
        <v>551</v>
      </c>
      <c r="I274" s="665" t="s">
        <v>1181</v>
      </c>
      <c r="J274" s="665" t="s">
        <v>2128</v>
      </c>
      <c r="K274" s="665" t="s">
        <v>1927</v>
      </c>
      <c r="L274" s="666">
        <v>0</v>
      </c>
      <c r="M274" s="666">
        <v>0</v>
      </c>
      <c r="N274" s="665">
        <v>1</v>
      </c>
      <c r="O274" s="748">
        <v>0.5</v>
      </c>
      <c r="P274" s="666"/>
      <c r="Q274" s="681"/>
      <c r="R274" s="665"/>
      <c r="S274" s="681">
        <v>0</v>
      </c>
      <c r="T274" s="748"/>
      <c r="U274" s="704">
        <v>0</v>
      </c>
    </row>
    <row r="275" spans="1:21" ht="14.4" customHeight="1" x14ac:dyDescent="0.3">
      <c r="A275" s="664">
        <v>11</v>
      </c>
      <c r="B275" s="665" t="s">
        <v>550</v>
      </c>
      <c r="C275" s="665" t="s">
        <v>1791</v>
      </c>
      <c r="D275" s="746" t="s">
        <v>2589</v>
      </c>
      <c r="E275" s="747" t="s">
        <v>1800</v>
      </c>
      <c r="F275" s="665" t="s">
        <v>1787</v>
      </c>
      <c r="G275" s="665" t="s">
        <v>1837</v>
      </c>
      <c r="H275" s="665" t="s">
        <v>830</v>
      </c>
      <c r="I275" s="665" t="s">
        <v>1913</v>
      </c>
      <c r="J275" s="665" t="s">
        <v>845</v>
      </c>
      <c r="K275" s="665" t="s">
        <v>1914</v>
      </c>
      <c r="L275" s="666">
        <v>0</v>
      </c>
      <c r="M275" s="666">
        <v>0</v>
      </c>
      <c r="N275" s="665">
        <v>1</v>
      </c>
      <c r="O275" s="748">
        <v>0.5</v>
      </c>
      <c r="P275" s="666"/>
      <c r="Q275" s="681"/>
      <c r="R275" s="665"/>
      <c r="S275" s="681">
        <v>0</v>
      </c>
      <c r="T275" s="748"/>
      <c r="U275" s="704">
        <v>0</v>
      </c>
    </row>
    <row r="276" spans="1:21" ht="14.4" customHeight="1" x14ac:dyDescent="0.3">
      <c r="A276" s="664">
        <v>11</v>
      </c>
      <c r="B276" s="665" t="s">
        <v>550</v>
      </c>
      <c r="C276" s="665" t="s">
        <v>1791</v>
      </c>
      <c r="D276" s="746" t="s">
        <v>2589</v>
      </c>
      <c r="E276" s="747" t="s">
        <v>1800</v>
      </c>
      <c r="F276" s="665" t="s">
        <v>1787</v>
      </c>
      <c r="G276" s="665" t="s">
        <v>1837</v>
      </c>
      <c r="H276" s="665" t="s">
        <v>551</v>
      </c>
      <c r="I276" s="665" t="s">
        <v>1838</v>
      </c>
      <c r="J276" s="665" t="s">
        <v>845</v>
      </c>
      <c r="K276" s="665" t="s">
        <v>1839</v>
      </c>
      <c r="L276" s="666">
        <v>36.54</v>
      </c>
      <c r="M276" s="666">
        <v>146.16</v>
      </c>
      <c r="N276" s="665">
        <v>4</v>
      </c>
      <c r="O276" s="748">
        <v>1</v>
      </c>
      <c r="P276" s="666"/>
      <c r="Q276" s="681">
        <v>0</v>
      </c>
      <c r="R276" s="665"/>
      <c r="S276" s="681">
        <v>0</v>
      </c>
      <c r="T276" s="748"/>
      <c r="U276" s="704">
        <v>0</v>
      </c>
    </row>
    <row r="277" spans="1:21" ht="14.4" customHeight="1" x14ac:dyDescent="0.3">
      <c r="A277" s="664">
        <v>11</v>
      </c>
      <c r="B277" s="665" t="s">
        <v>550</v>
      </c>
      <c r="C277" s="665" t="s">
        <v>1791</v>
      </c>
      <c r="D277" s="746" t="s">
        <v>2589</v>
      </c>
      <c r="E277" s="747" t="s">
        <v>1800</v>
      </c>
      <c r="F277" s="665" t="s">
        <v>1788</v>
      </c>
      <c r="G277" s="665" t="s">
        <v>2009</v>
      </c>
      <c r="H277" s="665" t="s">
        <v>551</v>
      </c>
      <c r="I277" s="665" t="s">
        <v>2012</v>
      </c>
      <c r="J277" s="665" t="s">
        <v>2013</v>
      </c>
      <c r="K277" s="665" t="s">
        <v>2014</v>
      </c>
      <c r="L277" s="666">
        <v>0</v>
      </c>
      <c r="M277" s="666">
        <v>0</v>
      </c>
      <c r="N277" s="665">
        <v>5</v>
      </c>
      <c r="O277" s="748">
        <v>5</v>
      </c>
      <c r="P277" s="666"/>
      <c r="Q277" s="681"/>
      <c r="R277" s="665"/>
      <c r="S277" s="681">
        <v>0</v>
      </c>
      <c r="T277" s="748"/>
      <c r="U277" s="704">
        <v>0</v>
      </c>
    </row>
    <row r="278" spans="1:21" ht="14.4" customHeight="1" x14ac:dyDescent="0.3">
      <c r="A278" s="664">
        <v>11</v>
      </c>
      <c r="B278" s="665" t="s">
        <v>550</v>
      </c>
      <c r="C278" s="665" t="s">
        <v>1791</v>
      </c>
      <c r="D278" s="746" t="s">
        <v>2589</v>
      </c>
      <c r="E278" s="747" t="s">
        <v>1801</v>
      </c>
      <c r="F278" s="665" t="s">
        <v>1787</v>
      </c>
      <c r="G278" s="665" t="s">
        <v>1854</v>
      </c>
      <c r="H278" s="665" t="s">
        <v>830</v>
      </c>
      <c r="I278" s="665" t="s">
        <v>931</v>
      </c>
      <c r="J278" s="665" t="s">
        <v>1690</v>
      </c>
      <c r="K278" s="665" t="s">
        <v>1691</v>
      </c>
      <c r="L278" s="666">
        <v>154.36000000000001</v>
      </c>
      <c r="M278" s="666">
        <v>308.72000000000003</v>
      </c>
      <c r="N278" s="665">
        <v>2</v>
      </c>
      <c r="O278" s="748">
        <v>0.5</v>
      </c>
      <c r="P278" s="666"/>
      <c r="Q278" s="681">
        <v>0</v>
      </c>
      <c r="R278" s="665"/>
      <c r="S278" s="681">
        <v>0</v>
      </c>
      <c r="T278" s="748"/>
      <c r="U278" s="704">
        <v>0</v>
      </c>
    </row>
    <row r="279" spans="1:21" ht="14.4" customHeight="1" x14ac:dyDescent="0.3">
      <c r="A279" s="664">
        <v>11</v>
      </c>
      <c r="B279" s="665" t="s">
        <v>550</v>
      </c>
      <c r="C279" s="665" t="s">
        <v>1791</v>
      </c>
      <c r="D279" s="746" t="s">
        <v>2589</v>
      </c>
      <c r="E279" s="747" t="s">
        <v>1801</v>
      </c>
      <c r="F279" s="665" t="s">
        <v>1787</v>
      </c>
      <c r="G279" s="665" t="s">
        <v>2129</v>
      </c>
      <c r="H279" s="665" t="s">
        <v>551</v>
      </c>
      <c r="I279" s="665" t="s">
        <v>2130</v>
      </c>
      <c r="J279" s="665" t="s">
        <v>2131</v>
      </c>
      <c r="K279" s="665" t="s">
        <v>2132</v>
      </c>
      <c r="L279" s="666">
        <v>159.71</v>
      </c>
      <c r="M279" s="666">
        <v>159.71</v>
      </c>
      <c r="N279" s="665">
        <v>1</v>
      </c>
      <c r="O279" s="748">
        <v>1</v>
      </c>
      <c r="P279" s="666">
        <v>159.71</v>
      </c>
      <c r="Q279" s="681">
        <v>1</v>
      </c>
      <c r="R279" s="665">
        <v>1</v>
      </c>
      <c r="S279" s="681">
        <v>1</v>
      </c>
      <c r="T279" s="748">
        <v>1</v>
      </c>
      <c r="U279" s="704">
        <v>1</v>
      </c>
    </row>
    <row r="280" spans="1:21" ht="14.4" customHeight="1" x14ac:dyDescent="0.3">
      <c r="A280" s="664">
        <v>11</v>
      </c>
      <c r="B280" s="665" t="s">
        <v>550</v>
      </c>
      <c r="C280" s="665" t="s">
        <v>1791</v>
      </c>
      <c r="D280" s="746" t="s">
        <v>2589</v>
      </c>
      <c r="E280" s="747" t="s">
        <v>1801</v>
      </c>
      <c r="F280" s="665" t="s">
        <v>1787</v>
      </c>
      <c r="G280" s="665" t="s">
        <v>2129</v>
      </c>
      <c r="H280" s="665" t="s">
        <v>551</v>
      </c>
      <c r="I280" s="665" t="s">
        <v>2133</v>
      </c>
      <c r="J280" s="665" t="s">
        <v>2131</v>
      </c>
      <c r="K280" s="665" t="s">
        <v>2132</v>
      </c>
      <c r="L280" s="666">
        <v>159.71</v>
      </c>
      <c r="M280" s="666">
        <v>798.55</v>
      </c>
      <c r="N280" s="665">
        <v>5</v>
      </c>
      <c r="O280" s="748">
        <v>1.5</v>
      </c>
      <c r="P280" s="666">
        <v>798.55</v>
      </c>
      <c r="Q280" s="681">
        <v>1</v>
      </c>
      <c r="R280" s="665">
        <v>5</v>
      </c>
      <c r="S280" s="681">
        <v>1</v>
      </c>
      <c r="T280" s="748">
        <v>1.5</v>
      </c>
      <c r="U280" s="704">
        <v>1</v>
      </c>
    </row>
    <row r="281" spans="1:21" ht="14.4" customHeight="1" x14ac:dyDescent="0.3">
      <c r="A281" s="664">
        <v>11</v>
      </c>
      <c r="B281" s="665" t="s">
        <v>550</v>
      </c>
      <c r="C281" s="665" t="s">
        <v>1791</v>
      </c>
      <c r="D281" s="746" t="s">
        <v>2589</v>
      </c>
      <c r="E281" s="747" t="s">
        <v>1801</v>
      </c>
      <c r="F281" s="665" t="s">
        <v>1787</v>
      </c>
      <c r="G281" s="665" t="s">
        <v>1937</v>
      </c>
      <c r="H281" s="665" t="s">
        <v>551</v>
      </c>
      <c r="I281" s="665" t="s">
        <v>753</v>
      </c>
      <c r="J281" s="665" t="s">
        <v>754</v>
      </c>
      <c r="K281" s="665" t="s">
        <v>1955</v>
      </c>
      <c r="L281" s="666">
        <v>54.81</v>
      </c>
      <c r="M281" s="666">
        <v>328.86</v>
      </c>
      <c r="N281" s="665">
        <v>6</v>
      </c>
      <c r="O281" s="748">
        <v>2</v>
      </c>
      <c r="P281" s="666">
        <v>54.81</v>
      </c>
      <c r="Q281" s="681">
        <v>0.16666666666666666</v>
      </c>
      <c r="R281" s="665">
        <v>1</v>
      </c>
      <c r="S281" s="681">
        <v>0.16666666666666666</v>
      </c>
      <c r="T281" s="748">
        <v>0.5</v>
      </c>
      <c r="U281" s="704">
        <v>0.25</v>
      </c>
    </row>
    <row r="282" spans="1:21" ht="14.4" customHeight="1" x14ac:dyDescent="0.3">
      <c r="A282" s="664">
        <v>11</v>
      </c>
      <c r="B282" s="665" t="s">
        <v>550</v>
      </c>
      <c r="C282" s="665" t="s">
        <v>1791</v>
      </c>
      <c r="D282" s="746" t="s">
        <v>2589</v>
      </c>
      <c r="E282" s="747" t="s">
        <v>1801</v>
      </c>
      <c r="F282" s="665" t="s">
        <v>1787</v>
      </c>
      <c r="G282" s="665" t="s">
        <v>1937</v>
      </c>
      <c r="H282" s="665" t="s">
        <v>551</v>
      </c>
      <c r="I282" s="665" t="s">
        <v>2134</v>
      </c>
      <c r="J282" s="665" t="s">
        <v>754</v>
      </c>
      <c r="K282" s="665" t="s">
        <v>2135</v>
      </c>
      <c r="L282" s="666">
        <v>0</v>
      </c>
      <c r="M282" s="666">
        <v>0</v>
      </c>
      <c r="N282" s="665">
        <v>2</v>
      </c>
      <c r="O282" s="748">
        <v>0.5</v>
      </c>
      <c r="P282" s="666">
        <v>0</v>
      </c>
      <c r="Q282" s="681"/>
      <c r="R282" s="665">
        <v>2</v>
      </c>
      <c r="S282" s="681">
        <v>1</v>
      </c>
      <c r="T282" s="748">
        <v>0.5</v>
      </c>
      <c r="U282" s="704">
        <v>1</v>
      </c>
    </row>
    <row r="283" spans="1:21" ht="14.4" customHeight="1" x14ac:dyDescent="0.3">
      <c r="A283" s="664">
        <v>11</v>
      </c>
      <c r="B283" s="665" t="s">
        <v>550</v>
      </c>
      <c r="C283" s="665" t="s">
        <v>1791</v>
      </c>
      <c r="D283" s="746" t="s">
        <v>2589</v>
      </c>
      <c r="E283" s="747" t="s">
        <v>1801</v>
      </c>
      <c r="F283" s="665" t="s">
        <v>1787</v>
      </c>
      <c r="G283" s="665" t="s">
        <v>1832</v>
      </c>
      <c r="H283" s="665" t="s">
        <v>551</v>
      </c>
      <c r="I283" s="665" t="s">
        <v>613</v>
      </c>
      <c r="J283" s="665" t="s">
        <v>614</v>
      </c>
      <c r="K283" s="665" t="s">
        <v>1761</v>
      </c>
      <c r="L283" s="666">
        <v>91.11</v>
      </c>
      <c r="M283" s="666">
        <v>182.22</v>
      </c>
      <c r="N283" s="665">
        <v>2</v>
      </c>
      <c r="O283" s="748">
        <v>0.5</v>
      </c>
      <c r="P283" s="666"/>
      <c r="Q283" s="681">
        <v>0</v>
      </c>
      <c r="R283" s="665"/>
      <c r="S283" s="681">
        <v>0</v>
      </c>
      <c r="T283" s="748"/>
      <c r="U283" s="704">
        <v>0</v>
      </c>
    </row>
    <row r="284" spans="1:21" ht="14.4" customHeight="1" x14ac:dyDescent="0.3">
      <c r="A284" s="664">
        <v>11</v>
      </c>
      <c r="B284" s="665" t="s">
        <v>550</v>
      </c>
      <c r="C284" s="665" t="s">
        <v>1791</v>
      </c>
      <c r="D284" s="746" t="s">
        <v>2589</v>
      </c>
      <c r="E284" s="747" t="s">
        <v>1801</v>
      </c>
      <c r="F284" s="665" t="s">
        <v>1787</v>
      </c>
      <c r="G284" s="665" t="s">
        <v>1832</v>
      </c>
      <c r="H284" s="665" t="s">
        <v>551</v>
      </c>
      <c r="I284" s="665" t="s">
        <v>1956</v>
      </c>
      <c r="J284" s="665" t="s">
        <v>614</v>
      </c>
      <c r="K284" s="665" t="s">
        <v>1761</v>
      </c>
      <c r="L284" s="666">
        <v>91.11</v>
      </c>
      <c r="M284" s="666">
        <v>182.22</v>
      </c>
      <c r="N284" s="665">
        <v>2</v>
      </c>
      <c r="O284" s="748">
        <v>0.5</v>
      </c>
      <c r="P284" s="666">
        <v>182.22</v>
      </c>
      <c r="Q284" s="681">
        <v>1</v>
      </c>
      <c r="R284" s="665">
        <v>2</v>
      </c>
      <c r="S284" s="681">
        <v>1</v>
      </c>
      <c r="T284" s="748">
        <v>0.5</v>
      </c>
      <c r="U284" s="704">
        <v>1</v>
      </c>
    </row>
    <row r="285" spans="1:21" ht="14.4" customHeight="1" x14ac:dyDescent="0.3">
      <c r="A285" s="664">
        <v>11</v>
      </c>
      <c r="B285" s="665" t="s">
        <v>550</v>
      </c>
      <c r="C285" s="665" t="s">
        <v>1791</v>
      </c>
      <c r="D285" s="746" t="s">
        <v>2589</v>
      </c>
      <c r="E285" s="747" t="s">
        <v>1801</v>
      </c>
      <c r="F285" s="665" t="s">
        <v>1787</v>
      </c>
      <c r="G285" s="665" t="s">
        <v>2136</v>
      </c>
      <c r="H285" s="665" t="s">
        <v>551</v>
      </c>
      <c r="I285" s="665" t="s">
        <v>2137</v>
      </c>
      <c r="J285" s="665" t="s">
        <v>2138</v>
      </c>
      <c r="K285" s="665" t="s">
        <v>2139</v>
      </c>
      <c r="L285" s="666">
        <v>106.47</v>
      </c>
      <c r="M285" s="666">
        <v>532.34999999999991</v>
      </c>
      <c r="N285" s="665">
        <v>5</v>
      </c>
      <c r="O285" s="748">
        <v>1.5</v>
      </c>
      <c r="P285" s="666">
        <v>212.94</v>
      </c>
      <c r="Q285" s="681">
        <v>0.40000000000000008</v>
      </c>
      <c r="R285" s="665">
        <v>2</v>
      </c>
      <c r="S285" s="681">
        <v>0.4</v>
      </c>
      <c r="T285" s="748">
        <v>0.5</v>
      </c>
      <c r="U285" s="704">
        <v>0.33333333333333331</v>
      </c>
    </row>
    <row r="286" spans="1:21" ht="14.4" customHeight="1" x14ac:dyDescent="0.3">
      <c r="A286" s="664">
        <v>11</v>
      </c>
      <c r="B286" s="665" t="s">
        <v>550</v>
      </c>
      <c r="C286" s="665" t="s">
        <v>1791</v>
      </c>
      <c r="D286" s="746" t="s">
        <v>2589</v>
      </c>
      <c r="E286" s="747" t="s">
        <v>1801</v>
      </c>
      <c r="F286" s="665" t="s">
        <v>1787</v>
      </c>
      <c r="G286" s="665" t="s">
        <v>1892</v>
      </c>
      <c r="H286" s="665" t="s">
        <v>551</v>
      </c>
      <c r="I286" s="665" t="s">
        <v>1893</v>
      </c>
      <c r="J286" s="665" t="s">
        <v>921</v>
      </c>
      <c r="K286" s="665" t="s">
        <v>1894</v>
      </c>
      <c r="L286" s="666">
        <v>0</v>
      </c>
      <c r="M286" s="666">
        <v>0</v>
      </c>
      <c r="N286" s="665">
        <v>2</v>
      </c>
      <c r="O286" s="748">
        <v>1</v>
      </c>
      <c r="P286" s="666">
        <v>0</v>
      </c>
      <c r="Q286" s="681"/>
      <c r="R286" s="665">
        <v>2</v>
      </c>
      <c r="S286" s="681">
        <v>1</v>
      </c>
      <c r="T286" s="748">
        <v>1</v>
      </c>
      <c r="U286" s="704">
        <v>1</v>
      </c>
    </row>
    <row r="287" spans="1:21" ht="14.4" customHeight="1" x14ac:dyDescent="0.3">
      <c r="A287" s="664">
        <v>11</v>
      </c>
      <c r="B287" s="665" t="s">
        <v>550</v>
      </c>
      <c r="C287" s="665" t="s">
        <v>1791</v>
      </c>
      <c r="D287" s="746" t="s">
        <v>2589</v>
      </c>
      <c r="E287" s="747" t="s">
        <v>1801</v>
      </c>
      <c r="F287" s="665" t="s">
        <v>1787</v>
      </c>
      <c r="G287" s="665" t="s">
        <v>1978</v>
      </c>
      <c r="H287" s="665" t="s">
        <v>551</v>
      </c>
      <c r="I287" s="665" t="s">
        <v>1982</v>
      </c>
      <c r="J287" s="665" t="s">
        <v>1983</v>
      </c>
      <c r="K287" s="665" t="s">
        <v>1981</v>
      </c>
      <c r="L287" s="666">
        <v>1776.68</v>
      </c>
      <c r="M287" s="666">
        <v>37310.28</v>
      </c>
      <c r="N287" s="665">
        <v>21</v>
      </c>
      <c r="O287" s="748">
        <v>12</v>
      </c>
      <c r="P287" s="666">
        <v>37310.28</v>
      </c>
      <c r="Q287" s="681">
        <v>1</v>
      </c>
      <c r="R287" s="665">
        <v>21</v>
      </c>
      <c r="S287" s="681">
        <v>1</v>
      </c>
      <c r="T287" s="748">
        <v>12</v>
      </c>
      <c r="U287" s="704">
        <v>1</v>
      </c>
    </row>
    <row r="288" spans="1:21" ht="14.4" customHeight="1" x14ac:dyDescent="0.3">
      <c r="A288" s="664">
        <v>11</v>
      </c>
      <c r="B288" s="665" t="s">
        <v>550</v>
      </c>
      <c r="C288" s="665" t="s">
        <v>1791</v>
      </c>
      <c r="D288" s="746" t="s">
        <v>2589</v>
      </c>
      <c r="E288" s="747" t="s">
        <v>1801</v>
      </c>
      <c r="F288" s="665" t="s">
        <v>1787</v>
      </c>
      <c r="G288" s="665" t="s">
        <v>1978</v>
      </c>
      <c r="H288" s="665" t="s">
        <v>551</v>
      </c>
      <c r="I288" s="665" t="s">
        <v>1984</v>
      </c>
      <c r="J288" s="665" t="s">
        <v>1983</v>
      </c>
      <c r="K288" s="665" t="s">
        <v>1985</v>
      </c>
      <c r="L288" s="666">
        <v>0</v>
      </c>
      <c r="M288" s="666">
        <v>0</v>
      </c>
      <c r="N288" s="665">
        <v>1</v>
      </c>
      <c r="O288" s="748">
        <v>0.5</v>
      </c>
      <c r="P288" s="666">
        <v>0</v>
      </c>
      <c r="Q288" s="681"/>
      <c r="R288" s="665">
        <v>1</v>
      </c>
      <c r="S288" s="681">
        <v>1</v>
      </c>
      <c r="T288" s="748">
        <v>0.5</v>
      </c>
      <c r="U288" s="704">
        <v>1</v>
      </c>
    </row>
    <row r="289" spans="1:21" ht="14.4" customHeight="1" x14ac:dyDescent="0.3">
      <c r="A289" s="664">
        <v>11</v>
      </c>
      <c r="B289" s="665" t="s">
        <v>550</v>
      </c>
      <c r="C289" s="665" t="s">
        <v>1791</v>
      </c>
      <c r="D289" s="746" t="s">
        <v>2589</v>
      </c>
      <c r="E289" s="747" t="s">
        <v>1801</v>
      </c>
      <c r="F289" s="665" t="s">
        <v>1787</v>
      </c>
      <c r="G289" s="665" t="s">
        <v>2140</v>
      </c>
      <c r="H289" s="665" t="s">
        <v>551</v>
      </c>
      <c r="I289" s="665" t="s">
        <v>1432</v>
      </c>
      <c r="J289" s="665" t="s">
        <v>2141</v>
      </c>
      <c r="K289" s="665" t="s">
        <v>1680</v>
      </c>
      <c r="L289" s="666">
        <v>38.56</v>
      </c>
      <c r="M289" s="666">
        <v>77.12</v>
      </c>
      <c r="N289" s="665">
        <v>2</v>
      </c>
      <c r="O289" s="748">
        <v>0.5</v>
      </c>
      <c r="P289" s="666"/>
      <c r="Q289" s="681">
        <v>0</v>
      </c>
      <c r="R289" s="665"/>
      <c r="S289" s="681">
        <v>0</v>
      </c>
      <c r="T289" s="748"/>
      <c r="U289" s="704">
        <v>0</v>
      </c>
    </row>
    <row r="290" spans="1:21" ht="14.4" customHeight="1" x14ac:dyDescent="0.3">
      <c r="A290" s="664">
        <v>11</v>
      </c>
      <c r="B290" s="665" t="s">
        <v>550</v>
      </c>
      <c r="C290" s="665" t="s">
        <v>1791</v>
      </c>
      <c r="D290" s="746" t="s">
        <v>2589</v>
      </c>
      <c r="E290" s="747" t="s">
        <v>1801</v>
      </c>
      <c r="F290" s="665" t="s">
        <v>1787</v>
      </c>
      <c r="G290" s="665" t="s">
        <v>1837</v>
      </c>
      <c r="H290" s="665" t="s">
        <v>830</v>
      </c>
      <c r="I290" s="665" t="s">
        <v>844</v>
      </c>
      <c r="J290" s="665" t="s">
        <v>845</v>
      </c>
      <c r="K290" s="665" t="s">
        <v>846</v>
      </c>
      <c r="L290" s="666">
        <v>36.54</v>
      </c>
      <c r="M290" s="666">
        <v>73.08</v>
      </c>
      <c r="N290" s="665">
        <v>2</v>
      </c>
      <c r="O290" s="748">
        <v>0.5</v>
      </c>
      <c r="P290" s="666"/>
      <c r="Q290" s="681">
        <v>0</v>
      </c>
      <c r="R290" s="665"/>
      <c r="S290" s="681">
        <v>0</v>
      </c>
      <c r="T290" s="748"/>
      <c r="U290" s="704">
        <v>0</v>
      </c>
    </row>
    <row r="291" spans="1:21" ht="14.4" customHeight="1" x14ac:dyDescent="0.3">
      <c r="A291" s="664">
        <v>11</v>
      </c>
      <c r="B291" s="665" t="s">
        <v>550</v>
      </c>
      <c r="C291" s="665" t="s">
        <v>1791</v>
      </c>
      <c r="D291" s="746" t="s">
        <v>2589</v>
      </c>
      <c r="E291" s="747" t="s">
        <v>1801</v>
      </c>
      <c r="F291" s="665" t="s">
        <v>1787</v>
      </c>
      <c r="G291" s="665" t="s">
        <v>2142</v>
      </c>
      <c r="H291" s="665" t="s">
        <v>551</v>
      </c>
      <c r="I291" s="665" t="s">
        <v>2143</v>
      </c>
      <c r="J291" s="665" t="s">
        <v>2144</v>
      </c>
      <c r="K291" s="665" t="s">
        <v>1894</v>
      </c>
      <c r="L291" s="666">
        <v>571</v>
      </c>
      <c r="M291" s="666">
        <v>1142</v>
      </c>
      <c r="N291" s="665">
        <v>2</v>
      </c>
      <c r="O291" s="748">
        <v>1</v>
      </c>
      <c r="P291" s="666">
        <v>1142</v>
      </c>
      <c r="Q291" s="681">
        <v>1</v>
      </c>
      <c r="R291" s="665">
        <v>2</v>
      </c>
      <c r="S291" s="681">
        <v>1</v>
      </c>
      <c r="T291" s="748">
        <v>1</v>
      </c>
      <c r="U291" s="704">
        <v>1</v>
      </c>
    </row>
    <row r="292" spans="1:21" ht="14.4" customHeight="1" x14ac:dyDescent="0.3">
      <c r="A292" s="664">
        <v>11</v>
      </c>
      <c r="B292" s="665" t="s">
        <v>550</v>
      </c>
      <c r="C292" s="665" t="s">
        <v>1791</v>
      </c>
      <c r="D292" s="746" t="s">
        <v>2589</v>
      </c>
      <c r="E292" s="747" t="s">
        <v>1801</v>
      </c>
      <c r="F292" s="665" t="s">
        <v>1787</v>
      </c>
      <c r="G292" s="665" t="s">
        <v>1825</v>
      </c>
      <c r="H292" s="665" t="s">
        <v>551</v>
      </c>
      <c r="I292" s="665" t="s">
        <v>640</v>
      </c>
      <c r="J292" s="665" t="s">
        <v>1826</v>
      </c>
      <c r="K292" s="665" t="s">
        <v>1827</v>
      </c>
      <c r="L292" s="666">
        <v>0</v>
      </c>
      <c r="M292" s="666">
        <v>0</v>
      </c>
      <c r="N292" s="665">
        <v>9</v>
      </c>
      <c r="O292" s="748">
        <v>1.5</v>
      </c>
      <c r="P292" s="666"/>
      <c r="Q292" s="681"/>
      <c r="R292" s="665"/>
      <c r="S292" s="681">
        <v>0</v>
      </c>
      <c r="T292" s="748"/>
      <c r="U292" s="704">
        <v>0</v>
      </c>
    </row>
    <row r="293" spans="1:21" ht="14.4" customHeight="1" x14ac:dyDescent="0.3">
      <c r="A293" s="664">
        <v>11</v>
      </c>
      <c r="B293" s="665" t="s">
        <v>550</v>
      </c>
      <c r="C293" s="665" t="s">
        <v>1791</v>
      </c>
      <c r="D293" s="746" t="s">
        <v>2589</v>
      </c>
      <c r="E293" s="747" t="s">
        <v>1801</v>
      </c>
      <c r="F293" s="665" t="s">
        <v>1787</v>
      </c>
      <c r="G293" s="665" t="s">
        <v>1997</v>
      </c>
      <c r="H293" s="665" t="s">
        <v>551</v>
      </c>
      <c r="I293" s="665" t="s">
        <v>2000</v>
      </c>
      <c r="J293" s="665" t="s">
        <v>2001</v>
      </c>
      <c r="K293" s="665" t="s">
        <v>2002</v>
      </c>
      <c r="L293" s="666">
        <v>99.94</v>
      </c>
      <c r="M293" s="666">
        <v>199.88</v>
      </c>
      <c r="N293" s="665">
        <v>2</v>
      </c>
      <c r="O293" s="748">
        <v>1</v>
      </c>
      <c r="P293" s="666"/>
      <c r="Q293" s="681">
        <v>0</v>
      </c>
      <c r="R293" s="665"/>
      <c r="S293" s="681">
        <v>0</v>
      </c>
      <c r="T293" s="748"/>
      <c r="U293" s="704">
        <v>0</v>
      </c>
    </row>
    <row r="294" spans="1:21" ht="14.4" customHeight="1" x14ac:dyDescent="0.3">
      <c r="A294" s="664">
        <v>11</v>
      </c>
      <c r="B294" s="665" t="s">
        <v>550</v>
      </c>
      <c r="C294" s="665" t="s">
        <v>1791</v>
      </c>
      <c r="D294" s="746" t="s">
        <v>2589</v>
      </c>
      <c r="E294" s="747" t="s">
        <v>1801</v>
      </c>
      <c r="F294" s="665" t="s">
        <v>1787</v>
      </c>
      <c r="G294" s="665" t="s">
        <v>1944</v>
      </c>
      <c r="H294" s="665" t="s">
        <v>551</v>
      </c>
      <c r="I294" s="665" t="s">
        <v>2145</v>
      </c>
      <c r="J294" s="665" t="s">
        <v>1203</v>
      </c>
      <c r="K294" s="665" t="s">
        <v>615</v>
      </c>
      <c r="L294" s="666">
        <v>0</v>
      </c>
      <c r="M294" s="666">
        <v>0</v>
      </c>
      <c r="N294" s="665">
        <v>27</v>
      </c>
      <c r="O294" s="748">
        <v>6.5</v>
      </c>
      <c r="P294" s="666">
        <v>0</v>
      </c>
      <c r="Q294" s="681"/>
      <c r="R294" s="665">
        <v>22</v>
      </c>
      <c r="S294" s="681">
        <v>0.81481481481481477</v>
      </c>
      <c r="T294" s="748">
        <v>5</v>
      </c>
      <c r="U294" s="704">
        <v>0.76923076923076927</v>
      </c>
    </row>
    <row r="295" spans="1:21" ht="14.4" customHeight="1" x14ac:dyDescent="0.3">
      <c r="A295" s="664">
        <v>11</v>
      </c>
      <c r="B295" s="665" t="s">
        <v>550</v>
      </c>
      <c r="C295" s="665" t="s">
        <v>1791</v>
      </c>
      <c r="D295" s="746" t="s">
        <v>2589</v>
      </c>
      <c r="E295" s="747" t="s">
        <v>1801</v>
      </c>
      <c r="F295" s="665" t="s">
        <v>1787</v>
      </c>
      <c r="G295" s="665" t="s">
        <v>1944</v>
      </c>
      <c r="H295" s="665" t="s">
        <v>551</v>
      </c>
      <c r="I295" s="665" t="s">
        <v>2146</v>
      </c>
      <c r="J295" s="665" t="s">
        <v>2006</v>
      </c>
      <c r="K295" s="665" t="s">
        <v>2007</v>
      </c>
      <c r="L295" s="666">
        <v>151.62</v>
      </c>
      <c r="M295" s="666">
        <v>3942.1200000000008</v>
      </c>
      <c r="N295" s="665">
        <v>26</v>
      </c>
      <c r="O295" s="748">
        <v>4.5</v>
      </c>
      <c r="P295" s="666">
        <v>3942.1200000000008</v>
      </c>
      <c r="Q295" s="681">
        <v>1</v>
      </c>
      <c r="R295" s="665">
        <v>26</v>
      </c>
      <c r="S295" s="681">
        <v>1</v>
      </c>
      <c r="T295" s="748">
        <v>4.5</v>
      </c>
      <c r="U295" s="704">
        <v>1</v>
      </c>
    </row>
    <row r="296" spans="1:21" ht="14.4" customHeight="1" x14ac:dyDescent="0.3">
      <c r="A296" s="664">
        <v>11</v>
      </c>
      <c r="B296" s="665" t="s">
        <v>550</v>
      </c>
      <c r="C296" s="665" t="s">
        <v>1791</v>
      </c>
      <c r="D296" s="746" t="s">
        <v>2589</v>
      </c>
      <c r="E296" s="747" t="s">
        <v>1801</v>
      </c>
      <c r="F296" s="665" t="s">
        <v>1787</v>
      </c>
      <c r="G296" s="665" t="s">
        <v>1944</v>
      </c>
      <c r="H296" s="665" t="s">
        <v>551</v>
      </c>
      <c r="I296" s="665" t="s">
        <v>2008</v>
      </c>
      <c r="J296" s="665" t="s">
        <v>1946</v>
      </c>
      <c r="K296" s="665" t="s">
        <v>2007</v>
      </c>
      <c r="L296" s="666">
        <v>0</v>
      </c>
      <c r="M296" s="666">
        <v>0</v>
      </c>
      <c r="N296" s="665">
        <v>11</v>
      </c>
      <c r="O296" s="748">
        <v>2</v>
      </c>
      <c r="P296" s="666">
        <v>0</v>
      </c>
      <c r="Q296" s="681"/>
      <c r="R296" s="665">
        <v>8</v>
      </c>
      <c r="S296" s="681">
        <v>0.72727272727272729</v>
      </c>
      <c r="T296" s="748">
        <v>1.5</v>
      </c>
      <c r="U296" s="704">
        <v>0.75</v>
      </c>
    </row>
    <row r="297" spans="1:21" ht="14.4" customHeight="1" x14ac:dyDescent="0.3">
      <c r="A297" s="664">
        <v>11</v>
      </c>
      <c r="B297" s="665" t="s">
        <v>550</v>
      </c>
      <c r="C297" s="665" t="s">
        <v>1791</v>
      </c>
      <c r="D297" s="746" t="s">
        <v>2589</v>
      </c>
      <c r="E297" s="747" t="s">
        <v>1801</v>
      </c>
      <c r="F297" s="665" t="s">
        <v>1788</v>
      </c>
      <c r="G297" s="665" t="s">
        <v>2009</v>
      </c>
      <c r="H297" s="665" t="s">
        <v>551</v>
      </c>
      <c r="I297" s="665" t="s">
        <v>2012</v>
      </c>
      <c r="J297" s="665" t="s">
        <v>2013</v>
      </c>
      <c r="K297" s="665" t="s">
        <v>2014</v>
      </c>
      <c r="L297" s="666">
        <v>0</v>
      </c>
      <c r="M297" s="666">
        <v>0</v>
      </c>
      <c r="N297" s="665">
        <v>1</v>
      </c>
      <c r="O297" s="748">
        <v>1</v>
      </c>
      <c r="P297" s="666"/>
      <c r="Q297" s="681"/>
      <c r="R297" s="665"/>
      <c r="S297" s="681">
        <v>0</v>
      </c>
      <c r="T297" s="748"/>
      <c r="U297" s="704">
        <v>0</v>
      </c>
    </row>
    <row r="298" spans="1:21" ht="14.4" customHeight="1" x14ac:dyDescent="0.3">
      <c r="A298" s="664">
        <v>11</v>
      </c>
      <c r="B298" s="665" t="s">
        <v>550</v>
      </c>
      <c r="C298" s="665" t="s">
        <v>1791</v>
      </c>
      <c r="D298" s="746" t="s">
        <v>2589</v>
      </c>
      <c r="E298" s="747" t="s">
        <v>1801</v>
      </c>
      <c r="F298" s="665" t="s">
        <v>1788</v>
      </c>
      <c r="G298" s="665" t="s">
        <v>1828</v>
      </c>
      <c r="H298" s="665" t="s">
        <v>551</v>
      </c>
      <c r="I298" s="665" t="s">
        <v>2147</v>
      </c>
      <c r="J298" s="665" t="s">
        <v>2148</v>
      </c>
      <c r="K298" s="665" t="s">
        <v>2149</v>
      </c>
      <c r="L298" s="666">
        <v>600</v>
      </c>
      <c r="M298" s="666">
        <v>600</v>
      </c>
      <c r="N298" s="665">
        <v>1</v>
      </c>
      <c r="O298" s="748">
        <v>1</v>
      </c>
      <c r="P298" s="666">
        <v>600</v>
      </c>
      <c r="Q298" s="681">
        <v>1</v>
      </c>
      <c r="R298" s="665">
        <v>1</v>
      </c>
      <c r="S298" s="681">
        <v>1</v>
      </c>
      <c r="T298" s="748">
        <v>1</v>
      </c>
      <c r="U298" s="704">
        <v>1</v>
      </c>
    </row>
    <row r="299" spans="1:21" ht="14.4" customHeight="1" x14ac:dyDescent="0.3">
      <c r="A299" s="664">
        <v>11</v>
      </c>
      <c r="B299" s="665" t="s">
        <v>550</v>
      </c>
      <c r="C299" s="665" t="s">
        <v>1791</v>
      </c>
      <c r="D299" s="746" t="s">
        <v>2589</v>
      </c>
      <c r="E299" s="747" t="s">
        <v>1801</v>
      </c>
      <c r="F299" s="665" t="s">
        <v>1788</v>
      </c>
      <c r="G299" s="665" t="s">
        <v>1876</v>
      </c>
      <c r="H299" s="665" t="s">
        <v>551</v>
      </c>
      <c r="I299" s="665" t="s">
        <v>2150</v>
      </c>
      <c r="J299" s="665" t="s">
        <v>2151</v>
      </c>
      <c r="K299" s="665" t="s">
        <v>2152</v>
      </c>
      <c r="L299" s="666">
        <v>300</v>
      </c>
      <c r="M299" s="666">
        <v>600</v>
      </c>
      <c r="N299" s="665">
        <v>2</v>
      </c>
      <c r="O299" s="748">
        <v>1</v>
      </c>
      <c r="P299" s="666"/>
      <c r="Q299" s="681">
        <v>0</v>
      </c>
      <c r="R299" s="665"/>
      <c r="S299" s="681">
        <v>0</v>
      </c>
      <c r="T299" s="748"/>
      <c r="U299" s="704">
        <v>0</v>
      </c>
    </row>
    <row r="300" spans="1:21" ht="14.4" customHeight="1" x14ac:dyDescent="0.3">
      <c r="A300" s="664">
        <v>11</v>
      </c>
      <c r="B300" s="665" t="s">
        <v>550</v>
      </c>
      <c r="C300" s="665" t="s">
        <v>1791</v>
      </c>
      <c r="D300" s="746" t="s">
        <v>2589</v>
      </c>
      <c r="E300" s="747" t="s">
        <v>1801</v>
      </c>
      <c r="F300" s="665" t="s">
        <v>1788</v>
      </c>
      <c r="G300" s="665" t="s">
        <v>1876</v>
      </c>
      <c r="H300" s="665" t="s">
        <v>551</v>
      </c>
      <c r="I300" s="665" t="s">
        <v>1907</v>
      </c>
      <c r="J300" s="665" t="s">
        <v>1908</v>
      </c>
      <c r="K300" s="665" t="s">
        <v>1909</v>
      </c>
      <c r="L300" s="666">
        <v>200</v>
      </c>
      <c r="M300" s="666">
        <v>3600</v>
      </c>
      <c r="N300" s="665">
        <v>18</v>
      </c>
      <c r="O300" s="748">
        <v>9</v>
      </c>
      <c r="P300" s="666">
        <v>3200</v>
      </c>
      <c r="Q300" s="681">
        <v>0.88888888888888884</v>
      </c>
      <c r="R300" s="665">
        <v>16</v>
      </c>
      <c r="S300" s="681">
        <v>0.88888888888888884</v>
      </c>
      <c r="T300" s="748">
        <v>8</v>
      </c>
      <c r="U300" s="704">
        <v>0.88888888888888884</v>
      </c>
    </row>
    <row r="301" spans="1:21" ht="14.4" customHeight="1" x14ac:dyDescent="0.3">
      <c r="A301" s="664">
        <v>11</v>
      </c>
      <c r="B301" s="665" t="s">
        <v>550</v>
      </c>
      <c r="C301" s="665" t="s">
        <v>1791</v>
      </c>
      <c r="D301" s="746" t="s">
        <v>2589</v>
      </c>
      <c r="E301" s="747" t="s">
        <v>1801</v>
      </c>
      <c r="F301" s="665" t="s">
        <v>1788</v>
      </c>
      <c r="G301" s="665" t="s">
        <v>1876</v>
      </c>
      <c r="H301" s="665" t="s">
        <v>551</v>
      </c>
      <c r="I301" s="665" t="s">
        <v>1877</v>
      </c>
      <c r="J301" s="665" t="s">
        <v>1878</v>
      </c>
      <c r="K301" s="665" t="s">
        <v>1879</v>
      </c>
      <c r="L301" s="666">
        <v>278.75</v>
      </c>
      <c r="M301" s="666">
        <v>557.5</v>
      </c>
      <c r="N301" s="665">
        <v>2</v>
      </c>
      <c r="O301" s="748">
        <v>1</v>
      </c>
      <c r="P301" s="666">
        <v>557.5</v>
      </c>
      <c r="Q301" s="681">
        <v>1</v>
      </c>
      <c r="R301" s="665">
        <v>2</v>
      </c>
      <c r="S301" s="681">
        <v>1</v>
      </c>
      <c r="T301" s="748">
        <v>1</v>
      </c>
      <c r="U301" s="704">
        <v>1</v>
      </c>
    </row>
    <row r="302" spans="1:21" ht="14.4" customHeight="1" x14ac:dyDescent="0.3">
      <c r="A302" s="664">
        <v>11</v>
      </c>
      <c r="B302" s="665" t="s">
        <v>550</v>
      </c>
      <c r="C302" s="665" t="s">
        <v>1791</v>
      </c>
      <c r="D302" s="746" t="s">
        <v>2589</v>
      </c>
      <c r="E302" s="747" t="s">
        <v>1801</v>
      </c>
      <c r="F302" s="665" t="s">
        <v>1788</v>
      </c>
      <c r="G302" s="665" t="s">
        <v>2153</v>
      </c>
      <c r="H302" s="665" t="s">
        <v>551</v>
      </c>
      <c r="I302" s="665" t="s">
        <v>2154</v>
      </c>
      <c r="J302" s="665" t="s">
        <v>2155</v>
      </c>
      <c r="K302" s="665" t="s">
        <v>2156</v>
      </c>
      <c r="L302" s="666">
        <v>0</v>
      </c>
      <c r="M302" s="666">
        <v>0</v>
      </c>
      <c r="N302" s="665">
        <v>1</v>
      </c>
      <c r="O302" s="748">
        <v>1</v>
      </c>
      <c r="P302" s="666"/>
      <c r="Q302" s="681"/>
      <c r="R302" s="665"/>
      <c r="S302" s="681">
        <v>0</v>
      </c>
      <c r="T302" s="748"/>
      <c r="U302" s="704">
        <v>0</v>
      </c>
    </row>
    <row r="303" spans="1:21" ht="14.4" customHeight="1" x14ac:dyDescent="0.3">
      <c r="A303" s="664">
        <v>11</v>
      </c>
      <c r="B303" s="665" t="s">
        <v>550</v>
      </c>
      <c r="C303" s="665" t="s">
        <v>1791</v>
      </c>
      <c r="D303" s="746" t="s">
        <v>2589</v>
      </c>
      <c r="E303" s="747" t="s">
        <v>1802</v>
      </c>
      <c r="F303" s="665" t="s">
        <v>1787</v>
      </c>
      <c r="G303" s="665" t="s">
        <v>2157</v>
      </c>
      <c r="H303" s="665" t="s">
        <v>551</v>
      </c>
      <c r="I303" s="665" t="s">
        <v>2158</v>
      </c>
      <c r="J303" s="665" t="s">
        <v>2159</v>
      </c>
      <c r="K303" s="665" t="s">
        <v>2160</v>
      </c>
      <c r="L303" s="666">
        <v>0</v>
      </c>
      <c r="M303" s="666">
        <v>0</v>
      </c>
      <c r="N303" s="665">
        <v>1</v>
      </c>
      <c r="O303" s="748">
        <v>0.5</v>
      </c>
      <c r="P303" s="666"/>
      <c r="Q303" s="681"/>
      <c r="R303" s="665"/>
      <c r="S303" s="681">
        <v>0</v>
      </c>
      <c r="T303" s="748"/>
      <c r="U303" s="704">
        <v>0</v>
      </c>
    </row>
    <row r="304" spans="1:21" ht="14.4" customHeight="1" x14ac:dyDescent="0.3">
      <c r="A304" s="664">
        <v>11</v>
      </c>
      <c r="B304" s="665" t="s">
        <v>550</v>
      </c>
      <c r="C304" s="665" t="s">
        <v>1791</v>
      </c>
      <c r="D304" s="746" t="s">
        <v>2589</v>
      </c>
      <c r="E304" s="747" t="s">
        <v>1802</v>
      </c>
      <c r="F304" s="665" t="s">
        <v>1787</v>
      </c>
      <c r="G304" s="665" t="s">
        <v>2161</v>
      </c>
      <c r="H304" s="665" t="s">
        <v>551</v>
      </c>
      <c r="I304" s="665" t="s">
        <v>2162</v>
      </c>
      <c r="J304" s="665" t="s">
        <v>2163</v>
      </c>
      <c r="K304" s="665" t="s">
        <v>2164</v>
      </c>
      <c r="L304" s="666">
        <v>0</v>
      </c>
      <c r="M304" s="666">
        <v>0</v>
      </c>
      <c r="N304" s="665">
        <v>2</v>
      </c>
      <c r="O304" s="748">
        <v>1</v>
      </c>
      <c r="P304" s="666"/>
      <c r="Q304" s="681"/>
      <c r="R304" s="665"/>
      <c r="S304" s="681">
        <v>0</v>
      </c>
      <c r="T304" s="748"/>
      <c r="U304" s="704">
        <v>0</v>
      </c>
    </row>
    <row r="305" spans="1:21" ht="14.4" customHeight="1" x14ac:dyDescent="0.3">
      <c r="A305" s="664">
        <v>11</v>
      </c>
      <c r="B305" s="665" t="s">
        <v>550</v>
      </c>
      <c r="C305" s="665" t="s">
        <v>1791</v>
      </c>
      <c r="D305" s="746" t="s">
        <v>2589</v>
      </c>
      <c r="E305" s="747" t="s">
        <v>1802</v>
      </c>
      <c r="F305" s="665" t="s">
        <v>1787</v>
      </c>
      <c r="G305" s="665" t="s">
        <v>1855</v>
      </c>
      <c r="H305" s="665" t="s">
        <v>551</v>
      </c>
      <c r="I305" s="665" t="s">
        <v>2165</v>
      </c>
      <c r="J305" s="665" t="s">
        <v>1142</v>
      </c>
      <c r="K305" s="665" t="s">
        <v>1722</v>
      </c>
      <c r="L305" s="666">
        <v>170.52</v>
      </c>
      <c r="M305" s="666">
        <v>511.56000000000006</v>
      </c>
      <c r="N305" s="665">
        <v>3</v>
      </c>
      <c r="O305" s="748">
        <v>0.5</v>
      </c>
      <c r="P305" s="666"/>
      <c r="Q305" s="681">
        <v>0</v>
      </c>
      <c r="R305" s="665"/>
      <c r="S305" s="681">
        <v>0</v>
      </c>
      <c r="T305" s="748"/>
      <c r="U305" s="704">
        <v>0</v>
      </c>
    </row>
    <row r="306" spans="1:21" ht="14.4" customHeight="1" x14ac:dyDescent="0.3">
      <c r="A306" s="664">
        <v>11</v>
      </c>
      <c r="B306" s="665" t="s">
        <v>550</v>
      </c>
      <c r="C306" s="665" t="s">
        <v>1791</v>
      </c>
      <c r="D306" s="746" t="s">
        <v>2589</v>
      </c>
      <c r="E306" s="747" t="s">
        <v>1802</v>
      </c>
      <c r="F306" s="665" t="s">
        <v>1787</v>
      </c>
      <c r="G306" s="665" t="s">
        <v>1855</v>
      </c>
      <c r="H306" s="665" t="s">
        <v>551</v>
      </c>
      <c r="I306" s="665" t="s">
        <v>1141</v>
      </c>
      <c r="J306" s="665" t="s">
        <v>1142</v>
      </c>
      <c r="K306" s="665" t="s">
        <v>1722</v>
      </c>
      <c r="L306" s="666">
        <v>170.52</v>
      </c>
      <c r="M306" s="666">
        <v>2046.2400000000002</v>
      </c>
      <c r="N306" s="665">
        <v>12</v>
      </c>
      <c r="O306" s="748">
        <v>3.5</v>
      </c>
      <c r="P306" s="666">
        <v>852.60000000000014</v>
      </c>
      <c r="Q306" s="681">
        <v>0.41666666666666669</v>
      </c>
      <c r="R306" s="665">
        <v>5</v>
      </c>
      <c r="S306" s="681">
        <v>0.41666666666666669</v>
      </c>
      <c r="T306" s="748">
        <v>2</v>
      </c>
      <c r="U306" s="704">
        <v>0.5714285714285714</v>
      </c>
    </row>
    <row r="307" spans="1:21" ht="14.4" customHeight="1" x14ac:dyDescent="0.3">
      <c r="A307" s="664">
        <v>11</v>
      </c>
      <c r="B307" s="665" t="s">
        <v>550</v>
      </c>
      <c r="C307" s="665" t="s">
        <v>1791</v>
      </c>
      <c r="D307" s="746" t="s">
        <v>2589</v>
      </c>
      <c r="E307" s="747" t="s">
        <v>1802</v>
      </c>
      <c r="F307" s="665" t="s">
        <v>1787</v>
      </c>
      <c r="G307" s="665" t="s">
        <v>1855</v>
      </c>
      <c r="H307" s="665" t="s">
        <v>551</v>
      </c>
      <c r="I307" s="665" t="s">
        <v>1856</v>
      </c>
      <c r="J307" s="665" t="s">
        <v>1142</v>
      </c>
      <c r="K307" s="665" t="s">
        <v>1722</v>
      </c>
      <c r="L307" s="666">
        <v>0</v>
      </c>
      <c r="M307" s="666">
        <v>0</v>
      </c>
      <c r="N307" s="665">
        <v>10</v>
      </c>
      <c r="O307" s="748">
        <v>2.5</v>
      </c>
      <c r="P307" s="666">
        <v>0</v>
      </c>
      <c r="Q307" s="681"/>
      <c r="R307" s="665">
        <v>7</v>
      </c>
      <c r="S307" s="681">
        <v>0.7</v>
      </c>
      <c r="T307" s="748">
        <v>1.5</v>
      </c>
      <c r="U307" s="704">
        <v>0.6</v>
      </c>
    </row>
    <row r="308" spans="1:21" ht="14.4" customHeight="1" x14ac:dyDescent="0.3">
      <c r="A308" s="664">
        <v>11</v>
      </c>
      <c r="B308" s="665" t="s">
        <v>550</v>
      </c>
      <c r="C308" s="665" t="s">
        <v>1791</v>
      </c>
      <c r="D308" s="746" t="s">
        <v>2589</v>
      </c>
      <c r="E308" s="747" t="s">
        <v>1802</v>
      </c>
      <c r="F308" s="665" t="s">
        <v>1787</v>
      </c>
      <c r="G308" s="665" t="s">
        <v>2166</v>
      </c>
      <c r="H308" s="665" t="s">
        <v>551</v>
      </c>
      <c r="I308" s="665" t="s">
        <v>2167</v>
      </c>
      <c r="J308" s="665" t="s">
        <v>2168</v>
      </c>
      <c r="K308" s="665" t="s">
        <v>2169</v>
      </c>
      <c r="L308" s="666">
        <v>508.75</v>
      </c>
      <c r="M308" s="666">
        <v>508.75</v>
      </c>
      <c r="N308" s="665">
        <v>1</v>
      </c>
      <c r="O308" s="748">
        <v>1</v>
      </c>
      <c r="P308" s="666">
        <v>508.75</v>
      </c>
      <c r="Q308" s="681">
        <v>1</v>
      </c>
      <c r="R308" s="665">
        <v>1</v>
      </c>
      <c r="S308" s="681">
        <v>1</v>
      </c>
      <c r="T308" s="748">
        <v>1</v>
      </c>
      <c r="U308" s="704">
        <v>1</v>
      </c>
    </row>
    <row r="309" spans="1:21" ht="14.4" customHeight="1" x14ac:dyDescent="0.3">
      <c r="A309" s="664">
        <v>11</v>
      </c>
      <c r="B309" s="665" t="s">
        <v>550</v>
      </c>
      <c r="C309" s="665" t="s">
        <v>1791</v>
      </c>
      <c r="D309" s="746" t="s">
        <v>2589</v>
      </c>
      <c r="E309" s="747" t="s">
        <v>1802</v>
      </c>
      <c r="F309" s="665" t="s">
        <v>1787</v>
      </c>
      <c r="G309" s="665" t="s">
        <v>1937</v>
      </c>
      <c r="H309" s="665" t="s">
        <v>551</v>
      </c>
      <c r="I309" s="665" t="s">
        <v>2170</v>
      </c>
      <c r="J309" s="665" t="s">
        <v>2122</v>
      </c>
      <c r="K309" s="665" t="s">
        <v>2171</v>
      </c>
      <c r="L309" s="666">
        <v>0</v>
      </c>
      <c r="M309" s="666">
        <v>0</v>
      </c>
      <c r="N309" s="665">
        <v>2</v>
      </c>
      <c r="O309" s="748">
        <v>1</v>
      </c>
      <c r="P309" s="666">
        <v>0</v>
      </c>
      <c r="Q309" s="681"/>
      <c r="R309" s="665">
        <v>1</v>
      </c>
      <c r="S309" s="681">
        <v>0.5</v>
      </c>
      <c r="T309" s="748">
        <v>0.5</v>
      </c>
      <c r="U309" s="704">
        <v>0.5</v>
      </c>
    </row>
    <row r="310" spans="1:21" ht="14.4" customHeight="1" x14ac:dyDescent="0.3">
      <c r="A310" s="664">
        <v>11</v>
      </c>
      <c r="B310" s="665" t="s">
        <v>550</v>
      </c>
      <c r="C310" s="665" t="s">
        <v>1791</v>
      </c>
      <c r="D310" s="746" t="s">
        <v>2589</v>
      </c>
      <c r="E310" s="747" t="s">
        <v>1802</v>
      </c>
      <c r="F310" s="665" t="s">
        <v>1787</v>
      </c>
      <c r="G310" s="665" t="s">
        <v>1937</v>
      </c>
      <c r="H310" s="665" t="s">
        <v>551</v>
      </c>
      <c r="I310" s="665" t="s">
        <v>2059</v>
      </c>
      <c r="J310" s="665" t="s">
        <v>2060</v>
      </c>
      <c r="K310" s="665" t="s">
        <v>2061</v>
      </c>
      <c r="L310" s="666">
        <v>243.59</v>
      </c>
      <c r="M310" s="666">
        <v>243.59</v>
      </c>
      <c r="N310" s="665">
        <v>1</v>
      </c>
      <c r="O310" s="748">
        <v>1</v>
      </c>
      <c r="P310" s="666"/>
      <c r="Q310" s="681">
        <v>0</v>
      </c>
      <c r="R310" s="665"/>
      <c r="S310" s="681">
        <v>0</v>
      </c>
      <c r="T310" s="748"/>
      <c r="U310" s="704">
        <v>0</v>
      </c>
    </row>
    <row r="311" spans="1:21" ht="14.4" customHeight="1" x14ac:dyDescent="0.3">
      <c r="A311" s="664">
        <v>11</v>
      </c>
      <c r="B311" s="665" t="s">
        <v>550</v>
      </c>
      <c r="C311" s="665" t="s">
        <v>1791</v>
      </c>
      <c r="D311" s="746" t="s">
        <v>2589</v>
      </c>
      <c r="E311" s="747" t="s">
        <v>1802</v>
      </c>
      <c r="F311" s="665" t="s">
        <v>1787</v>
      </c>
      <c r="G311" s="665" t="s">
        <v>1937</v>
      </c>
      <c r="H311" s="665" t="s">
        <v>551</v>
      </c>
      <c r="I311" s="665" t="s">
        <v>2062</v>
      </c>
      <c r="J311" s="665" t="s">
        <v>2063</v>
      </c>
      <c r="K311" s="665" t="s">
        <v>2064</v>
      </c>
      <c r="L311" s="666">
        <v>121.8</v>
      </c>
      <c r="M311" s="666">
        <v>121.8</v>
      </c>
      <c r="N311" s="665">
        <v>1</v>
      </c>
      <c r="O311" s="748">
        <v>0.5</v>
      </c>
      <c r="P311" s="666">
        <v>121.8</v>
      </c>
      <c r="Q311" s="681">
        <v>1</v>
      </c>
      <c r="R311" s="665">
        <v>1</v>
      </c>
      <c r="S311" s="681">
        <v>1</v>
      </c>
      <c r="T311" s="748">
        <v>0.5</v>
      </c>
      <c r="U311" s="704">
        <v>1</v>
      </c>
    </row>
    <row r="312" spans="1:21" ht="14.4" customHeight="1" x14ac:dyDescent="0.3">
      <c r="A312" s="664">
        <v>11</v>
      </c>
      <c r="B312" s="665" t="s">
        <v>550</v>
      </c>
      <c r="C312" s="665" t="s">
        <v>1791</v>
      </c>
      <c r="D312" s="746" t="s">
        <v>2589</v>
      </c>
      <c r="E312" s="747" t="s">
        <v>1802</v>
      </c>
      <c r="F312" s="665" t="s">
        <v>1787</v>
      </c>
      <c r="G312" s="665" t="s">
        <v>1937</v>
      </c>
      <c r="H312" s="665" t="s">
        <v>551</v>
      </c>
      <c r="I312" s="665" t="s">
        <v>2065</v>
      </c>
      <c r="J312" s="665" t="s">
        <v>2063</v>
      </c>
      <c r="K312" s="665" t="s">
        <v>2061</v>
      </c>
      <c r="L312" s="666">
        <v>243.59</v>
      </c>
      <c r="M312" s="666">
        <v>243.59</v>
      </c>
      <c r="N312" s="665">
        <v>1</v>
      </c>
      <c r="O312" s="748">
        <v>0.5</v>
      </c>
      <c r="P312" s="666"/>
      <c r="Q312" s="681">
        <v>0</v>
      </c>
      <c r="R312" s="665"/>
      <c r="S312" s="681">
        <v>0</v>
      </c>
      <c r="T312" s="748"/>
      <c r="U312" s="704">
        <v>0</v>
      </c>
    </row>
    <row r="313" spans="1:21" ht="14.4" customHeight="1" x14ac:dyDescent="0.3">
      <c r="A313" s="664">
        <v>11</v>
      </c>
      <c r="B313" s="665" t="s">
        <v>550</v>
      </c>
      <c r="C313" s="665" t="s">
        <v>1791</v>
      </c>
      <c r="D313" s="746" t="s">
        <v>2589</v>
      </c>
      <c r="E313" s="747" t="s">
        <v>1802</v>
      </c>
      <c r="F313" s="665" t="s">
        <v>1787</v>
      </c>
      <c r="G313" s="665" t="s">
        <v>1832</v>
      </c>
      <c r="H313" s="665" t="s">
        <v>551</v>
      </c>
      <c r="I313" s="665" t="s">
        <v>613</v>
      </c>
      <c r="J313" s="665" t="s">
        <v>614</v>
      </c>
      <c r="K313" s="665" t="s">
        <v>1761</v>
      </c>
      <c r="L313" s="666">
        <v>91.11</v>
      </c>
      <c r="M313" s="666">
        <v>364.44</v>
      </c>
      <c r="N313" s="665">
        <v>4</v>
      </c>
      <c r="O313" s="748">
        <v>2</v>
      </c>
      <c r="P313" s="666">
        <v>91.11</v>
      </c>
      <c r="Q313" s="681">
        <v>0.25</v>
      </c>
      <c r="R313" s="665">
        <v>1</v>
      </c>
      <c r="S313" s="681">
        <v>0.25</v>
      </c>
      <c r="T313" s="748">
        <v>0.5</v>
      </c>
      <c r="U313" s="704">
        <v>0.25</v>
      </c>
    </row>
    <row r="314" spans="1:21" ht="14.4" customHeight="1" x14ac:dyDescent="0.3">
      <c r="A314" s="664">
        <v>11</v>
      </c>
      <c r="B314" s="665" t="s">
        <v>550</v>
      </c>
      <c r="C314" s="665" t="s">
        <v>1791</v>
      </c>
      <c r="D314" s="746" t="s">
        <v>2589</v>
      </c>
      <c r="E314" s="747" t="s">
        <v>1802</v>
      </c>
      <c r="F314" s="665" t="s">
        <v>1787</v>
      </c>
      <c r="G314" s="665" t="s">
        <v>1832</v>
      </c>
      <c r="H314" s="665" t="s">
        <v>551</v>
      </c>
      <c r="I314" s="665" t="s">
        <v>998</v>
      </c>
      <c r="J314" s="665" t="s">
        <v>614</v>
      </c>
      <c r="K314" s="665" t="s">
        <v>1833</v>
      </c>
      <c r="L314" s="666">
        <v>45.56</v>
      </c>
      <c r="M314" s="666">
        <v>501.16</v>
      </c>
      <c r="N314" s="665">
        <v>11</v>
      </c>
      <c r="O314" s="748">
        <v>7</v>
      </c>
      <c r="P314" s="666">
        <v>227.8</v>
      </c>
      <c r="Q314" s="681">
        <v>0.45454545454545453</v>
      </c>
      <c r="R314" s="665">
        <v>5</v>
      </c>
      <c r="S314" s="681">
        <v>0.45454545454545453</v>
      </c>
      <c r="T314" s="748">
        <v>4</v>
      </c>
      <c r="U314" s="704">
        <v>0.5714285714285714</v>
      </c>
    </row>
    <row r="315" spans="1:21" ht="14.4" customHeight="1" x14ac:dyDescent="0.3">
      <c r="A315" s="664">
        <v>11</v>
      </c>
      <c r="B315" s="665" t="s">
        <v>550</v>
      </c>
      <c r="C315" s="665" t="s">
        <v>1791</v>
      </c>
      <c r="D315" s="746" t="s">
        <v>2589</v>
      </c>
      <c r="E315" s="747" t="s">
        <v>1802</v>
      </c>
      <c r="F315" s="665" t="s">
        <v>1787</v>
      </c>
      <c r="G315" s="665" t="s">
        <v>1832</v>
      </c>
      <c r="H315" s="665" t="s">
        <v>551</v>
      </c>
      <c r="I315" s="665" t="s">
        <v>2172</v>
      </c>
      <c r="J315" s="665" t="s">
        <v>614</v>
      </c>
      <c r="K315" s="665" t="s">
        <v>1833</v>
      </c>
      <c r="L315" s="666">
        <v>45.56</v>
      </c>
      <c r="M315" s="666">
        <v>546.72</v>
      </c>
      <c r="N315" s="665">
        <v>12</v>
      </c>
      <c r="O315" s="748">
        <v>6.5</v>
      </c>
      <c r="P315" s="666">
        <v>318.92</v>
      </c>
      <c r="Q315" s="681">
        <v>0.58333333333333337</v>
      </c>
      <c r="R315" s="665">
        <v>7</v>
      </c>
      <c r="S315" s="681">
        <v>0.58333333333333337</v>
      </c>
      <c r="T315" s="748">
        <v>3.5</v>
      </c>
      <c r="U315" s="704">
        <v>0.53846153846153844</v>
      </c>
    </row>
    <row r="316" spans="1:21" ht="14.4" customHeight="1" x14ac:dyDescent="0.3">
      <c r="A316" s="664">
        <v>11</v>
      </c>
      <c r="B316" s="665" t="s">
        <v>550</v>
      </c>
      <c r="C316" s="665" t="s">
        <v>1791</v>
      </c>
      <c r="D316" s="746" t="s">
        <v>2589</v>
      </c>
      <c r="E316" s="747" t="s">
        <v>1802</v>
      </c>
      <c r="F316" s="665" t="s">
        <v>1787</v>
      </c>
      <c r="G316" s="665" t="s">
        <v>1965</v>
      </c>
      <c r="H316" s="665" t="s">
        <v>551</v>
      </c>
      <c r="I316" s="665" t="s">
        <v>1966</v>
      </c>
      <c r="J316" s="665" t="s">
        <v>1967</v>
      </c>
      <c r="K316" s="665" t="s">
        <v>1968</v>
      </c>
      <c r="L316" s="666">
        <v>0</v>
      </c>
      <c r="M316" s="666">
        <v>0</v>
      </c>
      <c r="N316" s="665">
        <v>17</v>
      </c>
      <c r="O316" s="748">
        <v>3</v>
      </c>
      <c r="P316" s="666">
        <v>0</v>
      </c>
      <c r="Q316" s="681"/>
      <c r="R316" s="665">
        <v>11</v>
      </c>
      <c r="S316" s="681">
        <v>0.6470588235294118</v>
      </c>
      <c r="T316" s="748">
        <v>2</v>
      </c>
      <c r="U316" s="704">
        <v>0.66666666666666663</v>
      </c>
    </row>
    <row r="317" spans="1:21" ht="14.4" customHeight="1" x14ac:dyDescent="0.3">
      <c r="A317" s="664">
        <v>11</v>
      </c>
      <c r="B317" s="665" t="s">
        <v>550</v>
      </c>
      <c r="C317" s="665" t="s">
        <v>1791</v>
      </c>
      <c r="D317" s="746" t="s">
        <v>2589</v>
      </c>
      <c r="E317" s="747" t="s">
        <v>1802</v>
      </c>
      <c r="F317" s="665" t="s">
        <v>1787</v>
      </c>
      <c r="G317" s="665" t="s">
        <v>1969</v>
      </c>
      <c r="H317" s="665" t="s">
        <v>551</v>
      </c>
      <c r="I317" s="665" t="s">
        <v>2067</v>
      </c>
      <c r="J317" s="665" t="s">
        <v>1971</v>
      </c>
      <c r="K317" s="665" t="s">
        <v>2068</v>
      </c>
      <c r="L317" s="666">
        <v>0</v>
      </c>
      <c r="M317" s="666">
        <v>0</v>
      </c>
      <c r="N317" s="665">
        <v>2</v>
      </c>
      <c r="O317" s="748">
        <v>1</v>
      </c>
      <c r="P317" s="666">
        <v>0</v>
      </c>
      <c r="Q317" s="681"/>
      <c r="R317" s="665">
        <v>2</v>
      </c>
      <c r="S317" s="681">
        <v>1</v>
      </c>
      <c r="T317" s="748">
        <v>1</v>
      </c>
      <c r="U317" s="704">
        <v>1</v>
      </c>
    </row>
    <row r="318" spans="1:21" ht="14.4" customHeight="1" x14ac:dyDescent="0.3">
      <c r="A318" s="664">
        <v>11</v>
      </c>
      <c r="B318" s="665" t="s">
        <v>550</v>
      </c>
      <c r="C318" s="665" t="s">
        <v>1791</v>
      </c>
      <c r="D318" s="746" t="s">
        <v>2589</v>
      </c>
      <c r="E318" s="747" t="s">
        <v>1802</v>
      </c>
      <c r="F318" s="665" t="s">
        <v>1787</v>
      </c>
      <c r="G318" s="665" t="s">
        <v>1969</v>
      </c>
      <c r="H318" s="665" t="s">
        <v>551</v>
      </c>
      <c r="I318" s="665" t="s">
        <v>1975</v>
      </c>
      <c r="J318" s="665" t="s">
        <v>1976</v>
      </c>
      <c r="K318" s="665" t="s">
        <v>1977</v>
      </c>
      <c r="L318" s="666">
        <v>0</v>
      </c>
      <c r="M318" s="666">
        <v>0</v>
      </c>
      <c r="N318" s="665">
        <v>1</v>
      </c>
      <c r="O318" s="748">
        <v>0.5</v>
      </c>
      <c r="P318" s="666"/>
      <c r="Q318" s="681"/>
      <c r="R318" s="665"/>
      <c r="S318" s="681">
        <v>0</v>
      </c>
      <c r="T318" s="748"/>
      <c r="U318" s="704">
        <v>0</v>
      </c>
    </row>
    <row r="319" spans="1:21" ht="14.4" customHeight="1" x14ac:dyDescent="0.3">
      <c r="A319" s="664">
        <v>11</v>
      </c>
      <c r="B319" s="665" t="s">
        <v>550</v>
      </c>
      <c r="C319" s="665" t="s">
        <v>1791</v>
      </c>
      <c r="D319" s="746" t="s">
        <v>2589</v>
      </c>
      <c r="E319" s="747" t="s">
        <v>1802</v>
      </c>
      <c r="F319" s="665" t="s">
        <v>1787</v>
      </c>
      <c r="G319" s="665" t="s">
        <v>1931</v>
      </c>
      <c r="H319" s="665" t="s">
        <v>551</v>
      </c>
      <c r="I319" s="665" t="s">
        <v>2173</v>
      </c>
      <c r="J319" s="665" t="s">
        <v>2174</v>
      </c>
      <c r="K319" s="665" t="s">
        <v>2175</v>
      </c>
      <c r="L319" s="666">
        <v>0</v>
      </c>
      <c r="M319" s="666">
        <v>0</v>
      </c>
      <c r="N319" s="665">
        <v>1</v>
      </c>
      <c r="O319" s="748">
        <v>0.5</v>
      </c>
      <c r="P319" s="666"/>
      <c r="Q319" s="681"/>
      <c r="R319" s="665"/>
      <c r="S319" s="681">
        <v>0</v>
      </c>
      <c r="T319" s="748"/>
      <c r="U319" s="704">
        <v>0</v>
      </c>
    </row>
    <row r="320" spans="1:21" ht="14.4" customHeight="1" x14ac:dyDescent="0.3">
      <c r="A320" s="664">
        <v>11</v>
      </c>
      <c r="B320" s="665" t="s">
        <v>550</v>
      </c>
      <c r="C320" s="665" t="s">
        <v>1791</v>
      </c>
      <c r="D320" s="746" t="s">
        <v>2589</v>
      </c>
      <c r="E320" s="747" t="s">
        <v>1802</v>
      </c>
      <c r="F320" s="665" t="s">
        <v>1787</v>
      </c>
      <c r="G320" s="665" t="s">
        <v>1931</v>
      </c>
      <c r="H320" s="665" t="s">
        <v>551</v>
      </c>
      <c r="I320" s="665" t="s">
        <v>2176</v>
      </c>
      <c r="J320" s="665" t="s">
        <v>2177</v>
      </c>
      <c r="K320" s="665" t="s">
        <v>2178</v>
      </c>
      <c r="L320" s="666">
        <v>0</v>
      </c>
      <c r="M320" s="666">
        <v>0</v>
      </c>
      <c r="N320" s="665">
        <v>1</v>
      </c>
      <c r="O320" s="748">
        <v>1</v>
      </c>
      <c r="P320" s="666"/>
      <c r="Q320" s="681"/>
      <c r="R320" s="665"/>
      <c r="S320" s="681">
        <v>0</v>
      </c>
      <c r="T320" s="748"/>
      <c r="U320" s="704">
        <v>0</v>
      </c>
    </row>
    <row r="321" spans="1:21" ht="14.4" customHeight="1" x14ac:dyDescent="0.3">
      <c r="A321" s="664">
        <v>11</v>
      </c>
      <c r="B321" s="665" t="s">
        <v>550</v>
      </c>
      <c r="C321" s="665" t="s">
        <v>1791</v>
      </c>
      <c r="D321" s="746" t="s">
        <v>2589</v>
      </c>
      <c r="E321" s="747" t="s">
        <v>1802</v>
      </c>
      <c r="F321" s="665" t="s">
        <v>1787</v>
      </c>
      <c r="G321" s="665" t="s">
        <v>1931</v>
      </c>
      <c r="H321" s="665" t="s">
        <v>551</v>
      </c>
      <c r="I321" s="665" t="s">
        <v>2179</v>
      </c>
      <c r="J321" s="665" t="s">
        <v>2180</v>
      </c>
      <c r="K321" s="665" t="s">
        <v>2181</v>
      </c>
      <c r="L321" s="666">
        <v>0</v>
      </c>
      <c r="M321" s="666">
        <v>0</v>
      </c>
      <c r="N321" s="665">
        <v>1</v>
      </c>
      <c r="O321" s="748">
        <v>0.5</v>
      </c>
      <c r="P321" s="666"/>
      <c r="Q321" s="681"/>
      <c r="R321" s="665"/>
      <c r="S321" s="681">
        <v>0</v>
      </c>
      <c r="T321" s="748"/>
      <c r="U321" s="704">
        <v>0</v>
      </c>
    </row>
    <row r="322" spans="1:21" ht="14.4" customHeight="1" x14ac:dyDescent="0.3">
      <c r="A322" s="664">
        <v>11</v>
      </c>
      <c r="B322" s="665" t="s">
        <v>550</v>
      </c>
      <c r="C322" s="665" t="s">
        <v>1791</v>
      </c>
      <c r="D322" s="746" t="s">
        <v>2589</v>
      </c>
      <c r="E322" s="747" t="s">
        <v>1802</v>
      </c>
      <c r="F322" s="665" t="s">
        <v>1787</v>
      </c>
      <c r="G322" s="665" t="s">
        <v>1858</v>
      </c>
      <c r="H322" s="665" t="s">
        <v>551</v>
      </c>
      <c r="I322" s="665" t="s">
        <v>747</v>
      </c>
      <c r="J322" s="665" t="s">
        <v>748</v>
      </c>
      <c r="K322" s="665" t="s">
        <v>1921</v>
      </c>
      <c r="L322" s="666">
        <v>60.9</v>
      </c>
      <c r="M322" s="666">
        <v>2070.6000000000004</v>
      </c>
      <c r="N322" s="665">
        <v>34</v>
      </c>
      <c r="O322" s="748">
        <v>6</v>
      </c>
      <c r="P322" s="666">
        <v>609</v>
      </c>
      <c r="Q322" s="681">
        <v>0.29411764705882348</v>
      </c>
      <c r="R322" s="665">
        <v>10</v>
      </c>
      <c r="S322" s="681">
        <v>0.29411764705882354</v>
      </c>
      <c r="T322" s="748">
        <v>2</v>
      </c>
      <c r="U322" s="704">
        <v>0.33333333333333331</v>
      </c>
    </row>
    <row r="323" spans="1:21" ht="14.4" customHeight="1" x14ac:dyDescent="0.3">
      <c r="A323" s="664">
        <v>11</v>
      </c>
      <c r="B323" s="665" t="s">
        <v>550</v>
      </c>
      <c r="C323" s="665" t="s">
        <v>1791</v>
      </c>
      <c r="D323" s="746" t="s">
        <v>2589</v>
      </c>
      <c r="E323" s="747" t="s">
        <v>1802</v>
      </c>
      <c r="F323" s="665" t="s">
        <v>1787</v>
      </c>
      <c r="G323" s="665" t="s">
        <v>1834</v>
      </c>
      <c r="H323" s="665" t="s">
        <v>551</v>
      </c>
      <c r="I323" s="665" t="s">
        <v>678</v>
      </c>
      <c r="J323" s="665" t="s">
        <v>679</v>
      </c>
      <c r="K323" s="665" t="s">
        <v>1835</v>
      </c>
      <c r="L323" s="666">
        <v>0</v>
      </c>
      <c r="M323" s="666">
        <v>0</v>
      </c>
      <c r="N323" s="665">
        <v>99</v>
      </c>
      <c r="O323" s="748">
        <v>20.5</v>
      </c>
      <c r="P323" s="666">
        <v>0</v>
      </c>
      <c r="Q323" s="681"/>
      <c r="R323" s="665">
        <v>39</v>
      </c>
      <c r="S323" s="681">
        <v>0.39393939393939392</v>
      </c>
      <c r="T323" s="748">
        <v>8.5</v>
      </c>
      <c r="U323" s="704">
        <v>0.41463414634146339</v>
      </c>
    </row>
    <row r="324" spans="1:21" ht="14.4" customHeight="1" x14ac:dyDescent="0.3">
      <c r="A324" s="664">
        <v>11</v>
      </c>
      <c r="B324" s="665" t="s">
        <v>550</v>
      </c>
      <c r="C324" s="665" t="s">
        <v>1791</v>
      </c>
      <c r="D324" s="746" t="s">
        <v>2589</v>
      </c>
      <c r="E324" s="747" t="s">
        <v>1802</v>
      </c>
      <c r="F324" s="665" t="s">
        <v>1787</v>
      </c>
      <c r="G324" s="665" t="s">
        <v>1834</v>
      </c>
      <c r="H324" s="665" t="s">
        <v>551</v>
      </c>
      <c r="I324" s="665" t="s">
        <v>1054</v>
      </c>
      <c r="J324" s="665" t="s">
        <v>679</v>
      </c>
      <c r="K324" s="665" t="s">
        <v>1055</v>
      </c>
      <c r="L324" s="666">
        <v>0</v>
      </c>
      <c r="M324" s="666">
        <v>0</v>
      </c>
      <c r="N324" s="665">
        <v>1</v>
      </c>
      <c r="O324" s="748">
        <v>0.5</v>
      </c>
      <c r="P324" s="666"/>
      <c r="Q324" s="681"/>
      <c r="R324" s="665"/>
      <c r="S324" s="681">
        <v>0</v>
      </c>
      <c r="T324" s="748"/>
      <c r="U324" s="704">
        <v>0</v>
      </c>
    </row>
    <row r="325" spans="1:21" ht="14.4" customHeight="1" x14ac:dyDescent="0.3">
      <c r="A325" s="664">
        <v>11</v>
      </c>
      <c r="B325" s="665" t="s">
        <v>550</v>
      </c>
      <c r="C325" s="665" t="s">
        <v>1791</v>
      </c>
      <c r="D325" s="746" t="s">
        <v>2589</v>
      </c>
      <c r="E325" s="747" t="s">
        <v>1802</v>
      </c>
      <c r="F325" s="665" t="s">
        <v>1787</v>
      </c>
      <c r="G325" s="665" t="s">
        <v>2182</v>
      </c>
      <c r="H325" s="665" t="s">
        <v>551</v>
      </c>
      <c r="I325" s="665" t="s">
        <v>2183</v>
      </c>
      <c r="J325" s="665" t="s">
        <v>2184</v>
      </c>
      <c r="K325" s="665" t="s">
        <v>2185</v>
      </c>
      <c r="L325" s="666">
        <v>816.97</v>
      </c>
      <c r="M325" s="666">
        <v>4084.8500000000004</v>
      </c>
      <c r="N325" s="665">
        <v>5</v>
      </c>
      <c r="O325" s="748">
        <v>1</v>
      </c>
      <c r="P325" s="666"/>
      <c r="Q325" s="681">
        <v>0</v>
      </c>
      <c r="R325" s="665"/>
      <c r="S325" s="681">
        <v>0</v>
      </c>
      <c r="T325" s="748"/>
      <c r="U325" s="704">
        <v>0</v>
      </c>
    </row>
    <row r="326" spans="1:21" ht="14.4" customHeight="1" x14ac:dyDescent="0.3">
      <c r="A326" s="664">
        <v>11</v>
      </c>
      <c r="B326" s="665" t="s">
        <v>550</v>
      </c>
      <c r="C326" s="665" t="s">
        <v>1791</v>
      </c>
      <c r="D326" s="746" t="s">
        <v>2589</v>
      </c>
      <c r="E326" s="747" t="s">
        <v>1802</v>
      </c>
      <c r="F326" s="665" t="s">
        <v>1787</v>
      </c>
      <c r="G326" s="665" t="s">
        <v>1862</v>
      </c>
      <c r="H326" s="665" t="s">
        <v>551</v>
      </c>
      <c r="I326" s="665" t="s">
        <v>617</v>
      </c>
      <c r="J326" s="665" t="s">
        <v>1864</v>
      </c>
      <c r="K326" s="665" t="s">
        <v>2186</v>
      </c>
      <c r="L326" s="666">
        <v>0</v>
      </c>
      <c r="M326" s="666">
        <v>0</v>
      </c>
      <c r="N326" s="665">
        <v>2</v>
      </c>
      <c r="O326" s="748">
        <v>1</v>
      </c>
      <c r="P326" s="666"/>
      <c r="Q326" s="681"/>
      <c r="R326" s="665"/>
      <c r="S326" s="681">
        <v>0</v>
      </c>
      <c r="T326" s="748"/>
      <c r="U326" s="704">
        <v>0</v>
      </c>
    </row>
    <row r="327" spans="1:21" ht="14.4" customHeight="1" x14ac:dyDescent="0.3">
      <c r="A327" s="664">
        <v>11</v>
      </c>
      <c r="B327" s="665" t="s">
        <v>550</v>
      </c>
      <c r="C327" s="665" t="s">
        <v>1791</v>
      </c>
      <c r="D327" s="746" t="s">
        <v>2589</v>
      </c>
      <c r="E327" s="747" t="s">
        <v>1802</v>
      </c>
      <c r="F327" s="665" t="s">
        <v>1787</v>
      </c>
      <c r="G327" s="665" t="s">
        <v>1862</v>
      </c>
      <c r="H327" s="665" t="s">
        <v>551</v>
      </c>
      <c r="I327" s="665" t="s">
        <v>1181</v>
      </c>
      <c r="J327" s="665" t="s">
        <v>2128</v>
      </c>
      <c r="K327" s="665" t="s">
        <v>1927</v>
      </c>
      <c r="L327" s="666">
        <v>0</v>
      </c>
      <c r="M327" s="666">
        <v>0</v>
      </c>
      <c r="N327" s="665">
        <v>12</v>
      </c>
      <c r="O327" s="748">
        <v>8</v>
      </c>
      <c r="P327" s="666">
        <v>0</v>
      </c>
      <c r="Q327" s="681"/>
      <c r="R327" s="665">
        <v>4</v>
      </c>
      <c r="S327" s="681">
        <v>0.33333333333333331</v>
      </c>
      <c r="T327" s="748">
        <v>3</v>
      </c>
      <c r="U327" s="704">
        <v>0.375</v>
      </c>
    </row>
    <row r="328" spans="1:21" ht="14.4" customHeight="1" x14ac:dyDescent="0.3">
      <c r="A328" s="664">
        <v>11</v>
      </c>
      <c r="B328" s="665" t="s">
        <v>550</v>
      </c>
      <c r="C328" s="665" t="s">
        <v>1791</v>
      </c>
      <c r="D328" s="746" t="s">
        <v>2589</v>
      </c>
      <c r="E328" s="747" t="s">
        <v>1802</v>
      </c>
      <c r="F328" s="665" t="s">
        <v>1787</v>
      </c>
      <c r="G328" s="665" t="s">
        <v>1823</v>
      </c>
      <c r="H328" s="665" t="s">
        <v>830</v>
      </c>
      <c r="I328" s="665" t="s">
        <v>1836</v>
      </c>
      <c r="J328" s="665" t="s">
        <v>857</v>
      </c>
      <c r="K328" s="665" t="s">
        <v>1678</v>
      </c>
      <c r="L328" s="666">
        <v>543.39</v>
      </c>
      <c r="M328" s="666">
        <v>7064.0700000000006</v>
      </c>
      <c r="N328" s="665">
        <v>13</v>
      </c>
      <c r="O328" s="748">
        <v>6.5</v>
      </c>
      <c r="P328" s="666">
        <v>6520.68</v>
      </c>
      <c r="Q328" s="681">
        <v>0.92307692307692302</v>
      </c>
      <c r="R328" s="665">
        <v>12</v>
      </c>
      <c r="S328" s="681">
        <v>0.92307692307692313</v>
      </c>
      <c r="T328" s="748">
        <v>6</v>
      </c>
      <c r="U328" s="704">
        <v>0.92307692307692313</v>
      </c>
    </row>
    <row r="329" spans="1:21" ht="14.4" customHeight="1" x14ac:dyDescent="0.3">
      <c r="A329" s="664">
        <v>11</v>
      </c>
      <c r="B329" s="665" t="s">
        <v>550</v>
      </c>
      <c r="C329" s="665" t="s">
        <v>1791</v>
      </c>
      <c r="D329" s="746" t="s">
        <v>2589</v>
      </c>
      <c r="E329" s="747" t="s">
        <v>1802</v>
      </c>
      <c r="F329" s="665" t="s">
        <v>1787</v>
      </c>
      <c r="G329" s="665" t="s">
        <v>1823</v>
      </c>
      <c r="H329" s="665" t="s">
        <v>830</v>
      </c>
      <c r="I329" s="665" t="s">
        <v>1824</v>
      </c>
      <c r="J329" s="665" t="s">
        <v>857</v>
      </c>
      <c r="K329" s="665" t="s">
        <v>1676</v>
      </c>
      <c r="L329" s="666">
        <v>815.1</v>
      </c>
      <c r="M329" s="666">
        <v>3260.4</v>
      </c>
      <c r="N329" s="665">
        <v>4</v>
      </c>
      <c r="O329" s="748">
        <v>2</v>
      </c>
      <c r="P329" s="666">
        <v>1630.2</v>
      </c>
      <c r="Q329" s="681">
        <v>0.5</v>
      </c>
      <c r="R329" s="665">
        <v>2</v>
      </c>
      <c r="S329" s="681">
        <v>0.5</v>
      </c>
      <c r="T329" s="748">
        <v>1</v>
      </c>
      <c r="U329" s="704">
        <v>0.5</v>
      </c>
    </row>
    <row r="330" spans="1:21" ht="14.4" customHeight="1" x14ac:dyDescent="0.3">
      <c r="A330" s="664">
        <v>11</v>
      </c>
      <c r="B330" s="665" t="s">
        <v>550</v>
      </c>
      <c r="C330" s="665" t="s">
        <v>1791</v>
      </c>
      <c r="D330" s="746" t="s">
        <v>2589</v>
      </c>
      <c r="E330" s="747" t="s">
        <v>1802</v>
      </c>
      <c r="F330" s="665" t="s">
        <v>1787</v>
      </c>
      <c r="G330" s="665" t="s">
        <v>1837</v>
      </c>
      <c r="H330" s="665" t="s">
        <v>830</v>
      </c>
      <c r="I330" s="665" t="s">
        <v>844</v>
      </c>
      <c r="J330" s="665" t="s">
        <v>845</v>
      </c>
      <c r="K330" s="665" t="s">
        <v>846</v>
      </c>
      <c r="L330" s="666">
        <v>36.54</v>
      </c>
      <c r="M330" s="666">
        <v>182.7</v>
      </c>
      <c r="N330" s="665">
        <v>5</v>
      </c>
      <c r="O330" s="748">
        <v>1.5</v>
      </c>
      <c r="P330" s="666">
        <v>146.16</v>
      </c>
      <c r="Q330" s="681">
        <v>0.8</v>
      </c>
      <c r="R330" s="665">
        <v>4</v>
      </c>
      <c r="S330" s="681">
        <v>0.8</v>
      </c>
      <c r="T330" s="748">
        <v>1</v>
      </c>
      <c r="U330" s="704">
        <v>0.66666666666666663</v>
      </c>
    </row>
    <row r="331" spans="1:21" ht="14.4" customHeight="1" x14ac:dyDescent="0.3">
      <c r="A331" s="664">
        <v>11</v>
      </c>
      <c r="B331" s="665" t="s">
        <v>550</v>
      </c>
      <c r="C331" s="665" t="s">
        <v>1791</v>
      </c>
      <c r="D331" s="746" t="s">
        <v>2589</v>
      </c>
      <c r="E331" s="747" t="s">
        <v>1802</v>
      </c>
      <c r="F331" s="665" t="s">
        <v>1787</v>
      </c>
      <c r="G331" s="665" t="s">
        <v>1837</v>
      </c>
      <c r="H331" s="665" t="s">
        <v>830</v>
      </c>
      <c r="I331" s="665" t="s">
        <v>1913</v>
      </c>
      <c r="J331" s="665" t="s">
        <v>845</v>
      </c>
      <c r="K331" s="665" t="s">
        <v>1914</v>
      </c>
      <c r="L331" s="666">
        <v>0</v>
      </c>
      <c r="M331" s="666">
        <v>0</v>
      </c>
      <c r="N331" s="665">
        <v>1</v>
      </c>
      <c r="O331" s="748">
        <v>1</v>
      </c>
      <c r="P331" s="666">
        <v>0</v>
      </c>
      <c r="Q331" s="681"/>
      <c r="R331" s="665">
        <v>1</v>
      </c>
      <c r="S331" s="681">
        <v>1</v>
      </c>
      <c r="T331" s="748">
        <v>1</v>
      </c>
      <c r="U331" s="704">
        <v>1</v>
      </c>
    </row>
    <row r="332" spans="1:21" ht="14.4" customHeight="1" x14ac:dyDescent="0.3">
      <c r="A332" s="664">
        <v>11</v>
      </c>
      <c r="B332" s="665" t="s">
        <v>550</v>
      </c>
      <c r="C332" s="665" t="s">
        <v>1791</v>
      </c>
      <c r="D332" s="746" t="s">
        <v>2589</v>
      </c>
      <c r="E332" s="747" t="s">
        <v>1802</v>
      </c>
      <c r="F332" s="665" t="s">
        <v>1787</v>
      </c>
      <c r="G332" s="665" t="s">
        <v>1837</v>
      </c>
      <c r="H332" s="665" t="s">
        <v>551</v>
      </c>
      <c r="I332" s="665" t="s">
        <v>1838</v>
      </c>
      <c r="J332" s="665" t="s">
        <v>845</v>
      </c>
      <c r="K332" s="665" t="s">
        <v>1839</v>
      </c>
      <c r="L332" s="666">
        <v>36.54</v>
      </c>
      <c r="M332" s="666">
        <v>2630.8799999999987</v>
      </c>
      <c r="N332" s="665">
        <v>72</v>
      </c>
      <c r="O332" s="748">
        <v>41</v>
      </c>
      <c r="P332" s="666">
        <v>1132.7399999999996</v>
      </c>
      <c r="Q332" s="681">
        <v>0.43055555555555558</v>
      </c>
      <c r="R332" s="665">
        <v>31</v>
      </c>
      <c r="S332" s="681">
        <v>0.43055555555555558</v>
      </c>
      <c r="T332" s="748">
        <v>16</v>
      </c>
      <c r="U332" s="704">
        <v>0.3902439024390244</v>
      </c>
    </row>
    <row r="333" spans="1:21" ht="14.4" customHeight="1" x14ac:dyDescent="0.3">
      <c r="A333" s="664">
        <v>11</v>
      </c>
      <c r="B333" s="665" t="s">
        <v>550</v>
      </c>
      <c r="C333" s="665" t="s">
        <v>1791</v>
      </c>
      <c r="D333" s="746" t="s">
        <v>2589</v>
      </c>
      <c r="E333" s="747" t="s">
        <v>1802</v>
      </c>
      <c r="F333" s="665" t="s">
        <v>1787</v>
      </c>
      <c r="G333" s="665" t="s">
        <v>1837</v>
      </c>
      <c r="H333" s="665" t="s">
        <v>551</v>
      </c>
      <c r="I333" s="665" t="s">
        <v>2187</v>
      </c>
      <c r="J333" s="665" t="s">
        <v>2188</v>
      </c>
      <c r="K333" s="665" t="s">
        <v>2189</v>
      </c>
      <c r="L333" s="666">
        <v>0</v>
      </c>
      <c r="M333" s="666">
        <v>0</v>
      </c>
      <c r="N333" s="665">
        <v>1</v>
      </c>
      <c r="O333" s="748">
        <v>0.5</v>
      </c>
      <c r="P333" s="666"/>
      <c r="Q333" s="681"/>
      <c r="R333" s="665"/>
      <c r="S333" s="681">
        <v>0</v>
      </c>
      <c r="T333" s="748"/>
      <c r="U333" s="704">
        <v>0</v>
      </c>
    </row>
    <row r="334" spans="1:21" ht="14.4" customHeight="1" x14ac:dyDescent="0.3">
      <c r="A334" s="664">
        <v>11</v>
      </c>
      <c r="B334" s="665" t="s">
        <v>550</v>
      </c>
      <c r="C334" s="665" t="s">
        <v>1791</v>
      </c>
      <c r="D334" s="746" t="s">
        <v>2589</v>
      </c>
      <c r="E334" s="747" t="s">
        <v>1802</v>
      </c>
      <c r="F334" s="665" t="s">
        <v>1787</v>
      </c>
      <c r="G334" s="665" t="s">
        <v>2190</v>
      </c>
      <c r="H334" s="665" t="s">
        <v>551</v>
      </c>
      <c r="I334" s="665" t="s">
        <v>601</v>
      </c>
      <c r="J334" s="665" t="s">
        <v>2191</v>
      </c>
      <c r="K334" s="665" t="s">
        <v>2192</v>
      </c>
      <c r="L334" s="666">
        <v>0</v>
      </c>
      <c r="M334" s="666">
        <v>0</v>
      </c>
      <c r="N334" s="665">
        <v>3</v>
      </c>
      <c r="O334" s="748">
        <v>1</v>
      </c>
      <c r="P334" s="666"/>
      <c r="Q334" s="681"/>
      <c r="R334" s="665"/>
      <c r="S334" s="681">
        <v>0</v>
      </c>
      <c r="T334" s="748"/>
      <c r="U334" s="704">
        <v>0</v>
      </c>
    </row>
    <row r="335" spans="1:21" ht="14.4" customHeight="1" x14ac:dyDescent="0.3">
      <c r="A335" s="664">
        <v>11</v>
      </c>
      <c r="B335" s="665" t="s">
        <v>550</v>
      </c>
      <c r="C335" s="665" t="s">
        <v>1791</v>
      </c>
      <c r="D335" s="746" t="s">
        <v>2589</v>
      </c>
      <c r="E335" s="747" t="s">
        <v>1802</v>
      </c>
      <c r="F335" s="665" t="s">
        <v>1787</v>
      </c>
      <c r="G335" s="665" t="s">
        <v>2193</v>
      </c>
      <c r="H335" s="665" t="s">
        <v>551</v>
      </c>
      <c r="I335" s="665" t="s">
        <v>1490</v>
      </c>
      <c r="J335" s="665" t="s">
        <v>1491</v>
      </c>
      <c r="K335" s="665" t="s">
        <v>741</v>
      </c>
      <c r="L335" s="666">
        <v>108.44</v>
      </c>
      <c r="M335" s="666">
        <v>108.44</v>
      </c>
      <c r="N335" s="665">
        <v>1</v>
      </c>
      <c r="O335" s="748">
        <v>0.5</v>
      </c>
      <c r="P335" s="666"/>
      <c r="Q335" s="681">
        <v>0</v>
      </c>
      <c r="R335" s="665"/>
      <c r="S335" s="681">
        <v>0</v>
      </c>
      <c r="T335" s="748"/>
      <c r="U335" s="704">
        <v>0</v>
      </c>
    </row>
    <row r="336" spans="1:21" ht="14.4" customHeight="1" x14ac:dyDescent="0.3">
      <c r="A336" s="664">
        <v>11</v>
      </c>
      <c r="B336" s="665" t="s">
        <v>550</v>
      </c>
      <c r="C336" s="665" t="s">
        <v>1791</v>
      </c>
      <c r="D336" s="746" t="s">
        <v>2589</v>
      </c>
      <c r="E336" s="747" t="s">
        <v>1802</v>
      </c>
      <c r="F336" s="665" t="s">
        <v>1787</v>
      </c>
      <c r="G336" s="665" t="s">
        <v>1825</v>
      </c>
      <c r="H336" s="665" t="s">
        <v>551</v>
      </c>
      <c r="I336" s="665" t="s">
        <v>640</v>
      </c>
      <c r="J336" s="665" t="s">
        <v>1826</v>
      </c>
      <c r="K336" s="665" t="s">
        <v>1827</v>
      </c>
      <c r="L336" s="666">
        <v>0</v>
      </c>
      <c r="M336" s="666">
        <v>0</v>
      </c>
      <c r="N336" s="665">
        <v>1</v>
      </c>
      <c r="O336" s="748">
        <v>0.5</v>
      </c>
      <c r="P336" s="666"/>
      <c r="Q336" s="681"/>
      <c r="R336" s="665"/>
      <c r="S336" s="681">
        <v>0</v>
      </c>
      <c r="T336" s="748"/>
      <c r="U336" s="704">
        <v>0</v>
      </c>
    </row>
    <row r="337" spans="1:21" ht="14.4" customHeight="1" x14ac:dyDescent="0.3">
      <c r="A337" s="664">
        <v>11</v>
      </c>
      <c r="B337" s="665" t="s">
        <v>550</v>
      </c>
      <c r="C337" s="665" t="s">
        <v>1791</v>
      </c>
      <c r="D337" s="746" t="s">
        <v>2589</v>
      </c>
      <c r="E337" s="747" t="s">
        <v>1802</v>
      </c>
      <c r="F337" s="665" t="s">
        <v>1787</v>
      </c>
      <c r="G337" s="665" t="s">
        <v>2194</v>
      </c>
      <c r="H337" s="665" t="s">
        <v>551</v>
      </c>
      <c r="I337" s="665" t="s">
        <v>2195</v>
      </c>
      <c r="J337" s="665" t="s">
        <v>2196</v>
      </c>
      <c r="K337" s="665" t="s">
        <v>2197</v>
      </c>
      <c r="L337" s="666">
        <v>359.21</v>
      </c>
      <c r="M337" s="666">
        <v>359.21</v>
      </c>
      <c r="N337" s="665">
        <v>1</v>
      </c>
      <c r="O337" s="748">
        <v>0.5</v>
      </c>
      <c r="P337" s="666"/>
      <c r="Q337" s="681">
        <v>0</v>
      </c>
      <c r="R337" s="665"/>
      <c r="S337" s="681">
        <v>0</v>
      </c>
      <c r="T337" s="748"/>
      <c r="U337" s="704">
        <v>0</v>
      </c>
    </row>
    <row r="338" spans="1:21" ht="14.4" customHeight="1" x14ac:dyDescent="0.3">
      <c r="A338" s="664">
        <v>11</v>
      </c>
      <c r="B338" s="665" t="s">
        <v>550</v>
      </c>
      <c r="C338" s="665" t="s">
        <v>1791</v>
      </c>
      <c r="D338" s="746" t="s">
        <v>2589</v>
      </c>
      <c r="E338" s="747" t="s">
        <v>1802</v>
      </c>
      <c r="F338" s="665" t="s">
        <v>1787</v>
      </c>
      <c r="G338" s="665" t="s">
        <v>2198</v>
      </c>
      <c r="H338" s="665" t="s">
        <v>551</v>
      </c>
      <c r="I338" s="665" t="s">
        <v>2199</v>
      </c>
      <c r="J338" s="665" t="s">
        <v>2200</v>
      </c>
      <c r="K338" s="665" t="s">
        <v>2201</v>
      </c>
      <c r="L338" s="666">
        <v>77.13</v>
      </c>
      <c r="M338" s="666">
        <v>154.26</v>
      </c>
      <c r="N338" s="665">
        <v>2</v>
      </c>
      <c r="O338" s="748">
        <v>1</v>
      </c>
      <c r="P338" s="666"/>
      <c r="Q338" s="681">
        <v>0</v>
      </c>
      <c r="R338" s="665"/>
      <c r="S338" s="681">
        <v>0</v>
      </c>
      <c r="T338" s="748"/>
      <c r="U338" s="704">
        <v>0</v>
      </c>
    </row>
    <row r="339" spans="1:21" ht="14.4" customHeight="1" x14ac:dyDescent="0.3">
      <c r="A339" s="664">
        <v>11</v>
      </c>
      <c r="B339" s="665" t="s">
        <v>550</v>
      </c>
      <c r="C339" s="665" t="s">
        <v>1791</v>
      </c>
      <c r="D339" s="746" t="s">
        <v>2589</v>
      </c>
      <c r="E339" s="747" t="s">
        <v>1802</v>
      </c>
      <c r="F339" s="665" t="s">
        <v>1787</v>
      </c>
      <c r="G339" s="665" t="s">
        <v>1944</v>
      </c>
      <c r="H339" s="665" t="s">
        <v>551</v>
      </c>
      <c r="I339" s="665" t="s">
        <v>2202</v>
      </c>
      <c r="J339" s="665" t="s">
        <v>1203</v>
      </c>
      <c r="K339" s="665" t="s">
        <v>2203</v>
      </c>
      <c r="L339" s="666">
        <v>0</v>
      </c>
      <c r="M339" s="666">
        <v>0</v>
      </c>
      <c r="N339" s="665">
        <v>9</v>
      </c>
      <c r="O339" s="748">
        <v>7</v>
      </c>
      <c r="P339" s="666">
        <v>0</v>
      </c>
      <c r="Q339" s="681"/>
      <c r="R339" s="665">
        <v>4</v>
      </c>
      <c r="S339" s="681">
        <v>0.44444444444444442</v>
      </c>
      <c r="T339" s="748">
        <v>3</v>
      </c>
      <c r="U339" s="704">
        <v>0.42857142857142855</v>
      </c>
    </row>
    <row r="340" spans="1:21" ht="14.4" customHeight="1" x14ac:dyDescent="0.3">
      <c r="A340" s="664">
        <v>11</v>
      </c>
      <c r="B340" s="665" t="s">
        <v>550</v>
      </c>
      <c r="C340" s="665" t="s">
        <v>1791</v>
      </c>
      <c r="D340" s="746" t="s">
        <v>2589</v>
      </c>
      <c r="E340" s="747" t="s">
        <v>1802</v>
      </c>
      <c r="F340" s="665" t="s">
        <v>1787</v>
      </c>
      <c r="G340" s="665" t="s">
        <v>1944</v>
      </c>
      <c r="H340" s="665" t="s">
        <v>551</v>
      </c>
      <c r="I340" s="665" t="s">
        <v>2204</v>
      </c>
      <c r="J340" s="665" t="s">
        <v>2205</v>
      </c>
      <c r="K340" s="665" t="s">
        <v>2206</v>
      </c>
      <c r="L340" s="666">
        <v>0</v>
      </c>
      <c r="M340" s="666">
        <v>0</v>
      </c>
      <c r="N340" s="665">
        <v>6</v>
      </c>
      <c r="O340" s="748">
        <v>2</v>
      </c>
      <c r="P340" s="666">
        <v>0</v>
      </c>
      <c r="Q340" s="681"/>
      <c r="R340" s="665">
        <v>6</v>
      </c>
      <c r="S340" s="681">
        <v>1</v>
      </c>
      <c r="T340" s="748">
        <v>2</v>
      </c>
      <c r="U340" s="704">
        <v>1</v>
      </c>
    </row>
    <row r="341" spans="1:21" ht="14.4" customHeight="1" x14ac:dyDescent="0.3">
      <c r="A341" s="664">
        <v>11</v>
      </c>
      <c r="B341" s="665" t="s">
        <v>550</v>
      </c>
      <c r="C341" s="665" t="s">
        <v>1791</v>
      </c>
      <c r="D341" s="746" t="s">
        <v>2589</v>
      </c>
      <c r="E341" s="747" t="s">
        <v>1802</v>
      </c>
      <c r="F341" s="665" t="s">
        <v>1788</v>
      </c>
      <c r="G341" s="665" t="s">
        <v>2009</v>
      </c>
      <c r="H341" s="665" t="s">
        <v>551</v>
      </c>
      <c r="I341" s="665" t="s">
        <v>2012</v>
      </c>
      <c r="J341" s="665" t="s">
        <v>2013</v>
      </c>
      <c r="K341" s="665" t="s">
        <v>2014</v>
      </c>
      <c r="L341" s="666">
        <v>0</v>
      </c>
      <c r="M341" s="666">
        <v>0</v>
      </c>
      <c r="N341" s="665">
        <v>3</v>
      </c>
      <c r="O341" s="748">
        <v>2</v>
      </c>
      <c r="P341" s="666"/>
      <c r="Q341" s="681"/>
      <c r="R341" s="665"/>
      <c r="S341" s="681">
        <v>0</v>
      </c>
      <c r="T341" s="748"/>
      <c r="U341" s="704">
        <v>0</v>
      </c>
    </row>
    <row r="342" spans="1:21" ht="14.4" customHeight="1" x14ac:dyDescent="0.3">
      <c r="A342" s="664">
        <v>11</v>
      </c>
      <c r="B342" s="665" t="s">
        <v>550</v>
      </c>
      <c r="C342" s="665" t="s">
        <v>1791</v>
      </c>
      <c r="D342" s="746" t="s">
        <v>2589</v>
      </c>
      <c r="E342" s="747" t="s">
        <v>1802</v>
      </c>
      <c r="F342" s="665" t="s">
        <v>1788</v>
      </c>
      <c r="G342" s="665" t="s">
        <v>1828</v>
      </c>
      <c r="H342" s="665" t="s">
        <v>551</v>
      </c>
      <c r="I342" s="665" t="s">
        <v>2097</v>
      </c>
      <c r="J342" s="665" t="s">
        <v>2098</v>
      </c>
      <c r="K342" s="665" t="s">
        <v>2099</v>
      </c>
      <c r="L342" s="666">
        <v>245.43</v>
      </c>
      <c r="M342" s="666">
        <v>245.43</v>
      </c>
      <c r="N342" s="665">
        <v>1</v>
      </c>
      <c r="O342" s="748">
        <v>1</v>
      </c>
      <c r="P342" s="666">
        <v>245.43</v>
      </c>
      <c r="Q342" s="681">
        <v>1</v>
      </c>
      <c r="R342" s="665">
        <v>1</v>
      </c>
      <c r="S342" s="681">
        <v>1</v>
      </c>
      <c r="T342" s="748">
        <v>1</v>
      </c>
      <c r="U342" s="704">
        <v>1</v>
      </c>
    </row>
    <row r="343" spans="1:21" ht="14.4" customHeight="1" x14ac:dyDescent="0.3">
      <c r="A343" s="664">
        <v>11</v>
      </c>
      <c r="B343" s="665" t="s">
        <v>550</v>
      </c>
      <c r="C343" s="665" t="s">
        <v>1791</v>
      </c>
      <c r="D343" s="746" t="s">
        <v>2589</v>
      </c>
      <c r="E343" s="747" t="s">
        <v>1802</v>
      </c>
      <c r="F343" s="665" t="s">
        <v>1788</v>
      </c>
      <c r="G343" s="665" t="s">
        <v>1828</v>
      </c>
      <c r="H343" s="665" t="s">
        <v>551</v>
      </c>
      <c r="I343" s="665" t="s">
        <v>1928</v>
      </c>
      <c r="J343" s="665" t="s">
        <v>1929</v>
      </c>
      <c r="K343" s="665" t="s">
        <v>1930</v>
      </c>
      <c r="L343" s="666">
        <v>748.12</v>
      </c>
      <c r="M343" s="666">
        <v>1496.24</v>
      </c>
      <c r="N343" s="665">
        <v>2</v>
      </c>
      <c r="O343" s="748">
        <v>2</v>
      </c>
      <c r="P343" s="666">
        <v>1496.24</v>
      </c>
      <c r="Q343" s="681">
        <v>1</v>
      </c>
      <c r="R343" s="665">
        <v>2</v>
      </c>
      <c r="S343" s="681">
        <v>1</v>
      </c>
      <c r="T343" s="748">
        <v>2</v>
      </c>
      <c r="U343" s="704">
        <v>1</v>
      </c>
    </row>
    <row r="344" spans="1:21" ht="14.4" customHeight="1" x14ac:dyDescent="0.3">
      <c r="A344" s="664">
        <v>11</v>
      </c>
      <c r="B344" s="665" t="s">
        <v>550</v>
      </c>
      <c r="C344" s="665" t="s">
        <v>1791</v>
      </c>
      <c r="D344" s="746" t="s">
        <v>2589</v>
      </c>
      <c r="E344" s="747" t="s">
        <v>1802</v>
      </c>
      <c r="F344" s="665" t="s">
        <v>1788</v>
      </c>
      <c r="G344" s="665" t="s">
        <v>1828</v>
      </c>
      <c r="H344" s="665" t="s">
        <v>551</v>
      </c>
      <c r="I344" s="665" t="s">
        <v>1869</v>
      </c>
      <c r="J344" s="665" t="s">
        <v>1870</v>
      </c>
      <c r="K344" s="665" t="s">
        <v>1871</v>
      </c>
      <c r="L344" s="666">
        <v>1000</v>
      </c>
      <c r="M344" s="666">
        <v>1000</v>
      </c>
      <c r="N344" s="665">
        <v>1</v>
      </c>
      <c r="O344" s="748">
        <v>1</v>
      </c>
      <c r="P344" s="666">
        <v>1000</v>
      </c>
      <c r="Q344" s="681">
        <v>1</v>
      </c>
      <c r="R344" s="665">
        <v>1</v>
      </c>
      <c r="S344" s="681">
        <v>1</v>
      </c>
      <c r="T344" s="748">
        <v>1</v>
      </c>
      <c r="U344" s="704">
        <v>1</v>
      </c>
    </row>
    <row r="345" spans="1:21" ht="14.4" customHeight="1" x14ac:dyDescent="0.3">
      <c r="A345" s="664">
        <v>11</v>
      </c>
      <c r="B345" s="665" t="s">
        <v>550</v>
      </c>
      <c r="C345" s="665" t="s">
        <v>1791</v>
      </c>
      <c r="D345" s="746" t="s">
        <v>2589</v>
      </c>
      <c r="E345" s="747" t="s">
        <v>1802</v>
      </c>
      <c r="F345" s="665" t="s">
        <v>1788</v>
      </c>
      <c r="G345" s="665" t="s">
        <v>1828</v>
      </c>
      <c r="H345" s="665" t="s">
        <v>551</v>
      </c>
      <c r="I345" s="665" t="s">
        <v>1829</v>
      </c>
      <c r="J345" s="665" t="s">
        <v>1830</v>
      </c>
      <c r="K345" s="665" t="s">
        <v>1831</v>
      </c>
      <c r="L345" s="666">
        <v>500</v>
      </c>
      <c r="M345" s="666">
        <v>1000</v>
      </c>
      <c r="N345" s="665">
        <v>2</v>
      </c>
      <c r="O345" s="748">
        <v>2</v>
      </c>
      <c r="P345" s="666">
        <v>1000</v>
      </c>
      <c r="Q345" s="681">
        <v>1</v>
      </c>
      <c r="R345" s="665">
        <v>2</v>
      </c>
      <c r="S345" s="681">
        <v>1</v>
      </c>
      <c r="T345" s="748">
        <v>2</v>
      </c>
      <c r="U345" s="704">
        <v>1</v>
      </c>
    </row>
    <row r="346" spans="1:21" ht="14.4" customHeight="1" x14ac:dyDescent="0.3">
      <c r="A346" s="664">
        <v>11</v>
      </c>
      <c r="B346" s="665" t="s">
        <v>550</v>
      </c>
      <c r="C346" s="665" t="s">
        <v>1791</v>
      </c>
      <c r="D346" s="746" t="s">
        <v>2589</v>
      </c>
      <c r="E346" s="747" t="s">
        <v>1802</v>
      </c>
      <c r="F346" s="665" t="s">
        <v>1788</v>
      </c>
      <c r="G346" s="665" t="s">
        <v>1828</v>
      </c>
      <c r="H346" s="665" t="s">
        <v>551</v>
      </c>
      <c r="I346" s="665" t="s">
        <v>2031</v>
      </c>
      <c r="J346" s="665" t="s">
        <v>2032</v>
      </c>
      <c r="K346" s="665" t="s">
        <v>2033</v>
      </c>
      <c r="L346" s="666">
        <v>1600</v>
      </c>
      <c r="M346" s="666">
        <v>1600</v>
      </c>
      <c r="N346" s="665">
        <v>1</v>
      </c>
      <c r="O346" s="748">
        <v>1</v>
      </c>
      <c r="P346" s="666">
        <v>1600</v>
      </c>
      <c r="Q346" s="681">
        <v>1</v>
      </c>
      <c r="R346" s="665">
        <v>1</v>
      </c>
      <c r="S346" s="681">
        <v>1</v>
      </c>
      <c r="T346" s="748">
        <v>1</v>
      </c>
      <c r="U346" s="704">
        <v>1</v>
      </c>
    </row>
    <row r="347" spans="1:21" ht="14.4" customHeight="1" x14ac:dyDescent="0.3">
      <c r="A347" s="664">
        <v>11</v>
      </c>
      <c r="B347" s="665" t="s">
        <v>550</v>
      </c>
      <c r="C347" s="665" t="s">
        <v>1791</v>
      </c>
      <c r="D347" s="746" t="s">
        <v>2589</v>
      </c>
      <c r="E347" s="747" t="s">
        <v>1802</v>
      </c>
      <c r="F347" s="665" t="s">
        <v>1788</v>
      </c>
      <c r="G347" s="665" t="s">
        <v>1828</v>
      </c>
      <c r="H347" s="665" t="s">
        <v>551</v>
      </c>
      <c r="I347" s="665" t="s">
        <v>1840</v>
      </c>
      <c r="J347" s="665" t="s">
        <v>1841</v>
      </c>
      <c r="K347" s="665" t="s">
        <v>1842</v>
      </c>
      <c r="L347" s="666">
        <v>971.25</v>
      </c>
      <c r="M347" s="666">
        <v>971.25</v>
      </c>
      <c r="N347" s="665">
        <v>1</v>
      </c>
      <c r="O347" s="748">
        <v>1</v>
      </c>
      <c r="P347" s="666"/>
      <c r="Q347" s="681">
        <v>0</v>
      </c>
      <c r="R347" s="665"/>
      <c r="S347" s="681">
        <v>0</v>
      </c>
      <c r="T347" s="748"/>
      <c r="U347" s="704">
        <v>0</v>
      </c>
    </row>
    <row r="348" spans="1:21" ht="14.4" customHeight="1" x14ac:dyDescent="0.3">
      <c r="A348" s="664">
        <v>11</v>
      </c>
      <c r="B348" s="665" t="s">
        <v>550</v>
      </c>
      <c r="C348" s="665" t="s">
        <v>1791</v>
      </c>
      <c r="D348" s="746" t="s">
        <v>2589</v>
      </c>
      <c r="E348" s="747" t="s">
        <v>1802</v>
      </c>
      <c r="F348" s="665" t="s">
        <v>1788</v>
      </c>
      <c r="G348" s="665" t="s">
        <v>1828</v>
      </c>
      <c r="H348" s="665" t="s">
        <v>551</v>
      </c>
      <c r="I348" s="665" t="s">
        <v>1923</v>
      </c>
      <c r="J348" s="665" t="s">
        <v>1924</v>
      </c>
      <c r="K348" s="665" t="s">
        <v>1925</v>
      </c>
      <c r="L348" s="666">
        <v>1000</v>
      </c>
      <c r="M348" s="666">
        <v>1000</v>
      </c>
      <c r="N348" s="665">
        <v>1</v>
      </c>
      <c r="O348" s="748">
        <v>1</v>
      </c>
      <c r="P348" s="666">
        <v>1000</v>
      </c>
      <c r="Q348" s="681">
        <v>1</v>
      </c>
      <c r="R348" s="665">
        <v>1</v>
      </c>
      <c r="S348" s="681">
        <v>1</v>
      </c>
      <c r="T348" s="748">
        <v>1</v>
      </c>
      <c r="U348" s="704">
        <v>1</v>
      </c>
    </row>
    <row r="349" spans="1:21" ht="14.4" customHeight="1" x14ac:dyDescent="0.3">
      <c r="A349" s="664">
        <v>11</v>
      </c>
      <c r="B349" s="665" t="s">
        <v>550</v>
      </c>
      <c r="C349" s="665" t="s">
        <v>1791</v>
      </c>
      <c r="D349" s="746" t="s">
        <v>2589</v>
      </c>
      <c r="E349" s="747" t="s">
        <v>1802</v>
      </c>
      <c r="F349" s="665" t="s">
        <v>1788</v>
      </c>
      <c r="G349" s="665" t="s">
        <v>1828</v>
      </c>
      <c r="H349" s="665" t="s">
        <v>551</v>
      </c>
      <c r="I349" s="665" t="s">
        <v>2207</v>
      </c>
      <c r="J349" s="665" t="s">
        <v>2208</v>
      </c>
      <c r="K349" s="665" t="s">
        <v>2209</v>
      </c>
      <c r="L349" s="666">
        <v>3000</v>
      </c>
      <c r="M349" s="666">
        <v>6000</v>
      </c>
      <c r="N349" s="665">
        <v>2</v>
      </c>
      <c r="O349" s="748">
        <v>2</v>
      </c>
      <c r="P349" s="666"/>
      <c r="Q349" s="681">
        <v>0</v>
      </c>
      <c r="R349" s="665"/>
      <c r="S349" s="681">
        <v>0</v>
      </c>
      <c r="T349" s="748"/>
      <c r="U349" s="704">
        <v>0</v>
      </c>
    </row>
    <row r="350" spans="1:21" ht="14.4" customHeight="1" x14ac:dyDescent="0.3">
      <c r="A350" s="664">
        <v>11</v>
      </c>
      <c r="B350" s="665" t="s">
        <v>550</v>
      </c>
      <c r="C350" s="665" t="s">
        <v>1791</v>
      </c>
      <c r="D350" s="746" t="s">
        <v>2589</v>
      </c>
      <c r="E350" s="747" t="s">
        <v>1802</v>
      </c>
      <c r="F350" s="665" t="s">
        <v>1788</v>
      </c>
      <c r="G350" s="665" t="s">
        <v>1876</v>
      </c>
      <c r="H350" s="665" t="s">
        <v>551</v>
      </c>
      <c r="I350" s="665" t="s">
        <v>1907</v>
      </c>
      <c r="J350" s="665" t="s">
        <v>1908</v>
      </c>
      <c r="K350" s="665" t="s">
        <v>1909</v>
      </c>
      <c r="L350" s="666">
        <v>200</v>
      </c>
      <c r="M350" s="666">
        <v>2200</v>
      </c>
      <c r="N350" s="665">
        <v>11</v>
      </c>
      <c r="O350" s="748">
        <v>6</v>
      </c>
      <c r="P350" s="666">
        <v>2200</v>
      </c>
      <c r="Q350" s="681">
        <v>1</v>
      </c>
      <c r="R350" s="665">
        <v>11</v>
      </c>
      <c r="S350" s="681">
        <v>1</v>
      </c>
      <c r="T350" s="748">
        <v>6</v>
      </c>
      <c r="U350" s="704">
        <v>1</v>
      </c>
    </row>
    <row r="351" spans="1:21" ht="14.4" customHeight="1" x14ac:dyDescent="0.3">
      <c r="A351" s="664">
        <v>11</v>
      </c>
      <c r="B351" s="665" t="s">
        <v>550</v>
      </c>
      <c r="C351" s="665" t="s">
        <v>1791</v>
      </c>
      <c r="D351" s="746" t="s">
        <v>2589</v>
      </c>
      <c r="E351" s="747" t="s">
        <v>1802</v>
      </c>
      <c r="F351" s="665" t="s">
        <v>1788</v>
      </c>
      <c r="G351" s="665" t="s">
        <v>1876</v>
      </c>
      <c r="H351" s="665" t="s">
        <v>551</v>
      </c>
      <c r="I351" s="665" t="s">
        <v>1877</v>
      </c>
      <c r="J351" s="665" t="s">
        <v>1878</v>
      </c>
      <c r="K351" s="665" t="s">
        <v>1879</v>
      </c>
      <c r="L351" s="666">
        <v>278.75</v>
      </c>
      <c r="M351" s="666">
        <v>10035</v>
      </c>
      <c r="N351" s="665">
        <v>36</v>
      </c>
      <c r="O351" s="748">
        <v>18</v>
      </c>
      <c r="P351" s="666">
        <v>10035</v>
      </c>
      <c r="Q351" s="681">
        <v>1</v>
      </c>
      <c r="R351" s="665">
        <v>36</v>
      </c>
      <c r="S351" s="681">
        <v>1</v>
      </c>
      <c r="T351" s="748">
        <v>18</v>
      </c>
      <c r="U351" s="704">
        <v>1</v>
      </c>
    </row>
    <row r="352" spans="1:21" ht="14.4" customHeight="1" x14ac:dyDescent="0.3">
      <c r="A352" s="664">
        <v>11</v>
      </c>
      <c r="B352" s="665" t="s">
        <v>550</v>
      </c>
      <c r="C352" s="665" t="s">
        <v>1791</v>
      </c>
      <c r="D352" s="746" t="s">
        <v>2589</v>
      </c>
      <c r="E352" s="747" t="s">
        <v>1802</v>
      </c>
      <c r="F352" s="665" t="s">
        <v>1788</v>
      </c>
      <c r="G352" s="665" t="s">
        <v>2045</v>
      </c>
      <c r="H352" s="665" t="s">
        <v>551</v>
      </c>
      <c r="I352" s="665" t="s">
        <v>2210</v>
      </c>
      <c r="J352" s="665" t="s">
        <v>2211</v>
      </c>
      <c r="K352" s="665" t="s">
        <v>2212</v>
      </c>
      <c r="L352" s="666">
        <v>1659.44</v>
      </c>
      <c r="M352" s="666">
        <v>3318.88</v>
      </c>
      <c r="N352" s="665">
        <v>2</v>
      </c>
      <c r="O352" s="748">
        <v>2</v>
      </c>
      <c r="P352" s="666"/>
      <c r="Q352" s="681">
        <v>0</v>
      </c>
      <c r="R352" s="665"/>
      <c r="S352" s="681">
        <v>0</v>
      </c>
      <c r="T352" s="748"/>
      <c r="U352" s="704">
        <v>0</v>
      </c>
    </row>
    <row r="353" spans="1:21" ht="14.4" customHeight="1" x14ac:dyDescent="0.3">
      <c r="A353" s="664">
        <v>11</v>
      </c>
      <c r="B353" s="665" t="s">
        <v>550</v>
      </c>
      <c r="C353" s="665" t="s">
        <v>1791</v>
      </c>
      <c r="D353" s="746" t="s">
        <v>2589</v>
      </c>
      <c r="E353" s="747" t="s">
        <v>1802</v>
      </c>
      <c r="F353" s="665" t="s">
        <v>1788</v>
      </c>
      <c r="G353" s="665" t="s">
        <v>2213</v>
      </c>
      <c r="H353" s="665" t="s">
        <v>551</v>
      </c>
      <c r="I353" s="665" t="s">
        <v>2214</v>
      </c>
      <c r="J353" s="665" t="s">
        <v>2215</v>
      </c>
      <c r="K353" s="665" t="s">
        <v>2216</v>
      </c>
      <c r="L353" s="666">
        <v>38233</v>
      </c>
      <c r="M353" s="666">
        <v>76466</v>
      </c>
      <c r="N353" s="665">
        <v>2</v>
      </c>
      <c r="O353" s="748">
        <v>2</v>
      </c>
      <c r="P353" s="666"/>
      <c r="Q353" s="681">
        <v>0</v>
      </c>
      <c r="R353" s="665"/>
      <c r="S353" s="681">
        <v>0</v>
      </c>
      <c r="T353" s="748"/>
      <c r="U353" s="704">
        <v>0</v>
      </c>
    </row>
    <row r="354" spans="1:21" ht="14.4" customHeight="1" x14ac:dyDescent="0.3">
      <c r="A354" s="664">
        <v>11</v>
      </c>
      <c r="B354" s="665" t="s">
        <v>550</v>
      </c>
      <c r="C354" s="665" t="s">
        <v>1791</v>
      </c>
      <c r="D354" s="746" t="s">
        <v>2589</v>
      </c>
      <c r="E354" s="747" t="s">
        <v>1803</v>
      </c>
      <c r="F354" s="665" t="s">
        <v>1788</v>
      </c>
      <c r="G354" s="665" t="s">
        <v>2009</v>
      </c>
      <c r="H354" s="665" t="s">
        <v>551</v>
      </c>
      <c r="I354" s="665" t="s">
        <v>2012</v>
      </c>
      <c r="J354" s="665" t="s">
        <v>2013</v>
      </c>
      <c r="K354" s="665" t="s">
        <v>2014</v>
      </c>
      <c r="L354" s="666">
        <v>0</v>
      </c>
      <c r="M354" s="666">
        <v>0</v>
      </c>
      <c r="N354" s="665">
        <v>1</v>
      </c>
      <c r="O354" s="748">
        <v>1</v>
      </c>
      <c r="P354" s="666"/>
      <c r="Q354" s="681"/>
      <c r="R354" s="665"/>
      <c r="S354" s="681">
        <v>0</v>
      </c>
      <c r="T354" s="748"/>
      <c r="U354" s="704">
        <v>0</v>
      </c>
    </row>
    <row r="355" spans="1:21" ht="14.4" customHeight="1" x14ac:dyDescent="0.3">
      <c r="A355" s="664">
        <v>11</v>
      </c>
      <c r="B355" s="665" t="s">
        <v>550</v>
      </c>
      <c r="C355" s="665" t="s">
        <v>1791</v>
      </c>
      <c r="D355" s="746" t="s">
        <v>2589</v>
      </c>
      <c r="E355" s="747" t="s">
        <v>1804</v>
      </c>
      <c r="F355" s="665" t="s">
        <v>1787</v>
      </c>
      <c r="G355" s="665" t="s">
        <v>2055</v>
      </c>
      <c r="H355" s="665" t="s">
        <v>551</v>
      </c>
      <c r="I355" s="665" t="s">
        <v>2217</v>
      </c>
      <c r="J355" s="665" t="s">
        <v>2057</v>
      </c>
      <c r="K355" s="665" t="s">
        <v>2218</v>
      </c>
      <c r="L355" s="666">
        <v>0</v>
      </c>
      <c r="M355" s="666">
        <v>0</v>
      </c>
      <c r="N355" s="665">
        <v>1</v>
      </c>
      <c r="O355" s="748">
        <v>1</v>
      </c>
      <c r="P355" s="666"/>
      <c r="Q355" s="681"/>
      <c r="R355" s="665"/>
      <c r="S355" s="681">
        <v>0</v>
      </c>
      <c r="T355" s="748"/>
      <c r="U355" s="704">
        <v>0</v>
      </c>
    </row>
    <row r="356" spans="1:21" ht="14.4" customHeight="1" x14ac:dyDescent="0.3">
      <c r="A356" s="664">
        <v>11</v>
      </c>
      <c r="B356" s="665" t="s">
        <v>550</v>
      </c>
      <c r="C356" s="665" t="s">
        <v>1791</v>
      </c>
      <c r="D356" s="746" t="s">
        <v>2589</v>
      </c>
      <c r="E356" s="747" t="s">
        <v>1804</v>
      </c>
      <c r="F356" s="665" t="s">
        <v>1787</v>
      </c>
      <c r="G356" s="665" t="s">
        <v>1937</v>
      </c>
      <c r="H356" s="665" t="s">
        <v>551</v>
      </c>
      <c r="I356" s="665" t="s">
        <v>753</v>
      </c>
      <c r="J356" s="665" t="s">
        <v>754</v>
      </c>
      <c r="K356" s="665" t="s">
        <v>1955</v>
      </c>
      <c r="L356" s="666">
        <v>54.81</v>
      </c>
      <c r="M356" s="666">
        <v>109.62</v>
      </c>
      <c r="N356" s="665">
        <v>2</v>
      </c>
      <c r="O356" s="748">
        <v>2</v>
      </c>
      <c r="P356" s="666">
        <v>109.62</v>
      </c>
      <c r="Q356" s="681">
        <v>1</v>
      </c>
      <c r="R356" s="665">
        <v>2</v>
      </c>
      <c r="S356" s="681">
        <v>1</v>
      </c>
      <c r="T356" s="748">
        <v>2</v>
      </c>
      <c r="U356" s="704">
        <v>1</v>
      </c>
    </row>
    <row r="357" spans="1:21" ht="14.4" customHeight="1" x14ac:dyDescent="0.3">
      <c r="A357" s="664">
        <v>11</v>
      </c>
      <c r="B357" s="665" t="s">
        <v>550</v>
      </c>
      <c r="C357" s="665" t="s">
        <v>1791</v>
      </c>
      <c r="D357" s="746" t="s">
        <v>2589</v>
      </c>
      <c r="E357" s="747" t="s">
        <v>1804</v>
      </c>
      <c r="F357" s="665" t="s">
        <v>1787</v>
      </c>
      <c r="G357" s="665" t="s">
        <v>1937</v>
      </c>
      <c r="H357" s="665" t="s">
        <v>551</v>
      </c>
      <c r="I357" s="665" t="s">
        <v>2219</v>
      </c>
      <c r="J357" s="665" t="s">
        <v>2122</v>
      </c>
      <c r="K357" s="665" t="s">
        <v>2220</v>
      </c>
      <c r="L357" s="666">
        <v>0</v>
      </c>
      <c r="M357" s="666">
        <v>0</v>
      </c>
      <c r="N357" s="665">
        <v>1</v>
      </c>
      <c r="O357" s="748">
        <v>0.5</v>
      </c>
      <c r="P357" s="666"/>
      <c r="Q357" s="681"/>
      <c r="R357" s="665"/>
      <c r="S357" s="681">
        <v>0</v>
      </c>
      <c r="T357" s="748"/>
      <c r="U357" s="704">
        <v>0</v>
      </c>
    </row>
    <row r="358" spans="1:21" ht="14.4" customHeight="1" x14ac:dyDescent="0.3">
      <c r="A358" s="664">
        <v>11</v>
      </c>
      <c r="B358" s="665" t="s">
        <v>550</v>
      </c>
      <c r="C358" s="665" t="s">
        <v>1791</v>
      </c>
      <c r="D358" s="746" t="s">
        <v>2589</v>
      </c>
      <c r="E358" s="747" t="s">
        <v>1804</v>
      </c>
      <c r="F358" s="665" t="s">
        <v>1787</v>
      </c>
      <c r="G358" s="665" t="s">
        <v>1969</v>
      </c>
      <c r="H358" s="665" t="s">
        <v>551</v>
      </c>
      <c r="I358" s="665" t="s">
        <v>1970</v>
      </c>
      <c r="J358" s="665" t="s">
        <v>1971</v>
      </c>
      <c r="K358" s="665" t="s">
        <v>1972</v>
      </c>
      <c r="L358" s="666">
        <v>159.71</v>
      </c>
      <c r="M358" s="666">
        <v>159.71</v>
      </c>
      <c r="N358" s="665">
        <v>1</v>
      </c>
      <c r="O358" s="748">
        <v>1</v>
      </c>
      <c r="P358" s="666"/>
      <c r="Q358" s="681">
        <v>0</v>
      </c>
      <c r="R358" s="665"/>
      <c r="S358" s="681">
        <v>0</v>
      </c>
      <c r="T358" s="748"/>
      <c r="U358" s="704">
        <v>0</v>
      </c>
    </row>
    <row r="359" spans="1:21" ht="14.4" customHeight="1" x14ac:dyDescent="0.3">
      <c r="A359" s="664">
        <v>11</v>
      </c>
      <c r="B359" s="665" t="s">
        <v>550</v>
      </c>
      <c r="C359" s="665" t="s">
        <v>1791</v>
      </c>
      <c r="D359" s="746" t="s">
        <v>2589</v>
      </c>
      <c r="E359" s="747" t="s">
        <v>1804</v>
      </c>
      <c r="F359" s="665" t="s">
        <v>1787</v>
      </c>
      <c r="G359" s="665" t="s">
        <v>1969</v>
      </c>
      <c r="H359" s="665" t="s">
        <v>551</v>
      </c>
      <c r="I359" s="665" t="s">
        <v>1973</v>
      </c>
      <c r="J359" s="665" t="s">
        <v>1971</v>
      </c>
      <c r="K359" s="665" t="s">
        <v>1974</v>
      </c>
      <c r="L359" s="666">
        <v>159.71</v>
      </c>
      <c r="M359" s="666">
        <v>479.13</v>
      </c>
      <c r="N359" s="665">
        <v>3</v>
      </c>
      <c r="O359" s="748">
        <v>1</v>
      </c>
      <c r="P359" s="666"/>
      <c r="Q359" s="681">
        <v>0</v>
      </c>
      <c r="R359" s="665"/>
      <c r="S359" s="681">
        <v>0</v>
      </c>
      <c r="T359" s="748"/>
      <c r="U359" s="704">
        <v>0</v>
      </c>
    </row>
    <row r="360" spans="1:21" ht="14.4" customHeight="1" x14ac:dyDescent="0.3">
      <c r="A360" s="664">
        <v>11</v>
      </c>
      <c r="B360" s="665" t="s">
        <v>550</v>
      </c>
      <c r="C360" s="665" t="s">
        <v>1791</v>
      </c>
      <c r="D360" s="746" t="s">
        <v>2589</v>
      </c>
      <c r="E360" s="747" t="s">
        <v>1804</v>
      </c>
      <c r="F360" s="665" t="s">
        <v>1787</v>
      </c>
      <c r="G360" s="665" t="s">
        <v>1858</v>
      </c>
      <c r="H360" s="665" t="s">
        <v>551</v>
      </c>
      <c r="I360" s="665" t="s">
        <v>747</v>
      </c>
      <c r="J360" s="665" t="s">
        <v>748</v>
      </c>
      <c r="K360" s="665" t="s">
        <v>1921</v>
      </c>
      <c r="L360" s="666">
        <v>60.9</v>
      </c>
      <c r="M360" s="666">
        <v>121.8</v>
      </c>
      <c r="N360" s="665">
        <v>2</v>
      </c>
      <c r="O360" s="748">
        <v>2</v>
      </c>
      <c r="P360" s="666"/>
      <c r="Q360" s="681">
        <v>0</v>
      </c>
      <c r="R360" s="665"/>
      <c r="S360" s="681">
        <v>0</v>
      </c>
      <c r="T360" s="748"/>
      <c r="U360" s="704">
        <v>0</v>
      </c>
    </row>
    <row r="361" spans="1:21" ht="14.4" customHeight="1" x14ac:dyDescent="0.3">
      <c r="A361" s="664">
        <v>11</v>
      </c>
      <c r="B361" s="665" t="s">
        <v>550</v>
      </c>
      <c r="C361" s="665" t="s">
        <v>1791</v>
      </c>
      <c r="D361" s="746" t="s">
        <v>2589</v>
      </c>
      <c r="E361" s="747" t="s">
        <v>1804</v>
      </c>
      <c r="F361" s="665" t="s">
        <v>1787</v>
      </c>
      <c r="G361" s="665" t="s">
        <v>1834</v>
      </c>
      <c r="H361" s="665" t="s">
        <v>551</v>
      </c>
      <c r="I361" s="665" t="s">
        <v>1872</v>
      </c>
      <c r="J361" s="665" t="s">
        <v>679</v>
      </c>
      <c r="K361" s="665" t="s">
        <v>1873</v>
      </c>
      <c r="L361" s="666">
        <v>0</v>
      </c>
      <c r="M361" s="666">
        <v>0</v>
      </c>
      <c r="N361" s="665">
        <v>1</v>
      </c>
      <c r="O361" s="748">
        <v>0.5</v>
      </c>
      <c r="P361" s="666"/>
      <c r="Q361" s="681"/>
      <c r="R361" s="665"/>
      <c r="S361" s="681">
        <v>0</v>
      </c>
      <c r="T361" s="748"/>
      <c r="U361" s="704">
        <v>0</v>
      </c>
    </row>
    <row r="362" spans="1:21" ht="14.4" customHeight="1" x14ac:dyDescent="0.3">
      <c r="A362" s="664">
        <v>11</v>
      </c>
      <c r="B362" s="665" t="s">
        <v>550</v>
      </c>
      <c r="C362" s="665" t="s">
        <v>1791</v>
      </c>
      <c r="D362" s="746" t="s">
        <v>2589</v>
      </c>
      <c r="E362" s="747" t="s">
        <v>1804</v>
      </c>
      <c r="F362" s="665" t="s">
        <v>1787</v>
      </c>
      <c r="G362" s="665" t="s">
        <v>1834</v>
      </c>
      <c r="H362" s="665" t="s">
        <v>551</v>
      </c>
      <c r="I362" s="665" t="s">
        <v>2221</v>
      </c>
      <c r="J362" s="665" t="s">
        <v>2222</v>
      </c>
      <c r="K362" s="665" t="s">
        <v>2223</v>
      </c>
      <c r="L362" s="666">
        <v>0</v>
      </c>
      <c r="M362" s="666">
        <v>0</v>
      </c>
      <c r="N362" s="665">
        <v>1</v>
      </c>
      <c r="O362" s="748">
        <v>0.5</v>
      </c>
      <c r="P362" s="666"/>
      <c r="Q362" s="681"/>
      <c r="R362" s="665"/>
      <c r="S362" s="681">
        <v>0</v>
      </c>
      <c r="T362" s="748"/>
      <c r="U362" s="704">
        <v>0</v>
      </c>
    </row>
    <row r="363" spans="1:21" ht="14.4" customHeight="1" x14ac:dyDescent="0.3">
      <c r="A363" s="664">
        <v>11</v>
      </c>
      <c r="B363" s="665" t="s">
        <v>550</v>
      </c>
      <c r="C363" s="665" t="s">
        <v>1791</v>
      </c>
      <c r="D363" s="746" t="s">
        <v>2589</v>
      </c>
      <c r="E363" s="747" t="s">
        <v>1804</v>
      </c>
      <c r="F363" s="665" t="s">
        <v>1787</v>
      </c>
      <c r="G363" s="665" t="s">
        <v>1834</v>
      </c>
      <c r="H363" s="665" t="s">
        <v>551</v>
      </c>
      <c r="I363" s="665" t="s">
        <v>2224</v>
      </c>
      <c r="J363" s="665" t="s">
        <v>2222</v>
      </c>
      <c r="K363" s="665" t="s">
        <v>2225</v>
      </c>
      <c r="L363" s="666">
        <v>0</v>
      </c>
      <c r="M363" s="666">
        <v>0</v>
      </c>
      <c r="N363" s="665">
        <v>1</v>
      </c>
      <c r="O363" s="748">
        <v>1</v>
      </c>
      <c r="P363" s="666"/>
      <c r="Q363" s="681"/>
      <c r="R363" s="665"/>
      <c r="S363" s="681">
        <v>0</v>
      </c>
      <c r="T363" s="748"/>
      <c r="U363" s="704">
        <v>0</v>
      </c>
    </row>
    <row r="364" spans="1:21" ht="14.4" customHeight="1" x14ac:dyDescent="0.3">
      <c r="A364" s="664">
        <v>11</v>
      </c>
      <c r="B364" s="665" t="s">
        <v>550</v>
      </c>
      <c r="C364" s="665" t="s">
        <v>1791</v>
      </c>
      <c r="D364" s="746" t="s">
        <v>2589</v>
      </c>
      <c r="E364" s="747" t="s">
        <v>1804</v>
      </c>
      <c r="F364" s="665" t="s">
        <v>1787</v>
      </c>
      <c r="G364" s="665" t="s">
        <v>1978</v>
      </c>
      <c r="H364" s="665" t="s">
        <v>551</v>
      </c>
      <c r="I364" s="665" t="s">
        <v>1979</v>
      </c>
      <c r="J364" s="665" t="s">
        <v>1980</v>
      </c>
      <c r="K364" s="665" t="s">
        <v>1981</v>
      </c>
      <c r="L364" s="666">
        <v>1776.67</v>
      </c>
      <c r="M364" s="666">
        <v>1776.67</v>
      </c>
      <c r="N364" s="665">
        <v>1</v>
      </c>
      <c r="O364" s="748">
        <v>1</v>
      </c>
      <c r="P364" s="666">
        <v>1776.67</v>
      </c>
      <c r="Q364" s="681">
        <v>1</v>
      </c>
      <c r="R364" s="665">
        <v>1</v>
      </c>
      <c r="S364" s="681">
        <v>1</v>
      </c>
      <c r="T364" s="748">
        <v>1</v>
      </c>
      <c r="U364" s="704">
        <v>1</v>
      </c>
    </row>
    <row r="365" spans="1:21" ht="14.4" customHeight="1" x14ac:dyDescent="0.3">
      <c r="A365" s="664">
        <v>11</v>
      </c>
      <c r="B365" s="665" t="s">
        <v>550</v>
      </c>
      <c r="C365" s="665" t="s">
        <v>1791</v>
      </c>
      <c r="D365" s="746" t="s">
        <v>2589</v>
      </c>
      <c r="E365" s="747" t="s">
        <v>1804</v>
      </c>
      <c r="F365" s="665" t="s">
        <v>1787</v>
      </c>
      <c r="G365" s="665" t="s">
        <v>1862</v>
      </c>
      <c r="H365" s="665" t="s">
        <v>551</v>
      </c>
      <c r="I365" s="665" t="s">
        <v>1181</v>
      </c>
      <c r="J365" s="665" t="s">
        <v>2128</v>
      </c>
      <c r="K365" s="665" t="s">
        <v>1927</v>
      </c>
      <c r="L365" s="666">
        <v>0</v>
      </c>
      <c r="M365" s="666">
        <v>0</v>
      </c>
      <c r="N365" s="665">
        <v>1</v>
      </c>
      <c r="O365" s="748">
        <v>1</v>
      </c>
      <c r="P365" s="666">
        <v>0</v>
      </c>
      <c r="Q365" s="681"/>
      <c r="R365" s="665">
        <v>1</v>
      </c>
      <c r="S365" s="681">
        <v>1</v>
      </c>
      <c r="T365" s="748">
        <v>1</v>
      </c>
      <c r="U365" s="704">
        <v>1</v>
      </c>
    </row>
    <row r="366" spans="1:21" ht="14.4" customHeight="1" x14ac:dyDescent="0.3">
      <c r="A366" s="664">
        <v>11</v>
      </c>
      <c r="B366" s="665" t="s">
        <v>550</v>
      </c>
      <c r="C366" s="665" t="s">
        <v>1791</v>
      </c>
      <c r="D366" s="746" t="s">
        <v>2589</v>
      </c>
      <c r="E366" s="747" t="s">
        <v>1804</v>
      </c>
      <c r="F366" s="665" t="s">
        <v>1787</v>
      </c>
      <c r="G366" s="665" t="s">
        <v>2140</v>
      </c>
      <c r="H366" s="665" t="s">
        <v>551</v>
      </c>
      <c r="I366" s="665" t="s">
        <v>1432</v>
      </c>
      <c r="J366" s="665" t="s">
        <v>2141</v>
      </c>
      <c r="K366" s="665" t="s">
        <v>1680</v>
      </c>
      <c r="L366" s="666">
        <v>38.56</v>
      </c>
      <c r="M366" s="666">
        <v>38.56</v>
      </c>
      <c r="N366" s="665">
        <v>1</v>
      </c>
      <c r="O366" s="748">
        <v>0.5</v>
      </c>
      <c r="P366" s="666">
        <v>38.56</v>
      </c>
      <c r="Q366" s="681">
        <v>1</v>
      </c>
      <c r="R366" s="665">
        <v>1</v>
      </c>
      <c r="S366" s="681">
        <v>1</v>
      </c>
      <c r="T366" s="748">
        <v>0.5</v>
      </c>
      <c r="U366" s="704">
        <v>1</v>
      </c>
    </row>
    <row r="367" spans="1:21" ht="14.4" customHeight="1" x14ac:dyDescent="0.3">
      <c r="A367" s="664">
        <v>11</v>
      </c>
      <c r="B367" s="665" t="s">
        <v>550</v>
      </c>
      <c r="C367" s="665" t="s">
        <v>1791</v>
      </c>
      <c r="D367" s="746" t="s">
        <v>2589</v>
      </c>
      <c r="E367" s="747" t="s">
        <v>1804</v>
      </c>
      <c r="F367" s="665" t="s">
        <v>1787</v>
      </c>
      <c r="G367" s="665" t="s">
        <v>2226</v>
      </c>
      <c r="H367" s="665" t="s">
        <v>830</v>
      </c>
      <c r="I367" s="665" t="s">
        <v>2227</v>
      </c>
      <c r="J367" s="665" t="s">
        <v>2228</v>
      </c>
      <c r="K367" s="665" t="s">
        <v>2229</v>
      </c>
      <c r="L367" s="666">
        <v>73.069999999999993</v>
      </c>
      <c r="M367" s="666">
        <v>657.62999999999988</v>
      </c>
      <c r="N367" s="665">
        <v>9</v>
      </c>
      <c r="O367" s="748">
        <v>8.5</v>
      </c>
      <c r="P367" s="666">
        <v>365.34999999999997</v>
      </c>
      <c r="Q367" s="681">
        <v>0.55555555555555558</v>
      </c>
      <c r="R367" s="665">
        <v>5</v>
      </c>
      <c r="S367" s="681">
        <v>0.55555555555555558</v>
      </c>
      <c r="T367" s="748">
        <v>5</v>
      </c>
      <c r="U367" s="704">
        <v>0.58823529411764708</v>
      </c>
    </row>
    <row r="368" spans="1:21" ht="14.4" customHeight="1" x14ac:dyDescent="0.3">
      <c r="A368" s="664">
        <v>11</v>
      </c>
      <c r="B368" s="665" t="s">
        <v>550</v>
      </c>
      <c r="C368" s="665" t="s">
        <v>1791</v>
      </c>
      <c r="D368" s="746" t="s">
        <v>2589</v>
      </c>
      <c r="E368" s="747" t="s">
        <v>1804</v>
      </c>
      <c r="F368" s="665" t="s">
        <v>1787</v>
      </c>
      <c r="G368" s="665" t="s">
        <v>2226</v>
      </c>
      <c r="H368" s="665" t="s">
        <v>830</v>
      </c>
      <c r="I368" s="665" t="s">
        <v>2230</v>
      </c>
      <c r="J368" s="665" t="s">
        <v>2228</v>
      </c>
      <c r="K368" s="665" t="s">
        <v>2231</v>
      </c>
      <c r="L368" s="666">
        <v>146.15</v>
      </c>
      <c r="M368" s="666">
        <v>146.15</v>
      </c>
      <c r="N368" s="665">
        <v>1</v>
      </c>
      <c r="O368" s="748">
        <v>1</v>
      </c>
      <c r="P368" s="666">
        <v>146.15</v>
      </c>
      <c r="Q368" s="681">
        <v>1</v>
      </c>
      <c r="R368" s="665">
        <v>1</v>
      </c>
      <c r="S368" s="681">
        <v>1</v>
      </c>
      <c r="T368" s="748">
        <v>1</v>
      </c>
      <c r="U368" s="704">
        <v>1</v>
      </c>
    </row>
    <row r="369" spans="1:21" ht="14.4" customHeight="1" x14ac:dyDescent="0.3">
      <c r="A369" s="664">
        <v>11</v>
      </c>
      <c r="B369" s="665" t="s">
        <v>550</v>
      </c>
      <c r="C369" s="665" t="s">
        <v>1791</v>
      </c>
      <c r="D369" s="746" t="s">
        <v>2589</v>
      </c>
      <c r="E369" s="747" t="s">
        <v>1804</v>
      </c>
      <c r="F369" s="665" t="s">
        <v>1787</v>
      </c>
      <c r="G369" s="665" t="s">
        <v>1837</v>
      </c>
      <c r="H369" s="665" t="s">
        <v>830</v>
      </c>
      <c r="I369" s="665" t="s">
        <v>1080</v>
      </c>
      <c r="J369" s="665" t="s">
        <v>845</v>
      </c>
      <c r="K369" s="665" t="s">
        <v>1723</v>
      </c>
      <c r="L369" s="666">
        <v>18.260000000000002</v>
      </c>
      <c r="M369" s="666">
        <v>18.260000000000002</v>
      </c>
      <c r="N369" s="665">
        <v>1</v>
      </c>
      <c r="O369" s="748">
        <v>1</v>
      </c>
      <c r="P369" s="666">
        <v>18.260000000000002</v>
      </c>
      <c r="Q369" s="681">
        <v>1</v>
      </c>
      <c r="R369" s="665">
        <v>1</v>
      </c>
      <c r="S369" s="681">
        <v>1</v>
      </c>
      <c r="T369" s="748">
        <v>1</v>
      </c>
      <c r="U369" s="704">
        <v>1</v>
      </c>
    </row>
    <row r="370" spans="1:21" ht="14.4" customHeight="1" x14ac:dyDescent="0.3">
      <c r="A370" s="664">
        <v>11</v>
      </c>
      <c r="B370" s="665" t="s">
        <v>550</v>
      </c>
      <c r="C370" s="665" t="s">
        <v>1791</v>
      </c>
      <c r="D370" s="746" t="s">
        <v>2589</v>
      </c>
      <c r="E370" s="747" t="s">
        <v>1804</v>
      </c>
      <c r="F370" s="665" t="s">
        <v>1787</v>
      </c>
      <c r="G370" s="665" t="s">
        <v>1837</v>
      </c>
      <c r="H370" s="665" t="s">
        <v>830</v>
      </c>
      <c r="I370" s="665" t="s">
        <v>844</v>
      </c>
      <c r="J370" s="665" t="s">
        <v>845</v>
      </c>
      <c r="K370" s="665" t="s">
        <v>846</v>
      </c>
      <c r="L370" s="666">
        <v>36.54</v>
      </c>
      <c r="M370" s="666">
        <v>109.62</v>
      </c>
      <c r="N370" s="665">
        <v>3</v>
      </c>
      <c r="O370" s="748">
        <v>2.5</v>
      </c>
      <c r="P370" s="666">
        <v>73.08</v>
      </c>
      <c r="Q370" s="681">
        <v>0.66666666666666663</v>
      </c>
      <c r="R370" s="665">
        <v>2</v>
      </c>
      <c r="S370" s="681">
        <v>0.66666666666666663</v>
      </c>
      <c r="T370" s="748">
        <v>2</v>
      </c>
      <c r="U370" s="704">
        <v>0.8</v>
      </c>
    </row>
    <row r="371" spans="1:21" ht="14.4" customHeight="1" x14ac:dyDescent="0.3">
      <c r="A371" s="664">
        <v>11</v>
      </c>
      <c r="B371" s="665" t="s">
        <v>550</v>
      </c>
      <c r="C371" s="665" t="s">
        <v>1791</v>
      </c>
      <c r="D371" s="746" t="s">
        <v>2589</v>
      </c>
      <c r="E371" s="747" t="s">
        <v>1804</v>
      </c>
      <c r="F371" s="665" t="s">
        <v>1787</v>
      </c>
      <c r="G371" s="665" t="s">
        <v>1837</v>
      </c>
      <c r="H371" s="665" t="s">
        <v>830</v>
      </c>
      <c r="I371" s="665" t="s">
        <v>1913</v>
      </c>
      <c r="J371" s="665" t="s">
        <v>845</v>
      </c>
      <c r="K371" s="665" t="s">
        <v>1914</v>
      </c>
      <c r="L371" s="666">
        <v>0</v>
      </c>
      <c r="M371" s="666">
        <v>0</v>
      </c>
      <c r="N371" s="665">
        <v>1</v>
      </c>
      <c r="O371" s="748">
        <v>1</v>
      </c>
      <c r="P371" s="666"/>
      <c r="Q371" s="681"/>
      <c r="R371" s="665"/>
      <c r="S371" s="681">
        <v>0</v>
      </c>
      <c r="T371" s="748"/>
      <c r="U371" s="704">
        <v>0</v>
      </c>
    </row>
    <row r="372" spans="1:21" ht="14.4" customHeight="1" x14ac:dyDescent="0.3">
      <c r="A372" s="664">
        <v>11</v>
      </c>
      <c r="B372" s="665" t="s">
        <v>550</v>
      </c>
      <c r="C372" s="665" t="s">
        <v>1791</v>
      </c>
      <c r="D372" s="746" t="s">
        <v>2589</v>
      </c>
      <c r="E372" s="747" t="s">
        <v>1804</v>
      </c>
      <c r="F372" s="665" t="s">
        <v>1787</v>
      </c>
      <c r="G372" s="665" t="s">
        <v>1837</v>
      </c>
      <c r="H372" s="665" t="s">
        <v>551</v>
      </c>
      <c r="I372" s="665" t="s">
        <v>1838</v>
      </c>
      <c r="J372" s="665" t="s">
        <v>845</v>
      </c>
      <c r="K372" s="665" t="s">
        <v>1839</v>
      </c>
      <c r="L372" s="666">
        <v>36.54</v>
      </c>
      <c r="M372" s="666">
        <v>182.7</v>
      </c>
      <c r="N372" s="665">
        <v>5</v>
      </c>
      <c r="O372" s="748">
        <v>4.5</v>
      </c>
      <c r="P372" s="666">
        <v>36.54</v>
      </c>
      <c r="Q372" s="681">
        <v>0.2</v>
      </c>
      <c r="R372" s="665">
        <v>1</v>
      </c>
      <c r="S372" s="681">
        <v>0.2</v>
      </c>
      <c r="T372" s="748">
        <v>0.5</v>
      </c>
      <c r="U372" s="704">
        <v>0.1111111111111111</v>
      </c>
    </row>
    <row r="373" spans="1:21" ht="14.4" customHeight="1" x14ac:dyDescent="0.3">
      <c r="A373" s="664">
        <v>11</v>
      </c>
      <c r="B373" s="665" t="s">
        <v>550</v>
      </c>
      <c r="C373" s="665" t="s">
        <v>1791</v>
      </c>
      <c r="D373" s="746" t="s">
        <v>2589</v>
      </c>
      <c r="E373" s="747" t="s">
        <v>1804</v>
      </c>
      <c r="F373" s="665" t="s">
        <v>1787</v>
      </c>
      <c r="G373" s="665" t="s">
        <v>1837</v>
      </c>
      <c r="H373" s="665" t="s">
        <v>551</v>
      </c>
      <c r="I373" s="665" t="s">
        <v>2187</v>
      </c>
      <c r="J373" s="665" t="s">
        <v>2188</v>
      </c>
      <c r="K373" s="665" t="s">
        <v>2189</v>
      </c>
      <c r="L373" s="666">
        <v>0</v>
      </c>
      <c r="M373" s="666">
        <v>0</v>
      </c>
      <c r="N373" s="665">
        <v>1</v>
      </c>
      <c r="O373" s="748">
        <v>0.5</v>
      </c>
      <c r="P373" s="666"/>
      <c r="Q373" s="681"/>
      <c r="R373" s="665"/>
      <c r="S373" s="681">
        <v>0</v>
      </c>
      <c r="T373" s="748"/>
      <c r="U373" s="704">
        <v>0</v>
      </c>
    </row>
    <row r="374" spans="1:21" ht="14.4" customHeight="1" x14ac:dyDescent="0.3">
      <c r="A374" s="664">
        <v>11</v>
      </c>
      <c r="B374" s="665" t="s">
        <v>550</v>
      </c>
      <c r="C374" s="665" t="s">
        <v>1791</v>
      </c>
      <c r="D374" s="746" t="s">
        <v>2589</v>
      </c>
      <c r="E374" s="747" t="s">
        <v>1804</v>
      </c>
      <c r="F374" s="665" t="s">
        <v>1787</v>
      </c>
      <c r="G374" s="665" t="s">
        <v>1837</v>
      </c>
      <c r="H374" s="665" t="s">
        <v>551</v>
      </c>
      <c r="I374" s="665" t="s">
        <v>1935</v>
      </c>
      <c r="J374" s="665" t="s">
        <v>845</v>
      </c>
      <c r="K374" s="665" t="s">
        <v>1936</v>
      </c>
      <c r="L374" s="666">
        <v>18.260000000000002</v>
      </c>
      <c r="M374" s="666">
        <v>73.040000000000006</v>
      </c>
      <c r="N374" s="665">
        <v>4</v>
      </c>
      <c r="O374" s="748">
        <v>4</v>
      </c>
      <c r="P374" s="666"/>
      <c r="Q374" s="681">
        <v>0</v>
      </c>
      <c r="R374" s="665"/>
      <c r="S374" s="681">
        <v>0</v>
      </c>
      <c r="T374" s="748"/>
      <c r="U374" s="704">
        <v>0</v>
      </c>
    </row>
    <row r="375" spans="1:21" ht="14.4" customHeight="1" x14ac:dyDescent="0.3">
      <c r="A375" s="664">
        <v>11</v>
      </c>
      <c r="B375" s="665" t="s">
        <v>550</v>
      </c>
      <c r="C375" s="665" t="s">
        <v>1791</v>
      </c>
      <c r="D375" s="746" t="s">
        <v>2589</v>
      </c>
      <c r="E375" s="747" t="s">
        <v>1804</v>
      </c>
      <c r="F375" s="665" t="s">
        <v>1787</v>
      </c>
      <c r="G375" s="665" t="s">
        <v>1825</v>
      </c>
      <c r="H375" s="665" t="s">
        <v>551</v>
      </c>
      <c r="I375" s="665" t="s">
        <v>640</v>
      </c>
      <c r="J375" s="665" t="s">
        <v>1826</v>
      </c>
      <c r="K375" s="665" t="s">
        <v>1827</v>
      </c>
      <c r="L375" s="666">
        <v>0</v>
      </c>
      <c r="M375" s="666">
        <v>0</v>
      </c>
      <c r="N375" s="665">
        <v>1</v>
      </c>
      <c r="O375" s="748">
        <v>1</v>
      </c>
      <c r="P375" s="666">
        <v>0</v>
      </c>
      <c r="Q375" s="681"/>
      <c r="R375" s="665">
        <v>1</v>
      </c>
      <c r="S375" s="681">
        <v>1</v>
      </c>
      <c r="T375" s="748">
        <v>1</v>
      </c>
      <c r="U375" s="704">
        <v>1</v>
      </c>
    </row>
    <row r="376" spans="1:21" ht="14.4" customHeight="1" x14ac:dyDescent="0.3">
      <c r="A376" s="664">
        <v>11</v>
      </c>
      <c r="B376" s="665" t="s">
        <v>550</v>
      </c>
      <c r="C376" s="665" t="s">
        <v>1791</v>
      </c>
      <c r="D376" s="746" t="s">
        <v>2589</v>
      </c>
      <c r="E376" s="747" t="s">
        <v>1804</v>
      </c>
      <c r="F376" s="665" t="s">
        <v>1787</v>
      </c>
      <c r="G376" s="665" t="s">
        <v>1922</v>
      </c>
      <c r="H376" s="665" t="s">
        <v>551</v>
      </c>
      <c r="I376" s="665" t="s">
        <v>2232</v>
      </c>
      <c r="J376" s="665" t="s">
        <v>2233</v>
      </c>
      <c r="K376" s="665" t="s">
        <v>2234</v>
      </c>
      <c r="L376" s="666">
        <v>313.2</v>
      </c>
      <c r="M376" s="666">
        <v>313.2</v>
      </c>
      <c r="N376" s="665">
        <v>1</v>
      </c>
      <c r="O376" s="748">
        <v>1</v>
      </c>
      <c r="P376" s="666">
        <v>313.2</v>
      </c>
      <c r="Q376" s="681">
        <v>1</v>
      </c>
      <c r="R376" s="665">
        <v>1</v>
      </c>
      <c r="S376" s="681">
        <v>1</v>
      </c>
      <c r="T376" s="748">
        <v>1</v>
      </c>
      <c r="U376" s="704">
        <v>1</v>
      </c>
    </row>
    <row r="377" spans="1:21" ht="14.4" customHeight="1" x14ac:dyDescent="0.3">
      <c r="A377" s="664">
        <v>11</v>
      </c>
      <c r="B377" s="665" t="s">
        <v>550</v>
      </c>
      <c r="C377" s="665" t="s">
        <v>1791</v>
      </c>
      <c r="D377" s="746" t="s">
        <v>2589</v>
      </c>
      <c r="E377" s="747" t="s">
        <v>1804</v>
      </c>
      <c r="F377" s="665" t="s">
        <v>1787</v>
      </c>
      <c r="G377" s="665" t="s">
        <v>1922</v>
      </c>
      <c r="H377" s="665" t="s">
        <v>830</v>
      </c>
      <c r="I377" s="665" t="s">
        <v>1068</v>
      </c>
      <c r="J377" s="665" t="s">
        <v>1069</v>
      </c>
      <c r="K377" s="665" t="s">
        <v>1070</v>
      </c>
      <c r="L377" s="666">
        <v>31.32</v>
      </c>
      <c r="M377" s="666">
        <v>31.32</v>
      </c>
      <c r="N377" s="665">
        <v>1</v>
      </c>
      <c r="O377" s="748">
        <v>1</v>
      </c>
      <c r="P377" s="666"/>
      <c r="Q377" s="681">
        <v>0</v>
      </c>
      <c r="R377" s="665"/>
      <c r="S377" s="681">
        <v>0</v>
      </c>
      <c r="T377" s="748"/>
      <c r="U377" s="704">
        <v>0</v>
      </c>
    </row>
    <row r="378" spans="1:21" ht="14.4" customHeight="1" x14ac:dyDescent="0.3">
      <c r="A378" s="664">
        <v>11</v>
      </c>
      <c r="B378" s="665" t="s">
        <v>550</v>
      </c>
      <c r="C378" s="665" t="s">
        <v>1791</v>
      </c>
      <c r="D378" s="746" t="s">
        <v>2589</v>
      </c>
      <c r="E378" s="747" t="s">
        <v>1804</v>
      </c>
      <c r="F378" s="665" t="s">
        <v>1788</v>
      </c>
      <c r="G378" s="665" t="s">
        <v>2009</v>
      </c>
      <c r="H378" s="665" t="s">
        <v>551</v>
      </c>
      <c r="I378" s="665" t="s">
        <v>2012</v>
      </c>
      <c r="J378" s="665" t="s">
        <v>2013</v>
      </c>
      <c r="K378" s="665" t="s">
        <v>2014</v>
      </c>
      <c r="L378" s="666">
        <v>0</v>
      </c>
      <c r="M378" s="666">
        <v>0</v>
      </c>
      <c r="N378" s="665">
        <v>2</v>
      </c>
      <c r="O378" s="748">
        <v>2</v>
      </c>
      <c r="P378" s="666"/>
      <c r="Q378" s="681"/>
      <c r="R378" s="665"/>
      <c r="S378" s="681">
        <v>0</v>
      </c>
      <c r="T378" s="748"/>
      <c r="U378" s="704">
        <v>0</v>
      </c>
    </row>
    <row r="379" spans="1:21" ht="14.4" customHeight="1" x14ac:dyDescent="0.3">
      <c r="A379" s="664">
        <v>11</v>
      </c>
      <c r="B379" s="665" t="s">
        <v>550</v>
      </c>
      <c r="C379" s="665" t="s">
        <v>1791</v>
      </c>
      <c r="D379" s="746" t="s">
        <v>2589</v>
      </c>
      <c r="E379" s="747" t="s">
        <v>1804</v>
      </c>
      <c r="F379" s="665" t="s">
        <v>1788</v>
      </c>
      <c r="G379" s="665" t="s">
        <v>2018</v>
      </c>
      <c r="H379" s="665" t="s">
        <v>551</v>
      </c>
      <c r="I379" s="665" t="s">
        <v>2235</v>
      </c>
      <c r="J379" s="665" t="s">
        <v>2236</v>
      </c>
      <c r="K379" s="665" t="s">
        <v>2237</v>
      </c>
      <c r="L379" s="666">
        <v>35.130000000000003</v>
      </c>
      <c r="M379" s="666">
        <v>35.130000000000003</v>
      </c>
      <c r="N379" s="665">
        <v>1</v>
      </c>
      <c r="O379" s="748">
        <v>1</v>
      </c>
      <c r="P379" s="666">
        <v>35.130000000000003</v>
      </c>
      <c r="Q379" s="681">
        <v>1</v>
      </c>
      <c r="R379" s="665">
        <v>1</v>
      </c>
      <c r="S379" s="681">
        <v>1</v>
      </c>
      <c r="T379" s="748">
        <v>1</v>
      </c>
      <c r="U379" s="704">
        <v>1</v>
      </c>
    </row>
    <row r="380" spans="1:21" ht="14.4" customHeight="1" x14ac:dyDescent="0.3">
      <c r="A380" s="664">
        <v>11</v>
      </c>
      <c r="B380" s="665" t="s">
        <v>550</v>
      </c>
      <c r="C380" s="665" t="s">
        <v>1791</v>
      </c>
      <c r="D380" s="746" t="s">
        <v>2589</v>
      </c>
      <c r="E380" s="747" t="s">
        <v>1804</v>
      </c>
      <c r="F380" s="665" t="s">
        <v>1788</v>
      </c>
      <c r="G380" s="665" t="s">
        <v>1828</v>
      </c>
      <c r="H380" s="665" t="s">
        <v>551</v>
      </c>
      <c r="I380" s="665" t="s">
        <v>1829</v>
      </c>
      <c r="J380" s="665" t="s">
        <v>1830</v>
      </c>
      <c r="K380" s="665" t="s">
        <v>1831</v>
      </c>
      <c r="L380" s="666">
        <v>500</v>
      </c>
      <c r="M380" s="666">
        <v>1000</v>
      </c>
      <c r="N380" s="665">
        <v>2</v>
      </c>
      <c r="O380" s="748">
        <v>2</v>
      </c>
      <c r="P380" s="666">
        <v>1000</v>
      </c>
      <c r="Q380" s="681">
        <v>1</v>
      </c>
      <c r="R380" s="665">
        <v>2</v>
      </c>
      <c r="S380" s="681">
        <v>1</v>
      </c>
      <c r="T380" s="748">
        <v>2</v>
      </c>
      <c r="U380" s="704">
        <v>1</v>
      </c>
    </row>
    <row r="381" spans="1:21" ht="14.4" customHeight="1" x14ac:dyDescent="0.3">
      <c r="A381" s="664">
        <v>11</v>
      </c>
      <c r="B381" s="665" t="s">
        <v>550</v>
      </c>
      <c r="C381" s="665" t="s">
        <v>1791</v>
      </c>
      <c r="D381" s="746" t="s">
        <v>2589</v>
      </c>
      <c r="E381" s="747" t="s">
        <v>1804</v>
      </c>
      <c r="F381" s="665" t="s">
        <v>1788</v>
      </c>
      <c r="G381" s="665" t="s">
        <v>1828</v>
      </c>
      <c r="H381" s="665" t="s">
        <v>551</v>
      </c>
      <c r="I381" s="665" t="s">
        <v>2238</v>
      </c>
      <c r="J381" s="665" t="s">
        <v>2032</v>
      </c>
      <c r="K381" s="665" t="s">
        <v>2239</v>
      </c>
      <c r="L381" s="666">
        <v>2200</v>
      </c>
      <c r="M381" s="666">
        <v>2200</v>
      </c>
      <c r="N381" s="665">
        <v>1</v>
      </c>
      <c r="O381" s="748">
        <v>1</v>
      </c>
      <c r="P381" s="666">
        <v>2200</v>
      </c>
      <c r="Q381" s="681">
        <v>1</v>
      </c>
      <c r="R381" s="665">
        <v>1</v>
      </c>
      <c r="S381" s="681">
        <v>1</v>
      </c>
      <c r="T381" s="748">
        <v>1</v>
      </c>
      <c r="U381" s="704">
        <v>1</v>
      </c>
    </row>
    <row r="382" spans="1:21" ht="14.4" customHeight="1" x14ac:dyDescent="0.3">
      <c r="A382" s="664">
        <v>11</v>
      </c>
      <c r="B382" s="665" t="s">
        <v>550</v>
      </c>
      <c r="C382" s="665" t="s">
        <v>1791</v>
      </c>
      <c r="D382" s="746" t="s">
        <v>2589</v>
      </c>
      <c r="E382" s="747" t="s">
        <v>1804</v>
      </c>
      <c r="F382" s="665" t="s">
        <v>1788</v>
      </c>
      <c r="G382" s="665" t="s">
        <v>1828</v>
      </c>
      <c r="H382" s="665" t="s">
        <v>551</v>
      </c>
      <c r="I382" s="665" t="s">
        <v>2031</v>
      </c>
      <c r="J382" s="665" t="s">
        <v>2032</v>
      </c>
      <c r="K382" s="665" t="s">
        <v>2033</v>
      </c>
      <c r="L382" s="666">
        <v>1600</v>
      </c>
      <c r="M382" s="666">
        <v>4800</v>
      </c>
      <c r="N382" s="665">
        <v>3</v>
      </c>
      <c r="O382" s="748">
        <v>3</v>
      </c>
      <c r="P382" s="666">
        <v>4800</v>
      </c>
      <c r="Q382" s="681">
        <v>1</v>
      </c>
      <c r="R382" s="665">
        <v>3</v>
      </c>
      <c r="S382" s="681">
        <v>1</v>
      </c>
      <c r="T382" s="748">
        <v>3</v>
      </c>
      <c r="U382" s="704">
        <v>1</v>
      </c>
    </row>
    <row r="383" spans="1:21" ht="14.4" customHeight="1" x14ac:dyDescent="0.3">
      <c r="A383" s="664">
        <v>11</v>
      </c>
      <c r="B383" s="665" t="s">
        <v>550</v>
      </c>
      <c r="C383" s="665" t="s">
        <v>1791</v>
      </c>
      <c r="D383" s="746" t="s">
        <v>2589</v>
      </c>
      <c r="E383" s="747" t="s">
        <v>1804</v>
      </c>
      <c r="F383" s="665" t="s">
        <v>1788</v>
      </c>
      <c r="G383" s="665" t="s">
        <v>1828</v>
      </c>
      <c r="H383" s="665" t="s">
        <v>551</v>
      </c>
      <c r="I383" s="665" t="s">
        <v>1840</v>
      </c>
      <c r="J383" s="665" t="s">
        <v>1841</v>
      </c>
      <c r="K383" s="665" t="s">
        <v>1842</v>
      </c>
      <c r="L383" s="666">
        <v>971.25</v>
      </c>
      <c r="M383" s="666">
        <v>1942.5</v>
      </c>
      <c r="N383" s="665">
        <v>2</v>
      </c>
      <c r="O383" s="748">
        <v>2</v>
      </c>
      <c r="P383" s="666">
        <v>1942.5</v>
      </c>
      <c r="Q383" s="681">
        <v>1</v>
      </c>
      <c r="R383" s="665">
        <v>2</v>
      </c>
      <c r="S383" s="681">
        <v>1</v>
      </c>
      <c r="T383" s="748">
        <v>2</v>
      </c>
      <c r="U383" s="704">
        <v>1</v>
      </c>
    </row>
    <row r="384" spans="1:21" ht="14.4" customHeight="1" x14ac:dyDescent="0.3">
      <c r="A384" s="664">
        <v>11</v>
      </c>
      <c r="B384" s="665" t="s">
        <v>550</v>
      </c>
      <c r="C384" s="665" t="s">
        <v>1791</v>
      </c>
      <c r="D384" s="746" t="s">
        <v>2589</v>
      </c>
      <c r="E384" s="747" t="s">
        <v>1804</v>
      </c>
      <c r="F384" s="665" t="s">
        <v>1788</v>
      </c>
      <c r="G384" s="665" t="s">
        <v>1828</v>
      </c>
      <c r="H384" s="665" t="s">
        <v>551</v>
      </c>
      <c r="I384" s="665" t="s">
        <v>2240</v>
      </c>
      <c r="J384" s="665" t="s">
        <v>2241</v>
      </c>
      <c r="K384" s="665" t="s">
        <v>2242</v>
      </c>
      <c r="L384" s="666">
        <v>600</v>
      </c>
      <c r="M384" s="666">
        <v>600</v>
      </c>
      <c r="N384" s="665">
        <v>1</v>
      </c>
      <c r="O384" s="748">
        <v>1</v>
      </c>
      <c r="P384" s="666">
        <v>600</v>
      </c>
      <c r="Q384" s="681">
        <v>1</v>
      </c>
      <c r="R384" s="665">
        <v>1</v>
      </c>
      <c r="S384" s="681">
        <v>1</v>
      </c>
      <c r="T384" s="748">
        <v>1</v>
      </c>
      <c r="U384" s="704">
        <v>1</v>
      </c>
    </row>
    <row r="385" spans="1:21" ht="14.4" customHeight="1" x14ac:dyDescent="0.3">
      <c r="A385" s="664">
        <v>11</v>
      </c>
      <c r="B385" s="665" t="s">
        <v>550</v>
      </c>
      <c r="C385" s="665" t="s">
        <v>1791</v>
      </c>
      <c r="D385" s="746" t="s">
        <v>2589</v>
      </c>
      <c r="E385" s="747" t="s">
        <v>1804</v>
      </c>
      <c r="F385" s="665" t="s">
        <v>1788</v>
      </c>
      <c r="G385" s="665" t="s">
        <v>1828</v>
      </c>
      <c r="H385" s="665" t="s">
        <v>551</v>
      </c>
      <c r="I385" s="665" t="s">
        <v>2243</v>
      </c>
      <c r="J385" s="665" t="s">
        <v>2244</v>
      </c>
      <c r="K385" s="665" t="s">
        <v>2245</v>
      </c>
      <c r="L385" s="666">
        <v>600</v>
      </c>
      <c r="M385" s="666">
        <v>600</v>
      </c>
      <c r="N385" s="665">
        <v>1</v>
      </c>
      <c r="O385" s="748">
        <v>1</v>
      </c>
      <c r="P385" s="666"/>
      <c r="Q385" s="681">
        <v>0</v>
      </c>
      <c r="R385" s="665"/>
      <c r="S385" s="681">
        <v>0</v>
      </c>
      <c r="T385" s="748"/>
      <c r="U385" s="704">
        <v>0</v>
      </c>
    </row>
    <row r="386" spans="1:21" ht="14.4" customHeight="1" x14ac:dyDescent="0.3">
      <c r="A386" s="664">
        <v>11</v>
      </c>
      <c r="B386" s="665" t="s">
        <v>550</v>
      </c>
      <c r="C386" s="665" t="s">
        <v>1791</v>
      </c>
      <c r="D386" s="746" t="s">
        <v>2589</v>
      </c>
      <c r="E386" s="747" t="s">
        <v>1804</v>
      </c>
      <c r="F386" s="665" t="s">
        <v>1788</v>
      </c>
      <c r="G386" s="665" t="s">
        <v>1876</v>
      </c>
      <c r="H386" s="665" t="s">
        <v>551</v>
      </c>
      <c r="I386" s="665" t="s">
        <v>1907</v>
      </c>
      <c r="J386" s="665" t="s">
        <v>1908</v>
      </c>
      <c r="K386" s="665" t="s">
        <v>1909</v>
      </c>
      <c r="L386" s="666">
        <v>200</v>
      </c>
      <c r="M386" s="666">
        <v>3200</v>
      </c>
      <c r="N386" s="665">
        <v>16</v>
      </c>
      <c r="O386" s="748">
        <v>8</v>
      </c>
      <c r="P386" s="666">
        <v>2000</v>
      </c>
      <c r="Q386" s="681">
        <v>0.625</v>
      </c>
      <c r="R386" s="665">
        <v>10</v>
      </c>
      <c r="S386" s="681">
        <v>0.625</v>
      </c>
      <c r="T386" s="748">
        <v>5</v>
      </c>
      <c r="U386" s="704">
        <v>0.625</v>
      </c>
    </row>
    <row r="387" spans="1:21" ht="14.4" customHeight="1" x14ac:dyDescent="0.3">
      <c r="A387" s="664">
        <v>11</v>
      </c>
      <c r="B387" s="665" t="s">
        <v>550</v>
      </c>
      <c r="C387" s="665" t="s">
        <v>1791</v>
      </c>
      <c r="D387" s="746" t="s">
        <v>2589</v>
      </c>
      <c r="E387" s="747" t="s">
        <v>1804</v>
      </c>
      <c r="F387" s="665" t="s">
        <v>1788</v>
      </c>
      <c r="G387" s="665" t="s">
        <v>1876</v>
      </c>
      <c r="H387" s="665" t="s">
        <v>551</v>
      </c>
      <c r="I387" s="665" t="s">
        <v>1877</v>
      </c>
      <c r="J387" s="665" t="s">
        <v>1878</v>
      </c>
      <c r="K387" s="665" t="s">
        <v>1879</v>
      </c>
      <c r="L387" s="666">
        <v>278.75</v>
      </c>
      <c r="M387" s="666">
        <v>10035</v>
      </c>
      <c r="N387" s="665">
        <v>36</v>
      </c>
      <c r="O387" s="748">
        <v>18</v>
      </c>
      <c r="P387" s="666">
        <v>7805</v>
      </c>
      <c r="Q387" s="681">
        <v>0.77777777777777779</v>
      </c>
      <c r="R387" s="665">
        <v>28</v>
      </c>
      <c r="S387" s="681">
        <v>0.77777777777777779</v>
      </c>
      <c r="T387" s="748">
        <v>14</v>
      </c>
      <c r="U387" s="704">
        <v>0.77777777777777779</v>
      </c>
    </row>
    <row r="388" spans="1:21" ht="14.4" customHeight="1" x14ac:dyDescent="0.3">
      <c r="A388" s="664">
        <v>11</v>
      </c>
      <c r="B388" s="665" t="s">
        <v>550</v>
      </c>
      <c r="C388" s="665" t="s">
        <v>1791</v>
      </c>
      <c r="D388" s="746" t="s">
        <v>2589</v>
      </c>
      <c r="E388" s="747" t="s">
        <v>1804</v>
      </c>
      <c r="F388" s="665" t="s">
        <v>1788</v>
      </c>
      <c r="G388" s="665" t="s">
        <v>2045</v>
      </c>
      <c r="H388" s="665" t="s">
        <v>551</v>
      </c>
      <c r="I388" s="665" t="s">
        <v>2246</v>
      </c>
      <c r="J388" s="665" t="s">
        <v>2247</v>
      </c>
      <c r="K388" s="665" t="s">
        <v>2248</v>
      </c>
      <c r="L388" s="666">
        <v>1659.44</v>
      </c>
      <c r="M388" s="666">
        <v>6637.76</v>
      </c>
      <c r="N388" s="665">
        <v>4</v>
      </c>
      <c r="O388" s="748">
        <v>3</v>
      </c>
      <c r="P388" s="666">
        <v>6637.76</v>
      </c>
      <c r="Q388" s="681">
        <v>1</v>
      </c>
      <c r="R388" s="665">
        <v>4</v>
      </c>
      <c r="S388" s="681">
        <v>1</v>
      </c>
      <c r="T388" s="748">
        <v>3</v>
      </c>
      <c r="U388" s="704">
        <v>1</v>
      </c>
    </row>
    <row r="389" spans="1:21" ht="14.4" customHeight="1" x14ac:dyDescent="0.3">
      <c r="A389" s="664">
        <v>11</v>
      </c>
      <c r="B389" s="665" t="s">
        <v>550</v>
      </c>
      <c r="C389" s="665" t="s">
        <v>1791</v>
      </c>
      <c r="D389" s="746" t="s">
        <v>2589</v>
      </c>
      <c r="E389" s="747" t="s">
        <v>1804</v>
      </c>
      <c r="F389" s="665" t="s">
        <v>1788</v>
      </c>
      <c r="G389" s="665" t="s">
        <v>2045</v>
      </c>
      <c r="H389" s="665" t="s">
        <v>551</v>
      </c>
      <c r="I389" s="665" t="s">
        <v>2118</v>
      </c>
      <c r="J389" s="665" t="s">
        <v>2119</v>
      </c>
      <c r="K389" s="665" t="s">
        <v>2120</v>
      </c>
      <c r="L389" s="666">
        <v>553.15</v>
      </c>
      <c r="M389" s="666">
        <v>16594.5</v>
      </c>
      <c r="N389" s="665">
        <v>30</v>
      </c>
      <c r="O389" s="748">
        <v>7</v>
      </c>
      <c r="P389" s="666">
        <v>13275.600000000002</v>
      </c>
      <c r="Q389" s="681">
        <v>0.80000000000000016</v>
      </c>
      <c r="R389" s="665">
        <v>24</v>
      </c>
      <c r="S389" s="681">
        <v>0.8</v>
      </c>
      <c r="T389" s="748">
        <v>6</v>
      </c>
      <c r="U389" s="704">
        <v>0.8571428571428571</v>
      </c>
    </row>
    <row r="390" spans="1:21" ht="14.4" customHeight="1" x14ac:dyDescent="0.3">
      <c r="A390" s="664">
        <v>11</v>
      </c>
      <c r="B390" s="665" t="s">
        <v>550</v>
      </c>
      <c r="C390" s="665" t="s">
        <v>1791</v>
      </c>
      <c r="D390" s="746" t="s">
        <v>2589</v>
      </c>
      <c r="E390" s="747" t="s">
        <v>1804</v>
      </c>
      <c r="F390" s="665" t="s">
        <v>1788</v>
      </c>
      <c r="G390" s="665" t="s">
        <v>2045</v>
      </c>
      <c r="H390" s="665" t="s">
        <v>551</v>
      </c>
      <c r="I390" s="665" t="s">
        <v>2249</v>
      </c>
      <c r="J390" s="665" t="s">
        <v>2250</v>
      </c>
      <c r="K390" s="665" t="s">
        <v>2251</v>
      </c>
      <c r="L390" s="666">
        <v>1659.44</v>
      </c>
      <c r="M390" s="666">
        <v>3318.88</v>
      </c>
      <c r="N390" s="665">
        <v>2</v>
      </c>
      <c r="O390" s="748">
        <v>1</v>
      </c>
      <c r="P390" s="666">
        <v>3318.88</v>
      </c>
      <c r="Q390" s="681">
        <v>1</v>
      </c>
      <c r="R390" s="665">
        <v>2</v>
      </c>
      <c r="S390" s="681">
        <v>1</v>
      </c>
      <c r="T390" s="748">
        <v>1</v>
      </c>
      <c r="U390" s="704">
        <v>1</v>
      </c>
    </row>
    <row r="391" spans="1:21" ht="14.4" customHeight="1" x14ac:dyDescent="0.3">
      <c r="A391" s="664">
        <v>11</v>
      </c>
      <c r="B391" s="665" t="s">
        <v>550</v>
      </c>
      <c r="C391" s="665" t="s">
        <v>1791</v>
      </c>
      <c r="D391" s="746" t="s">
        <v>2589</v>
      </c>
      <c r="E391" s="747" t="s">
        <v>1804</v>
      </c>
      <c r="F391" s="665" t="s">
        <v>1788</v>
      </c>
      <c r="G391" s="665" t="s">
        <v>2045</v>
      </c>
      <c r="H391" s="665" t="s">
        <v>551</v>
      </c>
      <c r="I391" s="665" t="s">
        <v>2252</v>
      </c>
      <c r="J391" s="665" t="s">
        <v>2253</v>
      </c>
      <c r="K391" s="665" t="s">
        <v>2254</v>
      </c>
      <c r="L391" s="666">
        <v>553.15</v>
      </c>
      <c r="M391" s="666">
        <v>553.15</v>
      </c>
      <c r="N391" s="665">
        <v>1</v>
      </c>
      <c r="O391" s="748">
        <v>1</v>
      </c>
      <c r="P391" s="666"/>
      <c r="Q391" s="681">
        <v>0</v>
      </c>
      <c r="R391" s="665"/>
      <c r="S391" s="681">
        <v>0</v>
      </c>
      <c r="T391" s="748"/>
      <c r="U391" s="704">
        <v>0</v>
      </c>
    </row>
    <row r="392" spans="1:21" ht="14.4" customHeight="1" x14ac:dyDescent="0.3">
      <c r="A392" s="664">
        <v>11</v>
      </c>
      <c r="B392" s="665" t="s">
        <v>550</v>
      </c>
      <c r="C392" s="665" t="s">
        <v>1791</v>
      </c>
      <c r="D392" s="746" t="s">
        <v>2589</v>
      </c>
      <c r="E392" s="747" t="s">
        <v>1805</v>
      </c>
      <c r="F392" s="665" t="s">
        <v>1787</v>
      </c>
      <c r="G392" s="665" t="s">
        <v>1854</v>
      </c>
      <c r="H392" s="665" t="s">
        <v>830</v>
      </c>
      <c r="I392" s="665" t="s">
        <v>931</v>
      </c>
      <c r="J392" s="665" t="s">
        <v>1690</v>
      </c>
      <c r="K392" s="665" t="s">
        <v>1691</v>
      </c>
      <c r="L392" s="666">
        <v>154.36000000000001</v>
      </c>
      <c r="M392" s="666">
        <v>154.36000000000001</v>
      </c>
      <c r="N392" s="665">
        <v>1</v>
      </c>
      <c r="O392" s="748">
        <v>0.5</v>
      </c>
      <c r="P392" s="666">
        <v>154.36000000000001</v>
      </c>
      <c r="Q392" s="681">
        <v>1</v>
      </c>
      <c r="R392" s="665">
        <v>1</v>
      </c>
      <c r="S392" s="681">
        <v>1</v>
      </c>
      <c r="T392" s="748">
        <v>0.5</v>
      </c>
      <c r="U392" s="704">
        <v>1</v>
      </c>
    </row>
    <row r="393" spans="1:21" ht="14.4" customHeight="1" x14ac:dyDescent="0.3">
      <c r="A393" s="664">
        <v>11</v>
      </c>
      <c r="B393" s="665" t="s">
        <v>550</v>
      </c>
      <c r="C393" s="665" t="s">
        <v>1791</v>
      </c>
      <c r="D393" s="746" t="s">
        <v>2589</v>
      </c>
      <c r="E393" s="747" t="s">
        <v>1805</v>
      </c>
      <c r="F393" s="665" t="s">
        <v>1787</v>
      </c>
      <c r="G393" s="665" t="s">
        <v>1952</v>
      </c>
      <c r="H393" s="665" t="s">
        <v>551</v>
      </c>
      <c r="I393" s="665" t="s">
        <v>589</v>
      </c>
      <c r="J393" s="665" t="s">
        <v>2255</v>
      </c>
      <c r="K393" s="665" t="s">
        <v>2256</v>
      </c>
      <c r="L393" s="666">
        <v>37.61</v>
      </c>
      <c r="M393" s="666">
        <v>75.22</v>
      </c>
      <c r="N393" s="665">
        <v>2</v>
      </c>
      <c r="O393" s="748">
        <v>0.5</v>
      </c>
      <c r="P393" s="666">
        <v>75.22</v>
      </c>
      <c r="Q393" s="681">
        <v>1</v>
      </c>
      <c r="R393" s="665">
        <v>2</v>
      </c>
      <c r="S393" s="681">
        <v>1</v>
      </c>
      <c r="T393" s="748">
        <v>0.5</v>
      </c>
      <c r="U393" s="704">
        <v>1</v>
      </c>
    </row>
    <row r="394" spans="1:21" ht="14.4" customHeight="1" x14ac:dyDescent="0.3">
      <c r="A394" s="664">
        <v>11</v>
      </c>
      <c r="B394" s="665" t="s">
        <v>550</v>
      </c>
      <c r="C394" s="665" t="s">
        <v>1791</v>
      </c>
      <c r="D394" s="746" t="s">
        <v>2589</v>
      </c>
      <c r="E394" s="747" t="s">
        <v>1805</v>
      </c>
      <c r="F394" s="665" t="s">
        <v>1787</v>
      </c>
      <c r="G394" s="665" t="s">
        <v>1962</v>
      </c>
      <c r="H394" s="665" t="s">
        <v>551</v>
      </c>
      <c r="I394" s="665" t="s">
        <v>1420</v>
      </c>
      <c r="J394" s="665" t="s">
        <v>1421</v>
      </c>
      <c r="K394" s="665" t="s">
        <v>1964</v>
      </c>
      <c r="L394" s="666">
        <v>107.27</v>
      </c>
      <c r="M394" s="666">
        <v>214.54</v>
      </c>
      <c r="N394" s="665">
        <v>2</v>
      </c>
      <c r="O394" s="748">
        <v>1</v>
      </c>
      <c r="P394" s="666">
        <v>214.54</v>
      </c>
      <c r="Q394" s="681">
        <v>1</v>
      </c>
      <c r="R394" s="665">
        <v>2</v>
      </c>
      <c r="S394" s="681">
        <v>1</v>
      </c>
      <c r="T394" s="748">
        <v>1</v>
      </c>
      <c r="U394" s="704">
        <v>1</v>
      </c>
    </row>
    <row r="395" spans="1:21" ht="14.4" customHeight="1" x14ac:dyDescent="0.3">
      <c r="A395" s="664">
        <v>11</v>
      </c>
      <c r="B395" s="665" t="s">
        <v>550</v>
      </c>
      <c r="C395" s="665" t="s">
        <v>1791</v>
      </c>
      <c r="D395" s="746" t="s">
        <v>2589</v>
      </c>
      <c r="E395" s="747" t="s">
        <v>1805</v>
      </c>
      <c r="F395" s="665" t="s">
        <v>1787</v>
      </c>
      <c r="G395" s="665" t="s">
        <v>1823</v>
      </c>
      <c r="H395" s="665" t="s">
        <v>830</v>
      </c>
      <c r="I395" s="665" t="s">
        <v>1836</v>
      </c>
      <c r="J395" s="665" t="s">
        <v>857</v>
      </c>
      <c r="K395" s="665" t="s">
        <v>1678</v>
      </c>
      <c r="L395" s="666">
        <v>543.39</v>
      </c>
      <c r="M395" s="666">
        <v>2716.95</v>
      </c>
      <c r="N395" s="665">
        <v>5</v>
      </c>
      <c r="O395" s="748">
        <v>2</v>
      </c>
      <c r="P395" s="666">
        <v>543.39</v>
      </c>
      <c r="Q395" s="681">
        <v>0.2</v>
      </c>
      <c r="R395" s="665">
        <v>1</v>
      </c>
      <c r="S395" s="681">
        <v>0.2</v>
      </c>
      <c r="T395" s="748">
        <v>0.5</v>
      </c>
      <c r="U395" s="704">
        <v>0.25</v>
      </c>
    </row>
    <row r="396" spans="1:21" ht="14.4" customHeight="1" x14ac:dyDescent="0.3">
      <c r="A396" s="664">
        <v>11</v>
      </c>
      <c r="B396" s="665" t="s">
        <v>550</v>
      </c>
      <c r="C396" s="665" t="s">
        <v>1791</v>
      </c>
      <c r="D396" s="746" t="s">
        <v>2589</v>
      </c>
      <c r="E396" s="747" t="s">
        <v>1805</v>
      </c>
      <c r="F396" s="665" t="s">
        <v>1787</v>
      </c>
      <c r="G396" s="665" t="s">
        <v>1837</v>
      </c>
      <c r="H396" s="665" t="s">
        <v>830</v>
      </c>
      <c r="I396" s="665" t="s">
        <v>844</v>
      </c>
      <c r="J396" s="665" t="s">
        <v>845</v>
      </c>
      <c r="K396" s="665" t="s">
        <v>846</v>
      </c>
      <c r="L396" s="666">
        <v>36.54</v>
      </c>
      <c r="M396" s="666">
        <v>36.54</v>
      </c>
      <c r="N396" s="665">
        <v>1</v>
      </c>
      <c r="O396" s="748">
        <v>1</v>
      </c>
      <c r="P396" s="666">
        <v>36.54</v>
      </c>
      <c r="Q396" s="681">
        <v>1</v>
      </c>
      <c r="R396" s="665">
        <v>1</v>
      </c>
      <c r="S396" s="681">
        <v>1</v>
      </c>
      <c r="T396" s="748">
        <v>1</v>
      </c>
      <c r="U396" s="704">
        <v>1</v>
      </c>
    </row>
    <row r="397" spans="1:21" ht="14.4" customHeight="1" x14ac:dyDescent="0.3">
      <c r="A397" s="664">
        <v>11</v>
      </c>
      <c r="B397" s="665" t="s">
        <v>550</v>
      </c>
      <c r="C397" s="665" t="s">
        <v>1791</v>
      </c>
      <c r="D397" s="746" t="s">
        <v>2589</v>
      </c>
      <c r="E397" s="747" t="s">
        <v>1805</v>
      </c>
      <c r="F397" s="665" t="s">
        <v>1787</v>
      </c>
      <c r="G397" s="665" t="s">
        <v>1837</v>
      </c>
      <c r="H397" s="665" t="s">
        <v>551</v>
      </c>
      <c r="I397" s="665" t="s">
        <v>1838</v>
      </c>
      <c r="J397" s="665" t="s">
        <v>845</v>
      </c>
      <c r="K397" s="665" t="s">
        <v>1839</v>
      </c>
      <c r="L397" s="666">
        <v>36.54</v>
      </c>
      <c r="M397" s="666">
        <v>36.54</v>
      </c>
      <c r="N397" s="665">
        <v>1</v>
      </c>
      <c r="O397" s="748">
        <v>1</v>
      </c>
      <c r="P397" s="666"/>
      <c r="Q397" s="681">
        <v>0</v>
      </c>
      <c r="R397" s="665"/>
      <c r="S397" s="681">
        <v>0</v>
      </c>
      <c r="T397" s="748"/>
      <c r="U397" s="704">
        <v>0</v>
      </c>
    </row>
    <row r="398" spans="1:21" ht="14.4" customHeight="1" x14ac:dyDescent="0.3">
      <c r="A398" s="664">
        <v>11</v>
      </c>
      <c r="B398" s="665" t="s">
        <v>550</v>
      </c>
      <c r="C398" s="665" t="s">
        <v>1791</v>
      </c>
      <c r="D398" s="746" t="s">
        <v>2589</v>
      </c>
      <c r="E398" s="747" t="s">
        <v>1805</v>
      </c>
      <c r="F398" s="665" t="s">
        <v>1787</v>
      </c>
      <c r="G398" s="665" t="s">
        <v>1825</v>
      </c>
      <c r="H398" s="665" t="s">
        <v>551</v>
      </c>
      <c r="I398" s="665" t="s">
        <v>640</v>
      </c>
      <c r="J398" s="665" t="s">
        <v>1826</v>
      </c>
      <c r="K398" s="665" t="s">
        <v>1827</v>
      </c>
      <c r="L398" s="666">
        <v>0</v>
      </c>
      <c r="M398" s="666">
        <v>0</v>
      </c>
      <c r="N398" s="665">
        <v>2</v>
      </c>
      <c r="O398" s="748">
        <v>0.5</v>
      </c>
      <c r="P398" s="666"/>
      <c r="Q398" s="681"/>
      <c r="R398" s="665"/>
      <c r="S398" s="681">
        <v>0</v>
      </c>
      <c r="T398" s="748"/>
      <c r="U398" s="704">
        <v>0</v>
      </c>
    </row>
    <row r="399" spans="1:21" ht="14.4" customHeight="1" x14ac:dyDescent="0.3">
      <c r="A399" s="664">
        <v>11</v>
      </c>
      <c r="B399" s="665" t="s">
        <v>550</v>
      </c>
      <c r="C399" s="665" t="s">
        <v>1791</v>
      </c>
      <c r="D399" s="746" t="s">
        <v>2589</v>
      </c>
      <c r="E399" s="747" t="s">
        <v>1805</v>
      </c>
      <c r="F399" s="665" t="s">
        <v>1787</v>
      </c>
      <c r="G399" s="665" t="s">
        <v>2257</v>
      </c>
      <c r="H399" s="665" t="s">
        <v>551</v>
      </c>
      <c r="I399" s="665" t="s">
        <v>1137</v>
      </c>
      <c r="J399" s="665" t="s">
        <v>1138</v>
      </c>
      <c r="K399" s="665" t="s">
        <v>2258</v>
      </c>
      <c r="L399" s="666">
        <v>22.44</v>
      </c>
      <c r="M399" s="666">
        <v>44.88</v>
      </c>
      <c r="N399" s="665">
        <v>2</v>
      </c>
      <c r="O399" s="748">
        <v>0.5</v>
      </c>
      <c r="P399" s="666">
        <v>44.88</v>
      </c>
      <c r="Q399" s="681">
        <v>1</v>
      </c>
      <c r="R399" s="665">
        <v>2</v>
      </c>
      <c r="S399" s="681">
        <v>1</v>
      </c>
      <c r="T399" s="748">
        <v>0.5</v>
      </c>
      <c r="U399" s="704">
        <v>1</v>
      </c>
    </row>
    <row r="400" spans="1:21" ht="14.4" customHeight="1" x14ac:dyDescent="0.3">
      <c r="A400" s="664">
        <v>11</v>
      </c>
      <c r="B400" s="665" t="s">
        <v>550</v>
      </c>
      <c r="C400" s="665" t="s">
        <v>1791</v>
      </c>
      <c r="D400" s="746" t="s">
        <v>2589</v>
      </c>
      <c r="E400" s="747" t="s">
        <v>1805</v>
      </c>
      <c r="F400" s="665" t="s">
        <v>1788</v>
      </c>
      <c r="G400" s="665" t="s">
        <v>2009</v>
      </c>
      <c r="H400" s="665" t="s">
        <v>551</v>
      </c>
      <c r="I400" s="665" t="s">
        <v>2259</v>
      </c>
      <c r="J400" s="665" t="s">
        <v>2260</v>
      </c>
      <c r="K400" s="665" t="s">
        <v>2261</v>
      </c>
      <c r="L400" s="666">
        <v>300</v>
      </c>
      <c r="M400" s="666">
        <v>300</v>
      </c>
      <c r="N400" s="665">
        <v>1</v>
      </c>
      <c r="O400" s="748">
        <v>1</v>
      </c>
      <c r="P400" s="666"/>
      <c r="Q400" s="681">
        <v>0</v>
      </c>
      <c r="R400" s="665"/>
      <c r="S400" s="681">
        <v>0</v>
      </c>
      <c r="T400" s="748"/>
      <c r="U400" s="704">
        <v>0</v>
      </c>
    </row>
    <row r="401" spans="1:21" ht="14.4" customHeight="1" x14ac:dyDescent="0.3">
      <c r="A401" s="664">
        <v>11</v>
      </c>
      <c r="B401" s="665" t="s">
        <v>550</v>
      </c>
      <c r="C401" s="665" t="s">
        <v>1791</v>
      </c>
      <c r="D401" s="746" t="s">
        <v>2589</v>
      </c>
      <c r="E401" s="747" t="s">
        <v>1805</v>
      </c>
      <c r="F401" s="665" t="s">
        <v>1788</v>
      </c>
      <c r="G401" s="665" t="s">
        <v>2009</v>
      </c>
      <c r="H401" s="665" t="s">
        <v>551</v>
      </c>
      <c r="I401" s="665" t="s">
        <v>2012</v>
      </c>
      <c r="J401" s="665" t="s">
        <v>2013</v>
      </c>
      <c r="K401" s="665" t="s">
        <v>2014</v>
      </c>
      <c r="L401" s="666">
        <v>0</v>
      </c>
      <c r="M401" s="666">
        <v>0</v>
      </c>
      <c r="N401" s="665">
        <v>1</v>
      </c>
      <c r="O401" s="748">
        <v>1</v>
      </c>
      <c r="P401" s="666"/>
      <c r="Q401" s="681"/>
      <c r="R401" s="665"/>
      <c r="S401" s="681">
        <v>0</v>
      </c>
      <c r="T401" s="748"/>
      <c r="U401" s="704">
        <v>0</v>
      </c>
    </row>
    <row r="402" spans="1:21" ht="14.4" customHeight="1" x14ac:dyDescent="0.3">
      <c r="A402" s="664">
        <v>11</v>
      </c>
      <c r="B402" s="665" t="s">
        <v>550</v>
      </c>
      <c r="C402" s="665" t="s">
        <v>1791</v>
      </c>
      <c r="D402" s="746" t="s">
        <v>2589</v>
      </c>
      <c r="E402" s="747" t="s">
        <v>1805</v>
      </c>
      <c r="F402" s="665" t="s">
        <v>1788</v>
      </c>
      <c r="G402" s="665" t="s">
        <v>2009</v>
      </c>
      <c r="H402" s="665" t="s">
        <v>551</v>
      </c>
      <c r="I402" s="665" t="s">
        <v>2262</v>
      </c>
      <c r="J402" s="665" t="s">
        <v>2263</v>
      </c>
      <c r="K402" s="665" t="s">
        <v>2261</v>
      </c>
      <c r="L402" s="666">
        <v>2000</v>
      </c>
      <c r="M402" s="666">
        <v>4000</v>
      </c>
      <c r="N402" s="665">
        <v>2</v>
      </c>
      <c r="O402" s="748">
        <v>2</v>
      </c>
      <c r="P402" s="666"/>
      <c r="Q402" s="681">
        <v>0</v>
      </c>
      <c r="R402" s="665"/>
      <c r="S402" s="681">
        <v>0</v>
      </c>
      <c r="T402" s="748"/>
      <c r="U402" s="704">
        <v>0</v>
      </c>
    </row>
    <row r="403" spans="1:21" ht="14.4" customHeight="1" x14ac:dyDescent="0.3">
      <c r="A403" s="664">
        <v>11</v>
      </c>
      <c r="B403" s="665" t="s">
        <v>550</v>
      </c>
      <c r="C403" s="665" t="s">
        <v>1791</v>
      </c>
      <c r="D403" s="746" t="s">
        <v>2589</v>
      </c>
      <c r="E403" s="747" t="s">
        <v>1805</v>
      </c>
      <c r="F403" s="665" t="s">
        <v>1788</v>
      </c>
      <c r="G403" s="665" t="s">
        <v>2009</v>
      </c>
      <c r="H403" s="665" t="s">
        <v>551</v>
      </c>
      <c r="I403" s="665" t="s">
        <v>2015</v>
      </c>
      <c r="J403" s="665" t="s">
        <v>2016</v>
      </c>
      <c r="K403" s="665" t="s">
        <v>2017</v>
      </c>
      <c r="L403" s="666">
        <v>0</v>
      </c>
      <c r="M403" s="666">
        <v>0</v>
      </c>
      <c r="N403" s="665">
        <v>1</v>
      </c>
      <c r="O403" s="748">
        <v>1</v>
      </c>
      <c r="P403" s="666"/>
      <c r="Q403" s="681"/>
      <c r="R403" s="665"/>
      <c r="S403" s="681">
        <v>0</v>
      </c>
      <c r="T403" s="748"/>
      <c r="U403" s="704">
        <v>0</v>
      </c>
    </row>
    <row r="404" spans="1:21" ht="14.4" customHeight="1" x14ac:dyDescent="0.3">
      <c r="A404" s="664">
        <v>11</v>
      </c>
      <c r="B404" s="665" t="s">
        <v>550</v>
      </c>
      <c r="C404" s="665" t="s">
        <v>1791</v>
      </c>
      <c r="D404" s="746" t="s">
        <v>2589</v>
      </c>
      <c r="E404" s="747" t="s">
        <v>1805</v>
      </c>
      <c r="F404" s="665" t="s">
        <v>1788</v>
      </c>
      <c r="G404" s="665" t="s">
        <v>1828</v>
      </c>
      <c r="H404" s="665" t="s">
        <v>551</v>
      </c>
      <c r="I404" s="665" t="s">
        <v>1928</v>
      </c>
      <c r="J404" s="665" t="s">
        <v>1929</v>
      </c>
      <c r="K404" s="665" t="s">
        <v>1930</v>
      </c>
      <c r="L404" s="666">
        <v>748.12</v>
      </c>
      <c r="M404" s="666">
        <v>748.12</v>
      </c>
      <c r="N404" s="665">
        <v>1</v>
      </c>
      <c r="O404" s="748">
        <v>1</v>
      </c>
      <c r="P404" s="666"/>
      <c r="Q404" s="681">
        <v>0</v>
      </c>
      <c r="R404" s="665"/>
      <c r="S404" s="681">
        <v>0</v>
      </c>
      <c r="T404" s="748"/>
      <c r="U404" s="704">
        <v>0</v>
      </c>
    </row>
    <row r="405" spans="1:21" ht="14.4" customHeight="1" x14ac:dyDescent="0.3">
      <c r="A405" s="664">
        <v>11</v>
      </c>
      <c r="B405" s="665" t="s">
        <v>550</v>
      </c>
      <c r="C405" s="665" t="s">
        <v>1791</v>
      </c>
      <c r="D405" s="746" t="s">
        <v>2589</v>
      </c>
      <c r="E405" s="747" t="s">
        <v>1805</v>
      </c>
      <c r="F405" s="665" t="s">
        <v>1788</v>
      </c>
      <c r="G405" s="665" t="s">
        <v>1828</v>
      </c>
      <c r="H405" s="665" t="s">
        <v>551</v>
      </c>
      <c r="I405" s="665" t="s">
        <v>2103</v>
      </c>
      <c r="J405" s="665" t="s">
        <v>2104</v>
      </c>
      <c r="K405" s="665" t="s">
        <v>2105</v>
      </c>
      <c r="L405" s="666">
        <v>249.37</v>
      </c>
      <c r="M405" s="666">
        <v>249.37</v>
      </c>
      <c r="N405" s="665">
        <v>1</v>
      </c>
      <c r="O405" s="748">
        <v>1</v>
      </c>
      <c r="P405" s="666">
        <v>249.37</v>
      </c>
      <c r="Q405" s="681">
        <v>1</v>
      </c>
      <c r="R405" s="665">
        <v>1</v>
      </c>
      <c r="S405" s="681">
        <v>1</v>
      </c>
      <c r="T405" s="748">
        <v>1</v>
      </c>
      <c r="U405" s="704">
        <v>1</v>
      </c>
    </row>
    <row r="406" spans="1:21" ht="14.4" customHeight="1" x14ac:dyDescent="0.3">
      <c r="A406" s="664">
        <v>11</v>
      </c>
      <c r="B406" s="665" t="s">
        <v>550</v>
      </c>
      <c r="C406" s="665" t="s">
        <v>1791</v>
      </c>
      <c r="D406" s="746" t="s">
        <v>2589</v>
      </c>
      <c r="E406" s="747" t="s">
        <v>1805</v>
      </c>
      <c r="F406" s="665" t="s">
        <v>1788</v>
      </c>
      <c r="G406" s="665" t="s">
        <v>1876</v>
      </c>
      <c r="H406" s="665" t="s">
        <v>551</v>
      </c>
      <c r="I406" s="665" t="s">
        <v>1907</v>
      </c>
      <c r="J406" s="665" t="s">
        <v>1908</v>
      </c>
      <c r="K406" s="665" t="s">
        <v>1909</v>
      </c>
      <c r="L406" s="666">
        <v>200</v>
      </c>
      <c r="M406" s="666">
        <v>1600</v>
      </c>
      <c r="N406" s="665">
        <v>8</v>
      </c>
      <c r="O406" s="748">
        <v>4</v>
      </c>
      <c r="P406" s="666">
        <v>1600</v>
      </c>
      <c r="Q406" s="681">
        <v>1</v>
      </c>
      <c r="R406" s="665">
        <v>8</v>
      </c>
      <c r="S406" s="681">
        <v>1</v>
      </c>
      <c r="T406" s="748">
        <v>4</v>
      </c>
      <c r="U406" s="704">
        <v>1</v>
      </c>
    </row>
    <row r="407" spans="1:21" ht="14.4" customHeight="1" x14ac:dyDescent="0.3">
      <c r="A407" s="664">
        <v>11</v>
      </c>
      <c r="B407" s="665" t="s">
        <v>550</v>
      </c>
      <c r="C407" s="665" t="s">
        <v>1791</v>
      </c>
      <c r="D407" s="746" t="s">
        <v>2589</v>
      </c>
      <c r="E407" s="747" t="s">
        <v>1805</v>
      </c>
      <c r="F407" s="665" t="s">
        <v>1788</v>
      </c>
      <c r="G407" s="665" t="s">
        <v>1876</v>
      </c>
      <c r="H407" s="665" t="s">
        <v>551</v>
      </c>
      <c r="I407" s="665" t="s">
        <v>1877</v>
      </c>
      <c r="J407" s="665" t="s">
        <v>1878</v>
      </c>
      <c r="K407" s="665" t="s">
        <v>1879</v>
      </c>
      <c r="L407" s="666">
        <v>278.75</v>
      </c>
      <c r="M407" s="666">
        <v>1672.5</v>
      </c>
      <c r="N407" s="665">
        <v>6</v>
      </c>
      <c r="O407" s="748">
        <v>3</v>
      </c>
      <c r="P407" s="666">
        <v>1672.5</v>
      </c>
      <c r="Q407" s="681">
        <v>1</v>
      </c>
      <c r="R407" s="665">
        <v>6</v>
      </c>
      <c r="S407" s="681">
        <v>1</v>
      </c>
      <c r="T407" s="748">
        <v>3</v>
      </c>
      <c r="U407" s="704">
        <v>1</v>
      </c>
    </row>
    <row r="408" spans="1:21" ht="14.4" customHeight="1" x14ac:dyDescent="0.3">
      <c r="A408" s="664">
        <v>11</v>
      </c>
      <c r="B408" s="665" t="s">
        <v>550</v>
      </c>
      <c r="C408" s="665" t="s">
        <v>1791</v>
      </c>
      <c r="D408" s="746" t="s">
        <v>2589</v>
      </c>
      <c r="E408" s="747" t="s">
        <v>1805</v>
      </c>
      <c r="F408" s="665" t="s">
        <v>1788</v>
      </c>
      <c r="G408" s="665" t="s">
        <v>2153</v>
      </c>
      <c r="H408" s="665" t="s">
        <v>551</v>
      </c>
      <c r="I408" s="665" t="s">
        <v>2264</v>
      </c>
      <c r="J408" s="665" t="s">
        <v>2265</v>
      </c>
      <c r="K408" s="665" t="s">
        <v>2266</v>
      </c>
      <c r="L408" s="666">
        <v>0</v>
      </c>
      <c r="M408" s="666">
        <v>0</v>
      </c>
      <c r="N408" s="665">
        <v>1</v>
      </c>
      <c r="O408" s="748">
        <v>1</v>
      </c>
      <c r="P408" s="666"/>
      <c r="Q408" s="681"/>
      <c r="R408" s="665"/>
      <c r="S408" s="681">
        <v>0</v>
      </c>
      <c r="T408" s="748"/>
      <c r="U408" s="704">
        <v>0</v>
      </c>
    </row>
    <row r="409" spans="1:21" ht="14.4" customHeight="1" x14ac:dyDescent="0.3">
      <c r="A409" s="664">
        <v>11</v>
      </c>
      <c r="B409" s="665" t="s">
        <v>550</v>
      </c>
      <c r="C409" s="665" t="s">
        <v>1791</v>
      </c>
      <c r="D409" s="746" t="s">
        <v>2589</v>
      </c>
      <c r="E409" s="747" t="s">
        <v>1806</v>
      </c>
      <c r="F409" s="665" t="s">
        <v>1787</v>
      </c>
      <c r="G409" s="665" t="s">
        <v>1854</v>
      </c>
      <c r="H409" s="665" t="s">
        <v>830</v>
      </c>
      <c r="I409" s="665" t="s">
        <v>931</v>
      </c>
      <c r="J409" s="665" t="s">
        <v>1690</v>
      </c>
      <c r="K409" s="665" t="s">
        <v>1691</v>
      </c>
      <c r="L409" s="666">
        <v>154.36000000000001</v>
      </c>
      <c r="M409" s="666">
        <v>308.72000000000003</v>
      </c>
      <c r="N409" s="665">
        <v>2</v>
      </c>
      <c r="O409" s="748">
        <v>1</v>
      </c>
      <c r="P409" s="666">
        <v>308.72000000000003</v>
      </c>
      <c r="Q409" s="681">
        <v>1</v>
      </c>
      <c r="R409" s="665">
        <v>2</v>
      </c>
      <c r="S409" s="681">
        <v>1</v>
      </c>
      <c r="T409" s="748">
        <v>1</v>
      </c>
      <c r="U409" s="704">
        <v>1</v>
      </c>
    </row>
    <row r="410" spans="1:21" ht="14.4" customHeight="1" x14ac:dyDescent="0.3">
      <c r="A410" s="664">
        <v>11</v>
      </c>
      <c r="B410" s="665" t="s">
        <v>550</v>
      </c>
      <c r="C410" s="665" t="s">
        <v>1791</v>
      </c>
      <c r="D410" s="746" t="s">
        <v>2589</v>
      </c>
      <c r="E410" s="747" t="s">
        <v>1806</v>
      </c>
      <c r="F410" s="665" t="s">
        <v>1787</v>
      </c>
      <c r="G410" s="665" t="s">
        <v>2129</v>
      </c>
      <c r="H410" s="665" t="s">
        <v>551</v>
      </c>
      <c r="I410" s="665" t="s">
        <v>2130</v>
      </c>
      <c r="J410" s="665" t="s">
        <v>2131</v>
      </c>
      <c r="K410" s="665" t="s">
        <v>2132</v>
      </c>
      <c r="L410" s="666">
        <v>159.71</v>
      </c>
      <c r="M410" s="666">
        <v>479.13</v>
      </c>
      <c r="N410" s="665">
        <v>3</v>
      </c>
      <c r="O410" s="748">
        <v>1</v>
      </c>
      <c r="P410" s="666"/>
      <c r="Q410" s="681">
        <v>0</v>
      </c>
      <c r="R410" s="665"/>
      <c r="S410" s="681">
        <v>0</v>
      </c>
      <c r="T410" s="748"/>
      <c r="U410" s="704">
        <v>0</v>
      </c>
    </row>
    <row r="411" spans="1:21" ht="14.4" customHeight="1" x14ac:dyDescent="0.3">
      <c r="A411" s="664">
        <v>11</v>
      </c>
      <c r="B411" s="665" t="s">
        <v>550</v>
      </c>
      <c r="C411" s="665" t="s">
        <v>1791</v>
      </c>
      <c r="D411" s="746" t="s">
        <v>2589</v>
      </c>
      <c r="E411" s="747" t="s">
        <v>1806</v>
      </c>
      <c r="F411" s="665" t="s">
        <v>1787</v>
      </c>
      <c r="G411" s="665" t="s">
        <v>2129</v>
      </c>
      <c r="H411" s="665" t="s">
        <v>551</v>
      </c>
      <c r="I411" s="665" t="s">
        <v>2133</v>
      </c>
      <c r="J411" s="665" t="s">
        <v>2131</v>
      </c>
      <c r="K411" s="665" t="s">
        <v>2132</v>
      </c>
      <c r="L411" s="666">
        <v>159.71</v>
      </c>
      <c r="M411" s="666">
        <v>159.71</v>
      </c>
      <c r="N411" s="665">
        <v>1</v>
      </c>
      <c r="O411" s="748">
        <v>1</v>
      </c>
      <c r="P411" s="666">
        <v>159.71</v>
      </c>
      <c r="Q411" s="681">
        <v>1</v>
      </c>
      <c r="R411" s="665">
        <v>1</v>
      </c>
      <c r="S411" s="681">
        <v>1</v>
      </c>
      <c r="T411" s="748">
        <v>1</v>
      </c>
      <c r="U411" s="704">
        <v>1</v>
      </c>
    </row>
    <row r="412" spans="1:21" ht="14.4" customHeight="1" x14ac:dyDescent="0.3">
      <c r="A412" s="664">
        <v>11</v>
      </c>
      <c r="B412" s="665" t="s">
        <v>550</v>
      </c>
      <c r="C412" s="665" t="s">
        <v>1791</v>
      </c>
      <c r="D412" s="746" t="s">
        <v>2589</v>
      </c>
      <c r="E412" s="747" t="s">
        <v>1806</v>
      </c>
      <c r="F412" s="665" t="s">
        <v>1787</v>
      </c>
      <c r="G412" s="665" t="s">
        <v>1855</v>
      </c>
      <c r="H412" s="665" t="s">
        <v>551</v>
      </c>
      <c r="I412" s="665" t="s">
        <v>1141</v>
      </c>
      <c r="J412" s="665" t="s">
        <v>1142</v>
      </c>
      <c r="K412" s="665" t="s">
        <v>1722</v>
      </c>
      <c r="L412" s="666">
        <v>170.52</v>
      </c>
      <c r="M412" s="666">
        <v>341.04</v>
      </c>
      <c r="N412" s="665">
        <v>2</v>
      </c>
      <c r="O412" s="748">
        <v>1</v>
      </c>
      <c r="P412" s="666">
        <v>341.04</v>
      </c>
      <c r="Q412" s="681">
        <v>1</v>
      </c>
      <c r="R412" s="665">
        <v>2</v>
      </c>
      <c r="S412" s="681">
        <v>1</v>
      </c>
      <c r="T412" s="748">
        <v>1</v>
      </c>
      <c r="U412" s="704">
        <v>1</v>
      </c>
    </row>
    <row r="413" spans="1:21" ht="14.4" customHeight="1" x14ac:dyDescent="0.3">
      <c r="A413" s="664">
        <v>11</v>
      </c>
      <c r="B413" s="665" t="s">
        <v>550</v>
      </c>
      <c r="C413" s="665" t="s">
        <v>1791</v>
      </c>
      <c r="D413" s="746" t="s">
        <v>2589</v>
      </c>
      <c r="E413" s="747" t="s">
        <v>1806</v>
      </c>
      <c r="F413" s="665" t="s">
        <v>1787</v>
      </c>
      <c r="G413" s="665" t="s">
        <v>1855</v>
      </c>
      <c r="H413" s="665" t="s">
        <v>551</v>
      </c>
      <c r="I413" s="665" t="s">
        <v>1856</v>
      </c>
      <c r="J413" s="665" t="s">
        <v>1142</v>
      </c>
      <c r="K413" s="665" t="s">
        <v>1722</v>
      </c>
      <c r="L413" s="666">
        <v>0</v>
      </c>
      <c r="M413" s="666">
        <v>0</v>
      </c>
      <c r="N413" s="665">
        <v>2</v>
      </c>
      <c r="O413" s="748">
        <v>1</v>
      </c>
      <c r="P413" s="666"/>
      <c r="Q413" s="681"/>
      <c r="R413" s="665"/>
      <c r="S413" s="681">
        <v>0</v>
      </c>
      <c r="T413" s="748"/>
      <c r="U413" s="704">
        <v>0</v>
      </c>
    </row>
    <row r="414" spans="1:21" ht="14.4" customHeight="1" x14ac:dyDescent="0.3">
      <c r="A414" s="664">
        <v>11</v>
      </c>
      <c r="B414" s="665" t="s">
        <v>550</v>
      </c>
      <c r="C414" s="665" t="s">
        <v>1791</v>
      </c>
      <c r="D414" s="746" t="s">
        <v>2589</v>
      </c>
      <c r="E414" s="747" t="s">
        <v>1806</v>
      </c>
      <c r="F414" s="665" t="s">
        <v>1787</v>
      </c>
      <c r="G414" s="665" t="s">
        <v>1937</v>
      </c>
      <c r="H414" s="665" t="s">
        <v>551</v>
      </c>
      <c r="I414" s="665" t="s">
        <v>2267</v>
      </c>
      <c r="J414" s="665" t="s">
        <v>2268</v>
      </c>
      <c r="K414" s="665" t="s">
        <v>2269</v>
      </c>
      <c r="L414" s="666">
        <v>0</v>
      </c>
      <c r="M414" s="666">
        <v>0</v>
      </c>
      <c r="N414" s="665">
        <v>4</v>
      </c>
      <c r="O414" s="748">
        <v>3</v>
      </c>
      <c r="P414" s="666">
        <v>0</v>
      </c>
      <c r="Q414" s="681"/>
      <c r="R414" s="665">
        <v>2</v>
      </c>
      <c r="S414" s="681">
        <v>0.5</v>
      </c>
      <c r="T414" s="748">
        <v>1</v>
      </c>
      <c r="U414" s="704">
        <v>0.33333333333333331</v>
      </c>
    </row>
    <row r="415" spans="1:21" ht="14.4" customHeight="1" x14ac:dyDescent="0.3">
      <c r="A415" s="664">
        <v>11</v>
      </c>
      <c r="B415" s="665" t="s">
        <v>550</v>
      </c>
      <c r="C415" s="665" t="s">
        <v>1791</v>
      </c>
      <c r="D415" s="746" t="s">
        <v>2589</v>
      </c>
      <c r="E415" s="747" t="s">
        <v>1806</v>
      </c>
      <c r="F415" s="665" t="s">
        <v>1787</v>
      </c>
      <c r="G415" s="665" t="s">
        <v>2136</v>
      </c>
      <c r="H415" s="665" t="s">
        <v>551</v>
      </c>
      <c r="I415" s="665" t="s">
        <v>2137</v>
      </c>
      <c r="J415" s="665" t="s">
        <v>2138</v>
      </c>
      <c r="K415" s="665" t="s">
        <v>2139</v>
      </c>
      <c r="L415" s="666">
        <v>106.47</v>
      </c>
      <c r="M415" s="666">
        <v>319.40999999999997</v>
      </c>
      <c r="N415" s="665">
        <v>3</v>
      </c>
      <c r="O415" s="748">
        <v>0.5</v>
      </c>
      <c r="P415" s="666"/>
      <c r="Q415" s="681">
        <v>0</v>
      </c>
      <c r="R415" s="665"/>
      <c r="S415" s="681">
        <v>0</v>
      </c>
      <c r="T415" s="748"/>
      <c r="U415" s="704">
        <v>0</v>
      </c>
    </row>
    <row r="416" spans="1:21" ht="14.4" customHeight="1" x14ac:dyDescent="0.3">
      <c r="A416" s="664">
        <v>11</v>
      </c>
      <c r="B416" s="665" t="s">
        <v>550</v>
      </c>
      <c r="C416" s="665" t="s">
        <v>1791</v>
      </c>
      <c r="D416" s="746" t="s">
        <v>2589</v>
      </c>
      <c r="E416" s="747" t="s">
        <v>1806</v>
      </c>
      <c r="F416" s="665" t="s">
        <v>1787</v>
      </c>
      <c r="G416" s="665" t="s">
        <v>1962</v>
      </c>
      <c r="H416" s="665" t="s">
        <v>551</v>
      </c>
      <c r="I416" s="665" t="s">
        <v>1420</v>
      </c>
      <c r="J416" s="665" t="s">
        <v>1421</v>
      </c>
      <c r="K416" s="665" t="s">
        <v>1964</v>
      </c>
      <c r="L416" s="666">
        <v>107.27</v>
      </c>
      <c r="M416" s="666">
        <v>321.81</v>
      </c>
      <c r="N416" s="665">
        <v>3</v>
      </c>
      <c r="O416" s="748">
        <v>1</v>
      </c>
      <c r="P416" s="666">
        <v>321.81</v>
      </c>
      <c r="Q416" s="681">
        <v>1</v>
      </c>
      <c r="R416" s="665">
        <v>3</v>
      </c>
      <c r="S416" s="681">
        <v>1</v>
      </c>
      <c r="T416" s="748">
        <v>1</v>
      </c>
      <c r="U416" s="704">
        <v>1</v>
      </c>
    </row>
    <row r="417" spans="1:21" ht="14.4" customHeight="1" x14ac:dyDescent="0.3">
      <c r="A417" s="664">
        <v>11</v>
      </c>
      <c r="B417" s="665" t="s">
        <v>550</v>
      </c>
      <c r="C417" s="665" t="s">
        <v>1791</v>
      </c>
      <c r="D417" s="746" t="s">
        <v>2589</v>
      </c>
      <c r="E417" s="747" t="s">
        <v>1806</v>
      </c>
      <c r="F417" s="665" t="s">
        <v>1787</v>
      </c>
      <c r="G417" s="665" t="s">
        <v>1965</v>
      </c>
      <c r="H417" s="665" t="s">
        <v>551</v>
      </c>
      <c r="I417" s="665" t="s">
        <v>1966</v>
      </c>
      <c r="J417" s="665" t="s">
        <v>1967</v>
      </c>
      <c r="K417" s="665" t="s">
        <v>1968</v>
      </c>
      <c r="L417" s="666">
        <v>0</v>
      </c>
      <c r="M417" s="666">
        <v>0</v>
      </c>
      <c r="N417" s="665">
        <v>3</v>
      </c>
      <c r="O417" s="748">
        <v>1.5</v>
      </c>
      <c r="P417" s="666">
        <v>0</v>
      </c>
      <c r="Q417" s="681"/>
      <c r="R417" s="665">
        <v>2</v>
      </c>
      <c r="S417" s="681">
        <v>0.66666666666666663</v>
      </c>
      <c r="T417" s="748">
        <v>1</v>
      </c>
      <c r="U417" s="704">
        <v>0.66666666666666663</v>
      </c>
    </row>
    <row r="418" spans="1:21" ht="14.4" customHeight="1" x14ac:dyDescent="0.3">
      <c r="A418" s="664">
        <v>11</v>
      </c>
      <c r="B418" s="665" t="s">
        <v>550</v>
      </c>
      <c r="C418" s="665" t="s">
        <v>1791</v>
      </c>
      <c r="D418" s="746" t="s">
        <v>2589</v>
      </c>
      <c r="E418" s="747" t="s">
        <v>1806</v>
      </c>
      <c r="F418" s="665" t="s">
        <v>1787</v>
      </c>
      <c r="G418" s="665" t="s">
        <v>1969</v>
      </c>
      <c r="H418" s="665" t="s">
        <v>551</v>
      </c>
      <c r="I418" s="665" t="s">
        <v>2069</v>
      </c>
      <c r="J418" s="665" t="s">
        <v>1976</v>
      </c>
      <c r="K418" s="665" t="s">
        <v>2070</v>
      </c>
      <c r="L418" s="666">
        <v>0</v>
      </c>
      <c r="M418" s="666">
        <v>0</v>
      </c>
      <c r="N418" s="665">
        <v>3</v>
      </c>
      <c r="O418" s="748">
        <v>2.5</v>
      </c>
      <c r="P418" s="666">
        <v>0</v>
      </c>
      <c r="Q418" s="681"/>
      <c r="R418" s="665">
        <v>2</v>
      </c>
      <c r="S418" s="681">
        <v>0.66666666666666663</v>
      </c>
      <c r="T418" s="748">
        <v>2</v>
      </c>
      <c r="U418" s="704">
        <v>0.8</v>
      </c>
    </row>
    <row r="419" spans="1:21" ht="14.4" customHeight="1" x14ac:dyDescent="0.3">
      <c r="A419" s="664">
        <v>11</v>
      </c>
      <c r="B419" s="665" t="s">
        <v>550</v>
      </c>
      <c r="C419" s="665" t="s">
        <v>1791</v>
      </c>
      <c r="D419" s="746" t="s">
        <v>2589</v>
      </c>
      <c r="E419" s="747" t="s">
        <v>1806</v>
      </c>
      <c r="F419" s="665" t="s">
        <v>1787</v>
      </c>
      <c r="G419" s="665" t="s">
        <v>1858</v>
      </c>
      <c r="H419" s="665" t="s">
        <v>551</v>
      </c>
      <c r="I419" s="665" t="s">
        <v>747</v>
      </c>
      <c r="J419" s="665" t="s">
        <v>748</v>
      </c>
      <c r="K419" s="665" t="s">
        <v>1921</v>
      </c>
      <c r="L419" s="666">
        <v>60.9</v>
      </c>
      <c r="M419" s="666">
        <v>365.4</v>
      </c>
      <c r="N419" s="665">
        <v>6</v>
      </c>
      <c r="O419" s="748">
        <v>3.5</v>
      </c>
      <c r="P419" s="666">
        <v>182.7</v>
      </c>
      <c r="Q419" s="681">
        <v>0.5</v>
      </c>
      <c r="R419" s="665">
        <v>3</v>
      </c>
      <c r="S419" s="681">
        <v>0.5</v>
      </c>
      <c r="T419" s="748">
        <v>2</v>
      </c>
      <c r="U419" s="704">
        <v>0.5714285714285714</v>
      </c>
    </row>
    <row r="420" spans="1:21" ht="14.4" customHeight="1" x14ac:dyDescent="0.3">
      <c r="A420" s="664">
        <v>11</v>
      </c>
      <c r="B420" s="665" t="s">
        <v>550</v>
      </c>
      <c r="C420" s="665" t="s">
        <v>1791</v>
      </c>
      <c r="D420" s="746" t="s">
        <v>2589</v>
      </c>
      <c r="E420" s="747" t="s">
        <v>1806</v>
      </c>
      <c r="F420" s="665" t="s">
        <v>1787</v>
      </c>
      <c r="G420" s="665" t="s">
        <v>1862</v>
      </c>
      <c r="H420" s="665" t="s">
        <v>551</v>
      </c>
      <c r="I420" s="665" t="s">
        <v>1181</v>
      </c>
      <c r="J420" s="665" t="s">
        <v>2128</v>
      </c>
      <c r="K420" s="665" t="s">
        <v>1927</v>
      </c>
      <c r="L420" s="666">
        <v>0</v>
      </c>
      <c r="M420" s="666">
        <v>0</v>
      </c>
      <c r="N420" s="665">
        <v>1</v>
      </c>
      <c r="O420" s="748">
        <v>1</v>
      </c>
      <c r="P420" s="666">
        <v>0</v>
      </c>
      <c r="Q420" s="681"/>
      <c r="R420" s="665">
        <v>1</v>
      </c>
      <c r="S420" s="681">
        <v>1</v>
      </c>
      <c r="T420" s="748">
        <v>1</v>
      </c>
      <c r="U420" s="704">
        <v>1</v>
      </c>
    </row>
    <row r="421" spans="1:21" ht="14.4" customHeight="1" x14ac:dyDescent="0.3">
      <c r="A421" s="664">
        <v>11</v>
      </c>
      <c r="B421" s="665" t="s">
        <v>550</v>
      </c>
      <c r="C421" s="665" t="s">
        <v>1791</v>
      </c>
      <c r="D421" s="746" t="s">
        <v>2589</v>
      </c>
      <c r="E421" s="747" t="s">
        <v>1806</v>
      </c>
      <c r="F421" s="665" t="s">
        <v>1787</v>
      </c>
      <c r="G421" s="665" t="s">
        <v>1823</v>
      </c>
      <c r="H421" s="665" t="s">
        <v>830</v>
      </c>
      <c r="I421" s="665" t="s">
        <v>1903</v>
      </c>
      <c r="J421" s="665" t="s">
        <v>857</v>
      </c>
      <c r="K421" s="665" t="s">
        <v>1675</v>
      </c>
      <c r="L421" s="666">
        <v>407.55</v>
      </c>
      <c r="M421" s="666">
        <v>1222.6500000000001</v>
      </c>
      <c r="N421" s="665">
        <v>3</v>
      </c>
      <c r="O421" s="748">
        <v>2</v>
      </c>
      <c r="P421" s="666">
        <v>815.1</v>
      </c>
      <c r="Q421" s="681">
        <v>0.66666666666666663</v>
      </c>
      <c r="R421" s="665">
        <v>2</v>
      </c>
      <c r="S421" s="681">
        <v>0.66666666666666663</v>
      </c>
      <c r="T421" s="748">
        <v>1</v>
      </c>
      <c r="U421" s="704">
        <v>0.5</v>
      </c>
    </row>
    <row r="422" spans="1:21" ht="14.4" customHeight="1" x14ac:dyDescent="0.3">
      <c r="A422" s="664">
        <v>11</v>
      </c>
      <c r="B422" s="665" t="s">
        <v>550</v>
      </c>
      <c r="C422" s="665" t="s">
        <v>1791</v>
      </c>
      <c r="D422" s="746" t="s">
        <v>2589</v>
      </c>
      <c r="E422" s="747" t="s">
        <v>1806</v>
      </c>
      <c r="F422" s="665" t="s">
        <v>1787</v>
      </c>
      <c r="G422" s="665" t="s">
        <v>1823</v>
      </c>
      <c r="H422" s="665" t="s">
        <v>830</v>
      </c>
      <c r="I422" s="665" t="s">
        <v>1836</v>
      </c>
      <c r="J422" s="665" t="s">
        <v>857</v>
      </c>
      <c r="K422" s="665" t="s">
        <v>1678</v>
      </c>
      <c r="L422" s="666">
        <v>543.39</v>
      </c>
      <c r="M422" s="666">
        <v>1630.17</v>
      </c>
      <c r="N422" s="665">
        <v>3</v>
      </c>
      <c r="O422" s="748">
        <v>2.5</v>
      </c>
      <c r="P422" s="666">
        <v>1086.78</v>
      </c>
      <c r="Q422" s="681">
        <v>0.66666666666666663</v>
      </c>
      <c r="R422" s="665">
        <v>2</v>
      </c>
      <c r="S422" s="681">
        <v>0.66666666666666663</v>
      </c>
      <c r="T422" s="748">
        <v>1.5</v>
      </c>
      <c r="U422" s="704">
        <v>0.6</v>
      </c>
    </row>
    <row r="423" spans="1:21" ht="14.4" customHeight="1" x14ac:dyDescent="0.3">
      <c r="A423" s="664">
        <v>11</v>
      </c>
      <c r="B423" s="665" t="s">
        <v>550</v>
      </c>
      <c r="C423" s="665" t="s">
        <v>1791</v>
      </c>
      <c r="D423" s="746" t="s">
        <v>2589</v>
      </c>
      <c r="E423" s="747" t="s">
        <v>1806</v>
      </c>
      <c r="F423" s="665" t="s">
        <v>1787</v>
      </c>
      <c r="G423" s="665" t="s">
        <v>1823</v>
      </c>
      <c r="H423" s="665" t="s">
        <v>830</v>
      </c>
      <c r="I423" s="665" t="s">
        <v>1824</v>
      </c>
      <c r="J423" s="665" t="s">
        <v>857</v>
      </c>
      <c r="K423" s="665" t="s">
        <v>1676</v>
      </c>
      <c r="L423" s="666">
        <v>815.1</v>
      </c>
      <c r="M423" s="666">
        <v>2445.3000000000002</v>
      </c>
      <c r="N423" s="665">
        <v>3</v>
      </c>
      <c r="O423" s="748">
        <v>2</v>
      </c>
      <c r="P423" s="666">
        <v>2445.3000000000002</v>
      </c>
      <c r="Q423" s="681">
        <v>1</v>
      </c>
      <c r="R423" s="665">
        <v>3</v>
      </c>
      <c r="S423" s="681">
        <v>1</v>
      </c>
      <c r="T423" s="748">
        <v>2</v>
      </c>
      <c r="U423" s="704">
        <v>1</v>
      </c>
    </row>
    <row r="424" spans="1:21" ht="14.4" customHeight="1" x14ac:dyDescent="0.3">
      <c r="A424" s="664">
        <v>11</v>
      </c>
      <c r="B424" s="665" t="s">
        <v>550</v>
      </c>
      <c r="C424" s="665" t="s">
        <v>1791</v>
      </c>
      <c r="D424" s="746" t="s">
        <v>2589</v>
      </c>
      <c r="E424" s="747" t="s">
        <v>1806</v>
      </c>
      <c r="F424" s="665" t="s">
        <v>1787</v>
      </c>
      <c r="G424" s="665" t="s">
        <v>1837</v>
      </c>
      <c r="H424" s="665" t="s">
        <v>830</v>
      </c>
      <c r="I424" s="665" t="s">
        <v>844</v>
      </c>
      <c r="J424" s="665" t="s">
        <v>845</v>
      </c>
      <c r="K424" s="665" t="s">
        <v>846</v>
      </c>
      <c r="L424" s="666">
        <v>36.54</v>
      </c>
      <c r="M424" s="666">
        <v>1132.7400000000002</v>
      </c>
      <c r="N424" s="665">
        <v>31</v>
      </c>
      <c r="O424" s="748">
        <v>26.5</v>
      </c>
      <c r="P424" s="666">
        <v>548.10000000000014</v>
      </c>
      <c r="Q424" s="681">
        <v>0.4838709677419355</v>
      </c>
      <c r="R424" s="665">
        <v>15</v>
      </c>
      <c r="S424" s="681">
        <v>0.4838709677419355</v>
      </c>
      <c r="T424" s="748">
        <v>12.5</v>
      </c>
      <c r="U424" s="704">
        <v>0.47169811320754718</v>
      </c>
    </row>
    <row r="425" spans="1:21" ht="14.4" customHeight="1" x14ac:dyDescent="0.3">
      <c r="A425" s="664">
        <v>11</v>
      </c>
      <c r="B425" s="665" t="s">
        <v>550</v>
      </c>
      <c r="C425" s="665" t="s">
        <v>1791</v>
      </c>
      <c r="D425" s="746" t="s">
        <v>2589</v>
      </c>
      <c r="E425" s="747" t="s">
        <v>1806</v>
      </c>
      <c r="F425" s="665" t="s">
        <v>1787</v>
      </c>
      <c r="G425" s="665" t="s">
        <v>1837</v>
      </c>
      <c r="H425" s="665" t="s">
        <v>551</v>
      </c>
      <c r="I425" s="665" t="s">
        <v>1838</v>
      </c>
      <c r="J425" s="665" t="s">
        <v>845</v>
      </c>
      <c r="K425" s="665" t="s">
        <v>1839</v>
      </c>
      <c r="L425" s="666">
        <v>36.54</v>
      </c>
      <c r="M425" s="666">
        <v>109.62</v>
      </c>
      <c r="N425" s="665">
        <v>3</v>
      </c>
      <c r="O425" s="748">
        <v>3</v>
      </c>
      <c r="P425" s="666">
        <v>109.62</v>
      </c>
      <c r="Q425" s="681">
        <v>1</v>
      </c>
      <c r="R425" s="665">
        <v>3</v>
      </c>
      <c r="S425" s="681">
        <v>1</v>
      </c>
      <c r="T425" s="748">
        <v>3</v>
      </c>
      <c r="U425" s="704">
        <v>1</v>
      </c>
    </row>
    <row r="426" spans="1:21" ht="14.4" customHeight="1" x14ac:dyDescent="0.3">
      <c r="A426" s="664">
        <v>11</v>
      </c>
      <c r="B426" s="665" t="s">
        <v>550</v>
      </c>
      <c r="C426" s="665" t="s">
        <v>1791</v>
      </c>
      <c r="D426" s="746" t="s">
        <v>2589</v>
      </c>
      <c r="E426" s="747" t="s">
        <v>1806</v>
      </c>
      <c r="F426" s="665" t="s">
        <v>1787</v>
      </c>
      <c r="G426" s="665" t="s">
        <v>1825</v>
      </c>
      <c r="H426" s="665" t="s">
        <v>551</v>
      </c>
      <c r="I426" s="665" t="s">
        <v>640</v>
      </c>
      <c r="J426" s="665" t="s">
        <v>1826</v>
      </c>
      <c r="K426" s="665" t="s">
        <v>1827</v>
      </c>
      <c r="L426" s="666">
        <v>0</v>
      </c>
      <c r="M426" s="666">
        <v>0</v>
      </c>
      <c r="N426" s="665">
        <v>1</v>
      </c>
      <c r="O426" s="748">
        <v>0.5</v>
      </c>
      <c r="P426" s="666">
        <v>0</v>
      </c>
      <c r="Q426" s="681"/>
      <c r="R426" s="665">
        <v>1</v>
      </c>
      <c r="S426" s="681">
        <v>1</v>
      </c>
      <c r="T426" s="748">
        <v>0.5</v>
      </c>
      <c r="U426" s="704">
        <v>1</v>
      </c>
    </row>
    <row r="427" spans="1:21" ht="14.4" customHeight="1" x14ac:dyDescent="0.3">
      <c r="A427" s="664">
        <v>11</v>
      </c>
      <c r="B427" s="665" t="s">
        <v>550</v>
      </c>
      <c r="C427" s="665" t="s">
        <v>1791</v>
      </c>
      <c r="D427" s="746" t="s">
        <v>2589</v>
      </c>
      <c r="E427" s="747" t="s">
        <v>1806</v>
      </c>
      <c r="F427" s="665" t="s">
        <v>1787</v>
      </c>
      <c r="G427" s="665" t="s">
        <v>1997</v>
      </c>
      <c r="H427" s="665" t="s">
        <v>551</v>
      </c>
      <c r="I427" s="665" t="s">
        <v>2270</v>
      </c>
      <c r="J427" s="665" t="s">
        <v>1999</v>
      </c>
      <c r="K427" s="665" t="s">
        <v>2271</v>
      </c>
      <c r="L427" s="666">
        <v>33.549999999999997</v>
      </c>
      <c r="M427" s="666">
        <v>33.549999999999997</v>
      </c>
      <c r="N427" s="665">
        <v>1</v>
      </c>
      <c r="O427" s="748">
        <v>1</v>
      </c>
      <c r="P427" s="666"/>
      <c r="Q427" s="681">
        <v>0</v>
      </c>
      <c r="R427" s="665"/>
      <c r="S427" s="681">
        <v>0</v>
      </c>
      <c r="T427" s="748"/>
      <c r="U427" s="704">
        <v>0</v>
      </c>
    </row>
    <row r="428" spans="1:21" ht="14.4" customHeight="1" x14ac:dyDescent="0.3">
      <c r="A428" s="664">
        <v>11</v>
      </c>
      <c r="B428" s="665" t="s">
        <v>550</v>
      </c>
      <c r="C428" s="665" t="s">
        <v>1791</v>
      </c>
      <c r="D428" s="746" t="s">
        <v>2589</v>
      </c>
      <c r="E428" s="747" t="s">
        <v>1806</v>
      </c>
      <c r="F428" s="665" t="s">
        <v>1787</v>
      </c>
      <c r="G428" s="665" t="s">
        <v>1997</v>
      </c>
      <c r="H428" s="665" t="s">
        <v>551</v>
      </c>
      <c r="I428" s="665" t="s">
        <v>1998</v>
      </c>
      <c r="J428" s="665" t="s">
        <v>1999</v>
      </c>
      <c r="K428" s="665" t="s">
        <v>884</v>
      </c>
      <c r="L428" s="666">
        <v>50.32</v>
      </c>
      <c r="M428" s="666">
        <v>50.32</v>
      </c>
      <c r="N428" s="665">
        <v>1</v>
      </c>
      <c r="O428" s="748">
        <v>0.5</v>
      </c>
      <c r="P428" s="666">
        <v>50.32</v>
      </c>
      <c r="Q428" s="681">
        <v>1</v>
      </c>
      <c r="R428" s="665">
        <v>1</v>
      </c>
      <c r="S428" s="681">
        <v>1</v>
      </c>
      <c r="T428" s="748">
        <v>0.5</v>
      </c>
      <c r="U428" s="704">
        <v>1</v>
      </c>
    </row>
    <row r="429" spans="1:21" ht="14.4" customHeight="1" x14ac:dyDescent="0.3">
      <c r="A429" s="664">
        <v>11</v>
      </c>
      <c r="B429" s="665" t="s">
        <v>550</v>
      </c>
      <c r="C429" s="665" t="s">
        <v>1791</v>
      </c>
      <c r="D429" s="746" t="s">
        <v>2589</v>
      </c>
      <c r="E429" s="747" t="s">
        <v>1806</v>
      </c>
      <c r="F429" s="665" t="s">
        <v>1787</v>
      </c>
      <c r="G429" s="665" t="s">
        <v>1997</v>
      </c>
      <c r="H429" s="665" t="s">
        <v>551</v>
      </c>
      <c r="I429" s="665" t="s">
        <v>2272</v>
      </c>
      <c r="J429" s="665" t="s">
        <v>1999</v>
      </c>
      <c r="K429" s="665" t="s">
        <v>2273</v>
      </c>
      <c r="L429" s="666">
        <v>50.32</v>
      </c>
      <c r="M429" s="666">
        <v>100.64</v>
      </c>
      <c r="N429" s="665">
        <v>2</v>
      </c>
      <c r="O429" s="748">
        <v>1</v>
      </c>
      <c r="P429" s="666">
        <v>100.64</v>
      </c>
      <c r="Q429" s="681">
        <v>1</v>
      </c>
      <c r="R429" s="665">
        <v>2</v>
      </c>
      <c r="S429" s="681">
        <v>1</v>
      </c>
      <c r="T429" s="748">
        <v>1</v>
      </c>
      <c r="U429" s="704">
        <v>1</v>
      </c>
    </row>
    <row r="430" spans="1:21" ht="14.4" customHeight="1" x14ac:dyDescent="0.3">
      <c r="A430" s="664">
        <v>11</v>
      </c>
      <c r="B430" s="665" t="s">
        <v>550</v>
      </c>
      <c r="C430" s="665" t="s">
        <v>1791</v>
      </c>
      <c r="D430" s="746" t="s">
        <v>2589</v>
      </c>
      <c r="E430" s="747" t="s">
        <v>1806</v>
      </c>
      <c r="F430" s="665" t="s">
        <v>1787</v>
      </c>
      <c r="G430" s="665" t="s">
        <v>1944</v>
      </c>
      <c r="H430" s="665" t="s">
        <v>551</v>
      </c>
      <c r="I430" s="665" t="s">
        <v>1945</v>
      </c>
      <c r="J430" s="665" t="s">
        <v>1946</v>
      </c>
      <c r="K430" s="665" t="s">
        <v>1947</v>
      </c>
      <c r="L430" s="666">
        <v>0</v>
      </c>
      <c r="M430" s="666">
        <v>0</v>
      </c>
      <c r="N430" s="665">
        <v>1</v>
      </c>
      <c r="O430" s="748">
        <v>1</v>
      </c>
      <c r="P430" s="666"/>
      <c r="Q430" s="681"/>
      <c r="R430" s="665"/>
      <c r="S430" s="681">
        <v>0</v>
      </c>
      <c r="T430" s="748"/>
      <c r="U430" s="704">
        <v>0</v>
      </c>
    </row>
    <row r="431" spans="1:21" ht="14.4" customHeight="1" x14ac:dyDescent="0.3">
      <c r="A431" s="664">
        <v>11</v>
      </c>
      <c r="B431" s="665" t="s">
        <v>550</v>
      </c>
      <c r="C431" s="665" t="s">
        <v>1791</v>
      </c>
      <c r="D431" s="746" t="s">
        <v>2589</v>
      </c>
      <c r="E431" s="747" t="s">
        <v>1806</v>
      </c>
      <c r="F431" s="665" t="s">
        <v>1788</v>
      </c>
      <c r="G431" s="665" t="s">
        <v>2009</v>
      </c>
      <c r="H431" s="665" t="s">
        <v>551</v>
      </c>
      <c r="I431" s="665" t="s">
        <v>2012</v>
      </c>
      <c r="J431" s="665" t="s">
        <v>2013</v>
      </c>
      <c r="K431" s="665" t="s">
        <v>2014</v>
      </c>
      <c r="L431" s="666">
        <v>0</v>
      </c>
      <c r="M431" s="666">
        <v>0</v>
      </c>
      <c r="N431" s="665">
        <v>6</v>
      </c>
      <c r="O431" s="748">
        <v>6</v>
      </c>
      <c r="P431" s="666"/>
      <c r="Q431" s="681"/>
      <c r="R431" s="665"/>
      <c r="S431" s="681">
        <v>0</v>
      </c>
      <c r="T431" s="748"/>
      <c r="U431" s="704">
        <v>0</v>
      </c>
    </row>
    <row r="432" spans="1:21" ht="14.4" customHeight="1" x14ac:dyDescent="0.3">
      <c r="A432" s="664">
        <v>11</v>
      </c>
      <c r="B432" s="665" t="s">
        <v>550</v>
      </c>
      <c r="C432" s="665" t="s">
        <v>1791</v>
      </c>
      <c r="D432" s="746" t="s">
        <v>2589</v>
      </c>
      <c r="E432" s="747" t="s">
        <v>1806</v>
      </c>
      <c r="F432" s="665" t="s">
        <v>1788</v>
      </c>
      <c r="G432" s="665" t="s">
        <v>1828</v>
      </c>
      <c r="H432" s="665" t="s">
        <v>551</v>
      </c>
      <c r="I432" s="665" t="s">
        <v>1928</v>
      </c>
      <c r="J432" s="665" t="s">
        <v>1929</v>
      </c>
      <c r="K432" s="665" t="s">
        <v>1930</v>
      </c>
      <c r="L432" s="666">
        <v>748.12</v>
      </c>
      <c r="M432" s="666">
        <v>748.12</v>
      </c>
      <c r="N432" s="665">
        <v>1</v>
      </c>
      <c r="O432" s="748">
        <v>1</v>
      </c>
      <c r="P432" s="666">
        <v>748.12</v>
      </c>
      <c r="Q432" s="681">
        <v>1</v>
      </c>
      <c r="R432" s="665">
        <v>1</v>
      </c>
      <c r="S432" s="681">
        <v>1</v>
      </c>
      <c r="T432" s="748">
        <v>1</v>
      </c>
      <c r="U432" s="704">
        <v>1</v>
      </c>
    </row>
    <row r="433" spans="1:21" ht="14.4" customHeight="1" x14ac:dyDescent="0.3">
      <c r="A433" s="664">
        <v>11</v>
      </c>
      <c r="B433" s="665" t="s">
        <v>550</v>
      </c>
      <c r="C433" s="665" t="s">
        <v>1791</v>
      </c>
      <c r="D433" s="746" t="s">
        <v>2589</v>
      </c>
      <c r="E433" s="747" t="s">
        <v>1806</v>
      </c>
      <c r="F433" s="665" t="s">
        <v>1788</v>
      </c>
      <c r="G433" s="665" t="s">
        <v>1828</v>
      </c>
      <c r="H433" s="665" t="s">
        <v>551</v>
      </c>
      <c r="I433" s="665" t="s">
        <v>1869</v>
      </c>
      <c r="J433" s="665" t="s">
        <v>1870</v>
      </c>
      <c r="K433" s="665" t="s">
        <v>1871</v>
      </c>
      <c r="L433" s="666">
        <v>1000</v>
      </c>
      <c r="M433" s="666">
        <v>1000</v>
      </c>
      <c r="N433" s="665">
        <v>1</v>
      </c>
      <c r="O433" s="748">
        <v>1</v>
      </c>
      <c r="P433" s="666">
        <v>1000</v>
      </c>
      <c r="Q433" s="681">
        <v>1</v>
      </c>
      <c r="R433" s="665">
        <v>1</v>
      </c>
      <c r="S433" s="681">
        <v>1</v>
      </c>
      <c r="T433" s="748">
        <v>1</v>
      </c>
      <c r="U433" s="704">
        <v>1</v>
      </c>
    </row>
    <row r="434" spans="1:21" ht="14.4" customHeight="1" x14ac:dyDescent="0.3">
      <c r="A434" s="664">
        <v>11</v>
      </c>
      <c r="B434" s="665" t="s">
        <v>550</v>
      </c>
      <c r="C434" s="665" t="s">
        <v>1791</v>
      </c>
      <c r="D434" s="746" t="s">
        <v>2589</v>
      </c>
      <c r="E434" s="747" t="s">
        <v>1806</v>
      </c>
      <c r="F434" s="665" t="s">
        <v>1788</v>
      </c>
      <c r="G434" s="665" t="s">
        <v>1828</v>
      </c>
      <c r="H434" s="665" t="s">
        <v>551</v>
      </c>
      <c r="I434" s="665" t="s">
        <v>1848</v>
      </c>
      <c r="J434" s="665" t="s">
        <v>1849</v>
      </c>
      <c r="K434" s="665" t="s">
        <v>1850</v>
      </c>
      <c r="L434" s="666">
        <v>350</v>
      </c>
      <c r="M434" s="666">
        <v>350</v>
      </c>
      <c r="N434" s="665">
        <v>1</v>
      </c>
      <c r="O434" s="748">
        <v>1</v>
      </c>
      <c r="P434" s="666">
        <v>350</v>
      </c>
      <c r="Q434" s="681">
        <v>1</v>
      </c>
      <c r="R434" s="665">
        <v>1</v>
      </c>
      <c r="S434" s="681">
        <v>1</v>
      </c>
      <c r="T434" s="748">
        <v>1</v>
      </c>
      <c r="U434" s="704">
        <v>1</v>
      </c>
    </row>
    <row r="435" spans="1:21" ht="14.4" customHeight="1" x14ac:dyDescent="0.3">
      <c r="A435" s="664">
        <v>11</v>
      </c>
      <c r="B435" s="665" t="s">
        <v>550</v>
      </c>
      <c r="C435" s="665" t="s">
        <v>1791</v>
      </c>
      <c r="D435" s="746" t="s">
        <v>2589</v>
      </c>
      <c r="E435" s="747" t="s">
        <v>1806</v>
      </c>
      <c r="F435" s="665" t="s">
        <v>1788</v>
      </c>
      <c r="G435" s="665" t="s">
        <v>1828</v>
      </c>
      <c r="H435" s="665" t="s">
        <v>551</v>
      </c>
      <c r="I435" s="665" t="s">
        <v>1840</v>
      </c>
      <c r="J435" s="665" t="s">
        <v>1841</v>
      </c>
      <c r="K435" s="665" t="s">
        <v>1842</v>
      </c>
      <c r="L435" s="666">
        <v>971.25</v>
      </c>
      <c r="M435" s="666">
        <v>3885</v>
      </c>
      <c r="N435" s="665">
        <v>4</v>
      </c>
      <c r="O435" s="748">
        <v>4</v>
      </c>
      <c r="P435" s="666">
        <v>2913.75</v>
      </c>
      <c r="Q435" s="681">
        <v>0.75</v>
      </c>
      <c r="R435" s="665">
        <v>3</v>
      </c>
      <c r="S435" s="681">
        <v>0.75</v>
      </c>
      <c r="T435" s="748">
        <v>3</v>
      </c>
      <c r="U435" s="704">
        <v>0.75</v>
      </c>
    </row>
    <row r="436" spans="1:21" ht="14.4" customHeight="1" x14ac:dyDescent="0.3">
      <c r="A436" s="664">
        <v>11</v>
      </c>
      <c r="B436" s="665" t="s">
        <v>550</v>
      </c>
      <c r="C436" s="665" t="s">
        <v>1791</v>
      </c>
      <c r="D436" s="746" t="s">
        <v>2589</v>
      </c>
      <c r="E436" s="747" t="s">
        <v>1806</v>
      </c>
      <c r="F436" s="665" t="s">
        <v>1788</v>
      </c>
      <c r="G436" s="665" t="s">
        <v>1828</v>
      </c>
      <c r="H436" s="665" t="s">
        <v>551</v>
      </c>
      <c r="I436" s="665" t="s">
        <v>2274</v>
      </c>
      <c r="J436" s="665" t="s">
        <v>2275</v>
      </c>
      <c r="K436" s="665" t="s">
        <v>2276</v>
      </c>
      <c r="L436" s="666">
        <v>250</v>
      </c>
      <c r="M436" s="666">
        <v>250</v>
      </c>
      <c r="N436" s="665">
        <v>1</v>
      </c>
      <c r="O436" s="748">
        <v>1</v>
      </c>
      <c r="P436" s="666">
        <v>250</v>
      </c>
      <c r="Q436" s="681">
        <v>1</v>
      </c>
      <c r="R436" s="665">
        <v>1</v>
      </c>
      <c r="S436" s="681">
        <v>1</v>
      </c>
      <c r="T436" s="748">
        <v>1</v>
      </c>
      <c r="U436" s="704">
        <v>1</v>
      </c>
    </row>
    <row r="437" spans="1:21" ht="14.4" customHeight="1" x14ac:dyDescent="0.3">
      <c r="A437" s="664">
        <v>11</v>
      </c>
      <c r="B437" s="665" t="s">
        <v>550</v>
      </c>
      <c r="C437" s="665" t="s">
        <v>1791</v>
      </c>
      <c r="D437" s="746" t="s">
        <v>2589</v>
      </c>
      <c r="E437" s="747" t="s">
        <v>1806</v>
      </c>
      <c r="F437" s="665" t="s">
        <v>1788</v>
      </c>
      <c r="G437" s="665" t="s">
        <v>1828</v>
      </c>
      <c r="H437" s="665" t="s">
        <v>551</v>
      </c>
      <c r="I437" s="665" t="s">
        <v>2034</v>
      </c>
      <c r="J437" s="665" t="s">
        <v>2035</v>
      </c>
      <c r="K437" s="665"/>
      <c r="L437" s="666">
        <v>600</v>
      </c>
      <c r="M437" s="666">
        <v>1200</v>
      </c>
      <c r="N437" s="665">
        <v>2</v>
      </c>
      <c r="O437" s="748">
        <v>2</v>
      </c>
      <c r="P437" s="666">
        <v>1200</v>
      </c>
      <c r="Q437" s="681">
        <v>1</v>
      </c>
      <c r="R437" s="665">
        <v>2</v>
      </c>
      <c r="S437" s="681">
        <v>1</v>
      </c>
      <c r="T437" s="748">
        <v>2</v>
      </c>
      <c r="U437" s="704">
        <v>1</v>
      </c>
    </row>
    <row r="438" spans="1:21" ht="14.4" customHeight="1" x14ac:dyDescent="0.3">
      <c r="A438" s="664">
        <v>11</v>
      </c>
      <c r="B438" s="665" t="s">
        <v>550</v>
      </c>
      <c r="C438" s="665" t="s">
        <v>1791</v>
      </c>
      <c r="D438" s="746" t="s">
        <v>2589</v>
      </c>
      <c r="E438" s="747" t="s">
        <v>1806</v>
      </c>
      <c r="F438" s="665" t="s">
        <v>1788</v>
      </c>
      <c r="G438" s="665" t="s">
        <v>1828</v>
      </c>
      <c r="H438" s="665" t="s">
        <v>551</v>
      </c>
      <c r="I438" s="665" t="s">
        <v>2240</v>
      </c>
      <c r="J438" s="665" t="s">
        <v>2241</v>
      </c>
      <c r="K438" s="665" t="s">
        <v>2242</v>
      </c>
      <c r="L438" s="666">
        <v>600</v>
      </c>
      <c r="M438" s="666">
        <v>1200</v>
      </c>
      <c r="N438" s="665">
        <v>2</v>
      </c>
      <c r="O438" s="748">
        <v>2</v>
      </c>
      <c r="P438" s="666">
        <v>1200</v>
      </c>
      <c r="Q438" s="681">
        <v>1</v>
      </c>
      <c r="R438" s="665">
        <v>2</v>
      </c>
      <c r="S438" s="681">
        <v>1</v>
      </c>
      <c r="T438" s="748">
        <v>2</v>
      </c>
      <c r="U438" s="704">
        <v>1</v>
      </c>
    </row>
    <row r="439" spans="1:21" ht="14.4" customHeight="1" x14ac:dyDescent="0.3">
      <c r="A439" s="664">
        <v>11</v>
      </c>
      <c r="B439" s="665" t="s">
        <v>550</v>
      </c>
      <c r="C439" s="665" t="s">
        <v>1791</v>
      </c>
      <c r="D439" s="746" t="s">
        <v>2589</v>
      </c>
      <c r="E439" s="747" t="s">
        <v>1806</v>
      </c>
      <c r="F439" s="665" t="s">
        <v>1788</v>
      </c>
      <c r="G439" s="665" t="s">
        <v>1828</v>
      </c>
      <c r="H439" s="665" t="s">
        <v>551</v>
      </c>
      <c r="I439" s="665" t="s">
        <v>2036</v>
      </c>
      <c r="J439" s="665" t="s">
        <v>2037</v>
      </c>
      <c r="K439" s="665" t="s">
        <v>2038</v>
      </c>
      <c r="L439" s="666">
        <v>1600</v>
      </c>
      <c r="M439" s="666">
        <v>1600</v>
      </c>
      <c r="N439" s="665">
        <v>1</v>
      </c>
      <c r="O439" s="748">
        <v>1</v>
      </c>
      <c r="P439" s="666">
        <v>1600</v>
      </c>
      <c r="Q439" s="681">
        <v>1</v>
      </c>
      <c r="R439" s="665">
        <v>1</v>
      </c>
      <c r="S439" s="681">
        <v>1</v>
      </c>
      <c r="T439" s="748">
        <v>1</v>
      </c>
      <c r="U439" s="704">
        <v>1</v>
      </c>
    </row>
    <row r="440" spans="1:21" ht="14.4" customHeight="1" x14ac:dyDescent="0.3">
      <c r="A440" s="664">
        <v>11</v>
      </c>
      <c r="B440" s="665" t="s">
        <v>550</v>
      </c>
      <c r="C440" s="665" t="s">
        <v>1791</v>
      </c>
      <c r="D440" s="746" t="s">
        <v>2589</v>
      </c>
      <c r="E440" s="747" t="s">
        <v>1806</v>
      </c>
      <c r="F440" s="665" t="s">
        <v>1788</v>
      </c>
      <c r="G440" s="665" t="s">
        <v>1828</v>
      </c>
      <c r="H440" s="665" t="s">
        <v>551</v>
      </c>
      <c r="I440" s="665" t="s">
        <v>2277</v>
      </c>
      <c r="J440" s="665" t="s">
        <v>2278</v>
      </c>
      <c r="K440" s="665" t="s">
        <v>2279</v>
      </c>
      <c r="L440" s="666">
        <v>100</v>
      </c>
      <c r="M440" s="666">
        <v>200</v>
      </c>
      <c r="N440" s="665">
        <v>2</v>
      </c>
      <c r="O440" s="748">
        <v>1</v>
      </c>
      <c r="P440" s="666">
        <v>200</v>
      </c>
      <c r="Q440" s="681">
        <v>1</v>
      </c>
      <c r="R440" s="665">
        <v>2</v>
      </c>
      <c r="S440" s="681">
        <v>1</v>
      </c>
      <c r="T440" s="748">
        <v>1</v>
      </c>
      <c r="U440" s="704">
        <v>1</v>
      </c>
    </row>
    <row r="441" spans="1:21" ht="14.4" customHeight="1" x14ac:dyDescent="0.3">
      <c r="A441" s="664">
        <v>11</v>
      </c>
      <c r="B441" s="665" t="s">
        <v>550</v>
      </c>
      <c r="C441" s="665" t="s">
        <v>1791</v>
      </c>
      <c r="D441" s="746" t="s">
        <v>2589</v>
      </c>
      <c r="E441" s="747" t="s">
        <v>1806</v>
      </c>
      <c r="F441" s="665" t="s">
        <v>1788</v>
      </c>
      <c r="G441" s="665" t="s">
        <v>1828</v>
      </c>
      <c r="H441" s="665" t="s">
        <v>551</v>
      </c>
      <c r="I441" s="665" t="s">
        <v>2280</v>
      </c>
      <c r="J441" s="665" t="s">
        <v>2037</v>
      </c>
      <c r="K441" s="665" t="s">
        <v>2281</v>
      </c>
      <c r="L441" s="666">
        <v>2200</v>
      </c>
      <c r="M441" s="666">
        <v>2200</v>
      </c>
      <c r="N441" s="665">
        <v>1</v>
      </c>
      <c r="O441" s="748">
        <v>1</v>
      </c>
      <c r="P441" s="666">
        <v>2200</v>
      </c>
      <c r="Q441" s="681">
        <v>1</v>
      </c>
      <c r="R441" s="665">
        <v>1</v>
      </c>
      <c r="S441" s="681">
        <v>1</v>
      </c>
      <c r="T441" s="748">
        <v>1</v>
      </c>
      <c r="U441" s="704">
        <v>1</v>
      </c>
    </row>
    <row r="442" spans="1:21" ht="14.4" customHeight="1" x14ac:dyDescent="0.3">
      <c r="A442" s="664">
        <v>11</v>
      </c>
      <c r="B442" s="665" t="s">
        <v>550</v>
      </c>
      <c r="C442" s="665" t="s">
        <v>1791</v>
      </c>
      <c r="D442" s="746" t="s">
        <v>2589</v>
      </c>
      <c r="E442" s="747" t="s">
        <v>1806</v>
      </c>
      <c r="F442" s="665" t="s">
        <v>1788</v>
      </c>
      <c r="G442" s="665" t="s">
        <v>1876</v>
      </c>
      <c r="H442" s="665" t="s">
        <v>551</v>
      </c>
      <c r="I442" s="665" t="s">
        <v>1877</v>
      </c>
      <c r="J442" s="665" t="s">
        <v>1878</v>
      </c>
      <c r="K442" s="665" t="s">
        <v>1879</v>
      </c>
      <c r="L442" s="666">
        <v>278.75</v>
      </c>
      <c r="M442" s="666">
        <v>8641.25</v>
      </c>
      <c r="N442" s="665">
        <v>31</v>
      </c>
      <c r="O442" s="748">
        <v>17</v>
      </c>
      <c r="P442" s="666">
        <v>6411.25</v>
      </c>
      <c r="Q442" s="681">
        <v>0.74193548387096775</v>
      </c>
      <c r="R442" s="665">
        <v>23</v>
      </c>
      <c r="S442" s="681">
        <v>0.74193548387096775</v>
      </c>
      <c r="T442" s="748">
        <v>13</v>
      </c>
      <c r="U442" s="704">
        <v>0.76470588235294112</v>
      </c>
    </row>
    <row r="443" spans="1:21" ht="14.4" customHeight="1" x14ac:dyDescent="0.3">
      <c r="A443" s="664">
        <v>11</v>
      </c>
      <c r="B443" s="665" t="s">
        <v>550</v>
      </c>
      <c r="C443" s="665" t="s">
        <v>1791</v>
      </c>
      <c r="D443" s="746" t="s">
        <v>2589</v>
      </c>
      <c r="E443" s="747" t="s">
        <v>1806</v>
      </c>
      <c r="F443" s="665" t="s">
        <v>1788</v>
      </c>
      <c r="G443" s="665" t="s">
        <v>2045</v>
      </c>
      <c r="H443" s="665" t="s">
        <v>551</v>
      </c>
      <c r="I443" s="665" t="s">
        <v>2282</v>
      </c>
      <c r="J443" s="665" t="s">
        <v>2047</v>
      </c>
      <c r="K443" s="665" t="s">
        <v>2283</v>
      </c>
      <c r="L443" s="666">
        <v>553.15</v>
      </c>
      <c r="M443" s="666">
        <v>6637.7999999999993</v>
      </c>
      <c r="N443" s="665">
        <v>12</v>
      </c>
      <c r="O443" s="748">
        <v>4</v>
      </c>
      <c r="P443" s="666">
        <v>6637.7999999999993</v>
      </c>
      <c r="Q443" s="681">
        <v>1</v>
      </c>
      <c r="R443" s="665">
        <v>12</v>
      </c>
      <c r="S443" s="681">
        <v>1</v>
      </c>
      <c r="T443" s="748">
        <v>4</v>
      </c>
      <c r="U443" s="704">
        <v>1</v>
      </c>
    </row>
    <row r="444" spans="1:21" ht="14.4" customHeight="1" x14ac:dyDescent="0.3">
      <c r="A444" s="664">
        <v>11</v>
      </c>
      <c r="B444" s="665" t="s">
        <v>550</v>
      </c>
      <c r="C444" s="665" t="s">
        <v>1791</v>
      </c>
      <c r="D444" s="746" t="s">
        <v>2589</v>
      </c>
      <c r="E444" s="747" t="s">
        <v>1806</v>
      </c>
      <c r="F444" s="665" t="s">
        <v>1788</v>
      </c>
      <c r="G444" s="665" t="s">
        <v>2045</v>
      </c>
      <c r="H444" s="665" t="s">
        <v>551</v>
      </c>
      <c r="I444" s="665" t="s">
        <v>2118</v>
      </c>
      <c r="J444" s="665" t="s">
        <v>2119</v>
      </c>
      <c r="K444" s="665" t="s">
        <v>2120</v>
      </c>
      <c r="L444" s="666">
        <v>553.15</v>
      </c>
      <c r="M444" s="666">
        <v>1659.4499999999998</v>
      </c>
      <c r="N444" s="665">
        <v>3</v>
      </c>
      <c r="O444" s="748">
        <v>1</v>
      </c>
      <c r="P444" s="666">
        <v>1659.4499999999998</v>
      </c>
      <c r="Q444" s="681">
        <v>1</v>
      </c>
      <c r="R444" s="665">
        <v>3</v>
      </c>
      <c r="S444" s="681">
        <v>1</v>
      </c>
      <c r="T444" s="748">
        <v>1</v>
      </c>
      <c r="U444" s="704">
        <v>1</v>
      </c>
    </row>
    <row r="445" spans="1:21" ht="14.4" customHeight="1" x14ac:dyDescent="0.3">
      <c r="A445" s="664">
        <v>11</v>
      </c>
      <c r="B445" s="665" t="s">
        <v>550</v>
      </c>
      <c r="C445" s="665" t="s">
        <v>1791</v>
      </c>
      <c r="D445" s="746" t="s">
        <v>2589</v>
      </c>
      <c r="E445" s="747" t="s">
        <v>1807</v>
      </c>
      <c r="F445" s="665" t="s">
        <v>1787</v>
      </c>
      <c r="G445" s="665" t="s">
        <v>2284</v>
      </c>
      <c r="H445" s="665" t="s">
        <v>551</v>
      </c>
      <c r="I445" s="665" t="s">
        <v>2285</v>
      </c>
      <c r="J445" s="665" t="s">
        <v>2286</v>
      </c>
      <c r="K445" s="665" t="s">
        <v>2287</v>
      </c>
      <c r="L445" s="666">
        <v>24.35</v>
      </c>
      <c r="M445" s="666">
        <v>24.35</v>
      </c>
      <c r="N445" s="665">
        <v>1</v>
      </c>
      <c r="O445" s="748">
        <v>1</v>
      </c>
      <c r="P445" s="666">
        <v>24.35</v>
      </c>
      <c r="Q445" s="681">
        <v>1</v>
      </c>
      <c r="R445" s="665">
        <v>1</v>
      </c>
      <c r="S445" s="681">
        <v>1</v>
      </c>
      <c r="T445" s="748">
        <v>1</v>
      </c>
      <c r="U445" s="704">
        <v>1</v>
      </c>
    </row>
    <row r="446" spans="1:21" ht="14.4" customHeight="1" x14ac:dyDescent="0.3">
      <c r="A446" s="664">
        <v>11</v>
      </c>
      <c r="B446" s="665" t="s">
        <v>550</v>
      </c>
      <c r="C446" s="665" t="s">
        <v>1791</v>
      </c>
      <c r="D446" s="746" t="s">
        <v>2589</v>
      </c>
      <c r="E446" s="747" t="s">
        <v>1807</v>
      </c>
      <c r="F446" s="665" t="s">
        <v>1787</v>
      </c>
      <c r="G446" s="665" t="s">
        <v>2284</v>
      </c>
      <c r="H446" s="665" t="s">
        <v>551</v>
      </c>
      <c r="I446" s="665" t="s">
        <v>2288</v>
      </c>
      <c r="J446" s="665" t="s">
        <v>2286</v>
      </c>
      <c r="K446" s="665" t="s">
        <v>2289</v>
      </c>
      <c r="L446" s="666">
        <v>73.069999999999993</v>
      </c>
      <c r="M446" s="666">
        <v>73.069999999999993</v>
      </c>
      <c r="N446" s="665">
        <v>1</v>
      </c>
      <c r="O446" s="748">
        <v>1</v>
      </c>
      <c r="P446" s="666"/>
      <c r="Q446" s="681">
        <v>0</v>
      </c>
      <c r="R446" s="665"/>
      <c r="S446" s="681">
        <v>0</v>
      </c>
      <c r="T446" s="748"/>
      <c r="U446" s="704">
        <v>0</v>
      </c>
    </row>
    <row r="447" spans="1:21" ht="14.4" customHeight="1" x14ac:dyDescent="0.3">
      <c r="A447" s="664">
        <v>11</v>
      </c>
      <c r="B447" s="665" t="s">
        <v>550</v>
      </c>
      <c r="C447" s="665" t="s">
        <v>1791</v>
      </c>
      <c r="D447" s="746" t="s">
        <v>2589</v>
      </c>
      <c r="E447" s="747" t="s">
        <v>1807</v>
      </c>
      <c r="F447" s="665" t="s">
        <v>1787</v>
      </c>
      <c r="G447" s="665" t="s">
        <v>2284</v>
      </c>
      <c r="H447" s="665" t="s">
        <v>551</v>
      </c>
      <c r="I447" s="665" t="s">
        <v>2290</v>
      </c>
      <c r="J447" s="665" t="s">
        <v>2291</v>
      </c>
      <c r="K447" s="665" t="s">
        <v>2292</v>
      </c>
      <c r="L447" s="666">
        <v>0</v>
      </c>
      <c r="M447" s="666">
        <v>0</v>
      </c>
      <c r="N447" s="665">
        <v>1</v>
      </c>
      <c r="O447" s="748">
        <v>0.5</v>
      </c>
      <c r="P447" s="666"/>
      <c r="Q447" s="681"/>
      <c r="R447" s="665"/>
      <c r="S447" s="681">
        <v>0</v>
      </c>
      <c r="T447" s="748"/>
      <c r="U447" s="704">
        <v>0</v>
      </c>
    </row>
    <row r="448" spans="1:21" ht="14.4" customHeight="1" x14ac:dyDescent="0.3">
      <c r="A448" s="664">
        <v>11</v>
      </c>
      <c r="B448" s="665" t="s">
        <v>550</v>
      </c>
      <c r="C448" s="665" t="s">
        <v>1791</v>
      </c>
      <c r="D448" s="746" t="s">
        <v>2589</v>
      </c>
      <c r="E448" s="747" t="s">
        <v>1807</v>
      </c>
      <c r="F448" s="665" t="s">
        <v>1787</v>
      </c>
      <c r="G448" s="665" t="s">
        <v>1937</v>
      </c>
      <c r="H448" s="665" t="s">
        <v>551</v>
      </c>
      <c r="I448" s="665" t="s">
        <v>2293</v>
      </c>
      <c r="J448" s="665" t="s">
        <v>2060</v>
      </c>
      <c r="K448" s="665" t="s">
        <v>2294</v>
      </c>
      <c r="L448" s="666">
        <v>73.069999999999993</v>
      </c>
      <c r="M448" s="666">
        <v>146.13999999999999</v>
      </c>
      <c r="N448" s="665">
        <v>2</v>
      </c>
      <c r="O448" s="748">
        <v>0.5</v>
      </c>
      <c r="P448" s="666"/>
      <c r="Q448" s="681">
        <v>0</v>
      </c>
      <c r="R448" s="665"/>
      <c r="S448" s="681">
        <v>0</v>
      </c>
      <c r="T448" s="748"/>
      <c r="U448" s="704">
        <v>0</v>
      </c>
    </row>
    <row r="449" spans="1:21" ht="14.4" customHeight="1" x14ac:dyDescent="0.3">
      <c r="A449" s="664">
        <v>11</v>
      </c>
      <c r="B449" s="665" t="s">
        <v>550</v>
      </c>
      <c r="C449" s="665" t="s">
        <v>1791</v>
      </c>
      <c r="D449" s="746" t="s">
        <v>2589</v>
      </c>
      <c r="E449" s="747" t="s">
        <v>1807</v>
      </c>
      <c r="F449" s="665" t="s">
        <v>1787</v>
      </c>
      <c r="G449" s="665" t="s">
        <v>1937</v>
      </c>
      <c r="H449" s="665" t="s">
        <v>551</v>
      </c>
      <c r="I449" s="665" t="s">
        <v>2295</v>
      </c>
      <c r="J449" s="665" t="s">
        <v>2296</v>
      </c>
      <c r="K449" s="665" t="s">
        <v>2297</v>
      </c>
      <c r="L449" s="666">
        <v>0</v>
      </c>
      <c r="M449" s="666">
        <v>0</v>
      </c>
      <c r="N449" s="665">
        <v>2</v>
      </c>
      <c r="O449" s="748">
        <v>1</v>
      </c>
      <c r="P449" s="666">
        <v>0</v>
      </c>
      <c r="Q449" s="681"/>
      <c r="R449" s="665">
        <v>2</v>
      </c>
      <c r="S449" s="681">
        <v>1</v>
      </c>
      <c r="T449" s="748">
        <v>1</v>
      </c>
      <c r="U449" s="704">
        <v>1</v>
      </c>
    </row>
    <row r="450" spans="1:21" ht="14.4" customHeight="1" x14ac:dyDescent="0.3">
      <c r="A450" s="664">
        <v>11</v>
      </c>
      <c r="B450" s="665" t="s">
        <v>550</v>
      </c>
      <c r="C450" s="665" t="s">
        <v>1791</v>
      </c>
      <c r="D450" s="746" t="s">
        <v>2589</v>
      </c>
      <c r="E450" s="747" t="s">
        <v>1807</v>
      </c>
      <c r="F450" s="665" t="s">
        <v>1787</v>
      </c>
      <c r="G450" s="665" t="s">
        <v>1937</v>
      </c>
      <c r="H450" s="665" t="s">
        <v>551</v>
      </c>
      <c r="I450" s="665" t="s">
        <v>2298</v>
      </c>
      <c r="J450" s="665" t="s">
        <v>2299</v>
      </c>
      <c r="K450" s="665" t="s">
        <v>2300</v>
      </c>
      <c r="L450" s="666">
        <v>0</v>
      </c>
      <c r="M450" s="666">
        <v>0</v>
      </c>
      <c r="N450" s="665">
        <v>1</v>
      </c>
      <c r="O450" s="748">
        <v>0.5</v>
      </c>
      <c r="P450" s="666">
        <v>0</v>
      </c>
      <c r="Q450" s="681"/>
      <c r="R450" s="665">
        <v>1</v>
      </c>
      <c r="S450" s="681">
        <v>1</v>
      </c>
      <c r="T450" s="748">
        <v>0.5</v>
      </c>
      <c r="U450" s="704">
        <v>1</v>
      </c>
    </row>
    <row r="451" spans="1:21" ht="14.4" customHeight="1" x14ac:dyDescent="0.3">
      <c r="A451" s="664">
        <v>11</v>
      </c>
      <c r="B451" s="665" t="s">
        <v>550</v>
      </c>
      <c r="C451" s="665" t="s">
        <v>1791</v>
      </c>
      <c r="D451" s="746" t="s">
        <v>2589</v>
      </c>
      <c r="E451" s="747" t="s">
        <v>1807</v>
      </c>
      <c r="F451" s="665" t="s">
        <v>1787</v>
      </c>
      <c r="G451" s="665" t="s">
        <v>1937</v>
      </c>
      <c r="H451" s="665" t="s">
        <v>551</v>
      </c>
      <c r="I451" s="665" t="s">
        <v>2301</v>
      </c>
      <c r="J451" s="665" t="s">
        <v>2302</v>
      </c>
      <c r="K451" s="665" t="s">
        <v>2303</v>
      </c>
      <c r="L451" s="666">
        <v>0</v>
      </c>
      <c r="M451" s="666">
        <v>0</v>
      </c>
      <c r="N451" s="665">
        <v>1</v>
      </c>
      <c r="O451" s="748">
        <v>0.5</v>
      </c>
      <c r="P451" s="666"/>
      <c r="Q451" s="681"/>
      <c r="R451" s="665"/>
      <c r="S451" s="681">
        <v>0</v>
      </c>
      <c r="T451" s="748"/>
      <c r="U451" s="704">
        <v>0</v>
      </c>
    </row>
    <row r="452" spans="1:21" ht="14.4" customHeight="1" x14ac:dyDescent="0.3">
      <c r="A452" s="664">
        <v>11</v>
      </c>
      <c r="B452" s="665" t="s">
        <v>550</v>
      </c>
      <c r="C452" s="665" t="s">
        <v>1791</v>
      </c>
      <c r="D452" s="746" t="s">
        <v>2589</v>
      </c>
      <c r="E452" s="747" t="s">
        <v>1807</v>
      </c>
      <c r="F452" s="665" t="s">
        <v>1787</v>
      </c>
      <c r="G452" s="665" t="s">
        <v>1962</v>
      </c>
      <c r="H452" s="665" t="s">
        <v>551</v>
      </c>
      <c r="I452" s="665" t="s">
        <v>1420</v>
      </c>
      <c r="J452" s="665" t="s">
        <v>1421</v>
      </c>
      <c r="K452" s="665" t="s">
        <v>1964</v>
      </c>
      <c r="L452" s="666">
        <v>107.27</v>
      </c>
      <c r="M452" s="666">
        <v>429.08</v>
      </c>
      <c r="N452" s="665">
        <v>4</v>
      </c>
      <c r="O452" s="748">
        <v>1.5</v>
      </c>
      <c r="P452" s="666">
        <v>321.81</v>
      </c>
      <c r="Q452" s="681">
        <v>0.75</v>
      </c>
      <c r="R452" s="665">
        <v>3</v>
      </c>
      <c r="S452" s="681">
        <v>0.75</v>
      </c>
      <c r="T452" s="748">
        <v>1</v>
      </c>
      <c r="U452" s="704">
        <v>0.66666666666666663</v>
      </c>
    </row>
    <row r="453" spans="1:21" ht="14.4" customHeight="1" x14ac:dyDescent="0.3">
      <c r="A453" s="664">
        <v>11</v>
      </c>
      <c r="B453" s="665" t="s">
        <v>550</v>
      </c>
      <c r="C453" s="665" t="s">
        <v>1791</v>
      </c>
      <c r="D453" s="746" t="s">
        <v>2589</v>
      </c>
      <c r="E453" s="747" t="s">
        <v>1807</v>
      </c>
      <c r="F453" s="665" t="s">
        <v>1787</v>
      </c>
      <c r="G453" s="665" t="s">
        <v>1962</v>
      </c>
      <c r="H453" s="665" t="s">
        <v>551</v>
      </c>
      <c r="I453" s="665" t="s">
        <v>1963</v>
      </c>
      <c r="J453" s="665" t="s">
        <v>1421</v>
      </c>
      <c r="K453" s="665" t="s">
        <v>1964</v>
      </c>
      <c r="L453" s="666">
        <v>107.27</v>
      </c>
      <c r="M453" s="666">
        <v>321.81</v>
      </c>
      <c r="N453" s="665">
        <v>3</v>
      </c>
      <c r="O453" s="748">
        <v>2</v>
      </c>
      <c r="P453" s="666">
        <v>107.27</v>
      </c>
      <c r="Q453" s="681">
        <v>0.33333333333333331</v>
      </c>
      <c r="R453" s="665">
        <v>1</v>
      </c>
      <c r="S453" s="681">
        <v>0.33333333333333331</v>
      </c>
      <c r="T453" s="748">
        <v>1</v>
      </c>
      <c r="U453" s="704">
        <v>0.5</v>
      </c>
    </row>
    <row r="454" spans="1:21" ht="14.4" customHeight="1" x14ac:dyDescent="0.3">
      <c r="A454" s="664">
        <v>11</v>
      </c>
      <c r="B454" s="665" t="s">
        <v>550</v>
      </c>
      <c r="C454" s="665" t="s">
        <v>1791</v>
      </c>
      <c r="D454" s="746" t="s">
        <v>2589</v>
      </c>
      <c r="E454" s="747" t="s">
        <v>1807</v>
      </c>
      <c r="F454" s="665" t="s">
        <v>1787</v>
      </c>
      <c r="G454" s="665" t="s">
        <v>1965</v>
      </c>
      <c r="H454" s="665" t="s">
        <v>551</v>
      </c>
      <c r="I454" s="665" t="s">
        <v>1966</v>
      </c>
      <c r="J454" s="665" t="s">
        <v>1967</v>
      </c>
      <c r="K454" s="665" t="s">
        <v>1968</v>
      </c>
      <c r="L454" s="666">
        <v>0</v>
      </c>
      <c r="M454" s="666">
        <v>0</v>
      </c>
      <c r="N454" s="665">
        <v>1</v>
      </c>
      <c r="O454" s="748">
        <v>0.5</v>
      </c>
      <c r="P454" s="666">
        <v>0</v>
      </c>
      <c r="Q454" s="681"/>
      <c r="R454" s="665">
        <v>1</v>
      </c>
      <c r="S454" s="681">
        <v>1</v>
      </c>
      <c r="T454" s="748">
        <v>0.5</v>
      </c>
      <c r="U454" s="704">
        <v>1</v>
      </c>
    </row>
    <row r="455" spans="1:21" ht="14.4" customHeight="1" x14ac:dyDescent="0.3">
      <c r="A455" s="664">
        <v>11</v>
      </c>
      <c r="B455" s="665" t="s">
        <v>550</v>
      </c>
      <c r="C455" s="665" t="s">
        <v>1791</v>
      </c>
      <c r="D455" s="746" t="s">
        <v>2589</v>
      </c>
      <c r="E455" s="747" t="s">
        <v>1807</v>
      </c>
      <c r="F455" s="665" t="s">
        <v>1787</v>
      </c>
      <c r="G455" s="665" t="s">
        <v>1969</v>
      </c>
      <c r="H455" s="665" t="s">
        <v>551</v>
      </c>
      <c r="I455" s="665" t="s">
        <v>2067</v>
      </c>
      <c r="J455" s="665" t="s">
        <v>1971</v>
      </c>
      <c r="K455" s="665" t="s">
        <v>2068</v>
      </c>
      <c r="L455" s="666">
        <v>0</v>
      </c>
      <c r="M455" s="666">
        <v>0</v>
      </c>
      <c r="N455" s="665">
        <v>1</v>
      </c>
      <c r="O455" s="748">
        <v>1</v>
      </c>
      <c r="P455" s="666"/>
      <c r="Q455" s="681"/>
      <c r="R455" s="665"/>
      <c r="S455" s="681">
        <v>0</v>
      </c>
      <c r="T455" s="748"/>
      <c r="U455" s="704">
        <v>0</v>
      </c>
    </row>
    <row r="456" spans="1:21" ht="14.4" customHeight="1" x14ac:dyDescent="0.3">
      <c r="A456" s="664">
        <v>11</v>
      </c>
      <c r="B456" s="665" t="s">
        <v>550</v>
      </c>
      <c r="C456" s="665" t="s">
        <v>1791</v>
      </c>
      <c r="D456" s="746" t="s">
        <v>2589</v>
      </c>
      <c r="E456" s="747" t="s">
        <v>1807</v>
      </c>
      <c r="F456" s="665" t="s">
        <v>1787</v>
      </c>
      <c r="G456" s="665" t="s">
        <v>1858</v>
      </c>
      <c r="H456" s="665" t="s">
        <v>551</v>
      </c>
      <c r="I456" s="665" t="s">
        <v>747</v>
      </c>
      <c r="J456" s="665" t="s">
        <v>748</v>
      </c>
      <c r="K456" s="665" t="s">
        <v>1921</v>
      </c>
      <c r="L456" s="666">
        <v>60.9</v>
      </c>
      <c r="M456" s="666">
        <v>487.2</v>
      </c>
      <c r="N456" s="665">
        <v>8</v>
      </c>
      <c r="O456" s="748">
        <v>3.5</v>
      </c>
      <c r="P456" s="666">
        <v>121.8</v>
      </c>
      <c r="Q456" s="681">
        <v>0.25</v>
      </c>
      <c r="R456" s="665">
        <v>2</v>
      </c>
      <c r="S456" s="681">
        <v>0.25</v>
      </c>
      <c r="T456" s="748">
        <v>1</v>
      </c>
      <c r="U456" s="704">
        <v>0.2857142857142857</v>
      </c>
    </row>
    <row r="457" spans="1:21" ht="14.4" customHeight="1" x14ac:dyDescent="0.3">
      <c r="A457" s="664">
        <v>11</v>
      </c>
      <c r="B457" s="665" t="s">
        <v>550</v>
      </c>
      <c r="C457" s="665" t="s">
        <v>1791</v>
      </c>
      <c r="D457" s="746" t="s">
        <v>2589</v>
      </c>
      <c r="E457" s="747" t="s">
        <v>1807</v>
      </c>
      <c r="F457" s="665" t="s">
        <v>1787</v>
      </c>
      <c r="G457" s="665" t="s">
        <v>2304</v>
      </c>
      <c r="H457" s="665" t="s">
        <v>551</v>
      </c>
      <c r="I457" s="665" t="s">
        <v>2305</v>
      </c>
      <c r="J457" s="665" t="s">
        <v>1077</v>
      </c>
      <c r="K457" s="665" t="s">
        <v>1718</v>
      </c>
      <c r="L457" s="666">
        <v>0</v>
      </c>
      <c r="M457" s="666">
        <v>0</v>
      </c>
      <c r="N457" s="665">
        <v>1</v>
      </c>
      <c r="O457" s="748">
        <v>0.5</v>
      </c>
      <c r="P457" s="666">
        <v>0</v>
      </c>
      <c r="Q457" s="681"/>
      <c r="R457" s="665">
        <v>1</v>
      </c>
      <c r="S457" s="681">
        <v>1</v>
      </c>
      <c r="T457" s="748">
        <v>0.5</v>
      </c>
      <c r="U457" s="704">
        <v>1</v>
      </c>
    </row>
    <row r="458" spans="1:21" ht="14.4" customHeight="1" x14ac:dyDescent="0.3">
      <c r="A458" s="664">
        <v>11</v>
      </c>
      <c r="B458" s="665" t="s">
        <v>550</v>
      </c>
      <c r="C458" s="665" t="s">
        <v>1791</v>
      </c>
      <c r="D458" s="746" t="s">
        <v>2589</v>
      </c>
      <c r="E458" s="747" t="s">
        <v>1807</v>
      </c>
      <c r="F458" s="665" t="s">
        <v>1787</v>
      </c>
      <c r="G458" s="665" t="s">
        <v>2304</v>
      </c>
      <c r="H458" s="665" t="s">
        <v>830</v>
      </c>
      <c r="I458" s="665" t="s">
        <v>1076</v>
      </c>
      <c r="J458" s="665" t="s">
        <v>1077</v>
      </c>
      <c r="K458" s="665" t="s">
        <v>1718</v>
      </c>
      <c r="L458" s="666">
        <v>37.159999999999997</v>
      </c>
      <c r="M458" s="666">
        <v>74.319999999999993</v>
      </c>
      <c r="N458" s="665">
        <v>2</v>
      </c>
      <c r="O458" s="748">
        <v>1</v>
      </c>
      <c r="P458" s="666">
        <v>74.319999999999993</v>
      </c>
      <c r="Q458" s="681">
        <v>1</v>
      </c>
      <c r="R458" s="665">
        <v>2</v>
      </c>
      <c r="S458" s="681">
        <v>1</v>
      </c>
      <c r="T458" s="748">
        <v>1</v>
      </c>
      <c r="U458" s="704">
        <v>1</v>
      </c>
    </row>
    <row r="459" spans="1:21" ht="14.4" customHeight="1" x14ac:dyDescent="0.3">
      <c r="A459" s="664">
        <v>11</v>
      </c>
      <c r="B459" s="665" t="s">
        <v>550</v>
      </c>
      <c r="C459" s="665" t="s">
        <v>1791</v>
      </c>
      <c r="D459" s="746" t="s">
        <v>2589</v>
      </c>
      <c r="E459" s="747" t="s">
        <v>1807</v>
      </c>
      <c r="F459" s="665" t="s">
        <v>1787</v>
      </c>
      <c r="G459" s="665" t="s">
        <v>1837</v>
      </c>
      <c r="H459" s="665" t="s">
        <v>830</v>
      </c>
      <c r="I459" s="665" t="s">
        <v>1080</v>
      </c>
      <c r="J459" s="665" t="s">
        <v>845</v>
      </c>
      <c r="K459" s="665" t="s">
        <v>1723</v>
      </c>
      <c r="L459" s="666">
        <v>18.260000000000002</v>
      </c>
      <c r="M459" s="666">
        <v>54.78</v>
      </c>
      <c r="N459" s="665">
        <v>3</v>
      </c>
      <c r="O459" s="748">
        <v>2.5</v>
      </c>
      <c r="P459" s="666">
        <v>36.520000000000003</v>
      </c>
      <c r="Q459" s="681">
        <v>0.66666666666666674</v>
      </c>
      <c r="R459" s="665">
        <v>2</v>
      </c>
      <c r="S459" s="681">
        <v>0.66666666666666663</v>
      </c>
      <c r="T459" s="748">
        <v>1.5</v>
      </c>
      <c r="U459" s="704">
        <v>0.6</v>
      </c>
    </row>
    <row r="460" spans="1:21" ht="14.4" customHeight="1" x14ac:dyDescent="0.3">
      <c r="A460" s="664">
        <v>11</v>
      </c>
      <c r="B460" s="665" t="s">
        <v>550</v>
      </c>
      <c r="C460" s="665" t="s">
        <v>1791</v>
      </c>
      <c r="D460" s="746" t="s">
        <v>2589</v>
      </c>
      <c r="E460" s="747" t="s">
        <v>1807</v>
      </c>
      <c r="F460" s="665" t="s">
        <v>1787</v>
      </c>
      <c r="G460" s="665" t="s">
        <v>1837</v>
      </c>
      <c r="H460" s="665" t="s">
        <v>830</v>
      </c>
      <c r="I460" s="665" t="s">
        <v>844</v>
      </c>
      <c r="J460" s="665" t="s">
        <v>845</v>
      </c>
      <c r="K460" s="665" t="s">
        <v>846</v>
      </c>
      <c r="L460" s="666">
        <v>36.54</v>
      </c>
      <c r="M460" s="666">
        <v>840.42000000000007</v>
      </c>
      <c r="N460" s="665">
        <v>23</v>
      </c>
      <c r="O460" s="748">
        <v>20</v>
      </c>
      <c r="P460" s="666">
        <v>401.94000000000005</v>
      </c>
      <c r="Q460" s="681">
        <v>0.47826086956521741</v>
      </c>
      <c r="R460" s="665">
        <v>11</v>
      </c>
      <c r="S460" s="681">
        <v>0.47826086956521741</v>
      </c>
      <c r="T460" s="748">
        <v>8</v>
      </c>
      <c r="U460" s="704">
        <v>0.4</v>
      </c>
    </row>
    <row r="461" spans="1:21" ht="14.4" customHeight="1" x14ac:dyDescent="0.3">
      <c r="A461" s="664">
        <v>11</v>
      </c>
      <c r="B461" s="665" t="s">
        <v>550</v>
      </c>
      <c r="C461" s="665" t="s">
        <v>1791</v>
      </c>
      <c r="D461" s="746" t="s">
        <v>2589</v>
      </c>
      <c r="E461" s="747" t="s">
        <v>1807</v>
      </c>
      <c r="F461" s="665" t="s">
        <v>1787</v>
      </c>
      <c r="G461" s="665" t="s">
        <v>1837</v>
      </c>
      <c r="H461" s="665" t="s">
        <v>551</v>
      </c>
      <c r="I461" s="665" t="s">
        <v>1838</v>
      </c>
      <c r="J461" s="665" t="s">
        <v>845</v>
      </c>
      <c r="K461" s="665" t="s">
        <v>1839</v>
      </c>
      <c r="L461" s="666">
        <v>36.54</v>
      </c>
      <c r="M461" s="666">
        <v>292.32</v>
      </c>
      <c r="N461" s="665">
        <v>8</v>
      </c>
      <c r="O461" s="748">
        <v>5</v>
      </c>
      <c r="P461" s="666">
        <v>182.7</v>
      </c>
      <c r="Q461" s="681">
        <v>0.625</v>
      </c>
      <c r="R461" s="665">
        <v>5</v>
      </c>
      <c r="S461" s="681">
        <v>0.625</v>
      </c>
      <c r="T461" s="748">
        <v>2.5</v>
      </c>
      <c r="U461" s="704">
        <v>0.5</v>
      </c>
    </row>
    <row r="462" spans="1:21" ht="14.4" customHeight="1" x14ac:dyDescent="0.3">
      <c r="A462" s="664">
        <v>11</v>
      </c>
      <c r="B462" s="665" t="s">
        <v>550</v>
      </c>
      <c r="C462" s="665" t="s">
        <v>1791</v>
      </c>
      <c r="D462" s="746" t="s">
        <v>2589</v>
      </c>
      <c r="E462" s="747" t="s">
        <v>1807</v>
      </c>
      <c r="F462" s="665" t="s">
        <v>1787</v>
      </c>
      <c r="G462" s="665" t="s">
        <v>1837</v>
      </c>
      <c r="H462" s="665" t="s">
        <v>551</v>
      </c>
      <c r="I462" s="665" t="s">
        <v>1935</v>
      </c>
      <c r="J462" s="665" t="s">
        <v>845</v>
      </c>
      <c r="K462" s="665" t="s">
        <v>1936</v>
      </c>
      <c r="L462" s="666">
        <v>18.260000000000002</v>
      </c>
      <c r="M462" s="666">
        <v>18.260000000000002</v>
      </c>
      <c r="N462" s="665">
        <v>1</v>
      </c>
      <c r="O462" s="748">
        <v>1</v>
      </c>
      <c r="P462" s="666">
        <v>18.260000000000002</v>
      </c>
      <c r="Q462" s="681">
        <v>1</v>
      </c>
      <c r="R462" s="665">
        <v>1</v>
      </c>
      <c r="S462" s="681">
        <v>1</v>
      </c>
      <c r="T462" s="748">
        <v>1</v>
      </c>
      <c r="U462" s="704">
        <v>1</v>
      </c>
    </row>
    <row r="463" spans="1:21" ht="14.4" customHeight="1" x14ac:dyDescent="0.3">
      <c r="A463" s="664">
        <v>11</v>
      </c>
      <c r="B463" s="665" t="s">
        <v>550</v>
      </c>
      <c r="C463" s="665" t="s">
        <v>1791</v>
      </c>
      <c r="D463" s="746" t="s">
        <v>2589</v>
      </c>
      <c r="E463" s="747" t="s">
        <v>1807</v>
      </c>
      <c r="F463" s="665" t="s">
        <v>1787</v>
      </c>
      <c r="G463" s="665" t="s">
        <v>1825</v>
      </c>
      <c r="H463" s="665" t="s">
        <v>551</v>
      </c>
      <c r="I463" s="665" t="s">
        <v>640</v>
      </c>
      <c r="J463" s="665" t="s">
        <v>1826</v>
      </c>
      <c r="K463" s="665" t="s">
        <v>1827</v>
      </c>
      <c r="L463" s="666">
        <v>0</v>
      </c>
      <c r="M463" s="666">
        <v>0</v>
      </c>
      <c r="N463" s="665">
        <v>1</v>
      </c>
      <c r="O463" s="748">
        <v>0.5</v>
      </c>
      <c r="P463" s="666">
        <v>0</v>
      </c>
      <c r="Q463" s="681"/>
      <c r="R463" s="665">
        <v>1</v>
      </c>
      <c r="S463" s="681">
        <v>1</v>
      </c>
      <c r="T463" s="748">
        <v>0.5</v>
      </c>
      <c r="U463" s="704">
        <v>1</v>
      </c>
    </row>
    <row r="464" spans="1:21" ht="14.4" customHeight="1" x14ac:dyDescent="0.3">
      <c r="A464" s="664">
        <v>11</v>
      </c>
      <c r="B464" s="665" t="s">
        <v>550</v>
      </c>
      <c r="C464" s="665" t="s">
        <v>1791</v>
      </c>
      <c r="D464" s="746" t="s">
        <v>2589</v>
      </c>
      <c r="E464" s="747" t="s">
        <v>1807</v>
      </c>
      <c r="F464" s="665" t="s">
        <v>1787</v>
      </c>
      <c r="G464" s="665" t="s">
        <v>2198</v>
      </c>
      <c r="H464" s="665" t="s">
        <v>551</v>
      </c>
      <c r="I464" s="665" t="s">
        <v>2199</v>
      </c>
      <c r="J464" s="665" t="s">
        <v>2200</v>
      </c>
      <c r="K464" s="665" t="s">
        <v>2201</v>
      </c>
      <c r="L464" s="666">
        <v>77.13</v>
      </c>
      <c r="M464" s="666">
        <v>231.39</v>
      </c>
      <c r="N464" s="665">
        <v>3</v>
      </c>
      <c r="O464" s="748">
        <v>1.5</v>
      </c>
      <c r="P464" s="666">
        <v>154.26</v>
      </c>
      <c r="Q464" s="681">
        <v>0.66666666666666663</v>
      </c>
      <c r="R464" s="665">
        <v>2</v>
      </c>
      <c r="S464" s="681">
        <v>0.66666666666666663</v>
      </c>
      <c r="T464" s="748">
        <v>1</v>
      </c>
      <c r="U464" s="704">
        <v>0.66666666666666663</v>
      </c>
    </row>
    <row r="465" spans="1:21" ht="14.4" customHeight="1" x14ac:dyDescent="0.3">
      <c r="A465" s="664">
        <v>11</v>
      </c>
      <c r="B465" s="665" t="s">
        <v>550</v>
      </c>
      <c r="C465" s="665" t="s">
        <v>1791</v>
      </c>
      <c r="D465" s="746" t="s">
        <v>2589</v>
      </c>
      <c r="E465" s="747" t="s">
        <v>1807</v>
      </c>
      <c r="F465" s="665" t="s">
        <v>1787</v>
      </c>
      <c r="G465" s="665" t="s">
        <v>1997</v>
      </c>
      <c r="H465" s="665" t="s">
        <v>551</v>
      </c>
      <c r="I465" s="665" t="s">
        <v>2306</v>
      </c>
      <c r="J465" s="665" t="s">
        <v>2090</v>
      </c>
      <c r="K465" s="665" t="s">
        <v>2307</v>
      </c>
      <c r="L465" s="666">
        <v>0</v>
      </c>
      <c r="M465" s="666">
        <v>0</v>
      </c>
      <c r="N465" s="665">
        <v>1</v>
      </c>
      <c r="O465" s="748">
        <v>0.5</v>
      </c>
      <c r="P465" s="666"/>
      <c r="Q465" s="681"/>
      <c r="R465" s="665"/>
      <c r="S465" s="681">
        <v>0</v>
      </c>
      <c r="T465" s="748"/>
      <c r="U465" s="704">
        <v>0</v>
      </c>
    </row>
    <row r="466" spans="1:21" ht="14.4" customHeight="1" x14ac:dyDescent="0.3">
      <c r="A466" s="664">
        <v>11</v>
      </c>
      <c r="B466" s="665" t="s">
        <v>550</v>
      </c>
      <c r="C466" s="665" t="s">
        <v>1791</v>
      </c>
      <c r="D466" s="746" t="s">
        <v>2589</v>
      </c>
      <c r="E466" s="747" t="s">
        <v>1807</v>
      </c>
      <c r="F466" s="665" t="s">
        <v>1788</v>
      </c>
      <c r="G466" s="665" t="s">
        <v>2308</v>
      </c>
      <c r="H466" s="665" t="s">
        <v>551</v>
      </c>
      <c r="I466" s="665" t="s">
        <v>2309</v>
      </c>
      <c r="J466" s="665" t="s">
        <v>2310</v>
      </c>
      <c r="K466" s="665" t="s">
        <v>2311</v>
      </c>
      <c r="L466" s="666">
        <v>1668</v>
      </c>
      <c r="M466" s="666">
        <v>1668</v>
      </c>
      <c r="N466" s="665">
        <v>1</v>
      </c>
      <c r="O466" s="748">
        <v>1</v>
      </c>
      <c r="P466" s="666"/>
      <c r="Q466" s="681">
        <v>0</v>
      </c>
      <c r="R466" s="665"/>
      <c r="S466" s="681">
        <v>0</v>
      </c>
      <c r="T466" s="748"/>
      <c r="U466" s="704">
        <v>0</v>
      </c>
    </row>
    <row r="467" spans="1:21" ht="14.4" customHeight="1" x14ac:dyDescent="0.3">
      <c r="A467" s="664">
        <v>11</v>
      </c>
      <c r="B467" s="665" t="s">
        <v>550</v>
      </c>
      <c r="C467" s="665" t="s">
        <v>1791</v>
      </c>
      <c r="D467" s="746" t="s">
        <v>2589</v>
      </c>
      <c r="E467" s="747" t="s">
        <v>1807</v>
      </c>
      <c r="F467" s="665" t="s">
        <v>1788</v>
      </c>
      <c r="G467" s="665" t="s">
        <v>2009</v>
      </c>
      <c r="H467" s="665" t="s">
        <v>551</v>
      </c>
      <c r="I467" s="665" t="s">
        <v>2012</v>
      </c>
      <c r="J467" s="665" t="s">
        <v>2013</v>
      </c>
      <c r="K467" s="665" t="s">
        <v>2014</v>
      </c>
      <c r="L467" s="666">
        <v>0</v>
      </c>
      <c r="M467" s="666">
        <v>0</v>
      </c>
      <c r="N467" s="665">
        <v>8</v>
      </c>
      <c r="O467" s="748">
        <v>8</v>
      </c>
      <c r="P467" s="666"/>
      <c r="Q467" s="681"/>
      <c r="R467" s="665"/>
      <c r="S467" s="681">
        <v>0</v>
      </c>
      <c r="T467" s="748"/>
      <c r="U467" s="704">
        <v>0</v>
      </c>
    </row>
    <row r="468" spans="1:21" ht="14.4" customHeight="1" x14ac:dyDescent="0.3">
      <c r="A468" s="664">
        <v>11</v>
      </c>
      <c r="B468" s="665" t="s">
        <v>550</v>
      </c>
      <c r="C468" s="665" t="s">
        <v>1791</v>
      </c>
      <c r="D468" s="746" t="s">
        <v>2589</v>
      </c>
      <c r="E468" s="747" t="s">
        <v>1807</v>
      </c>
      <c r="F468" s="665" t="s">
        <v>1788</v>
      </c>
      <c r="G468" s="665" t="s">
        <v>2018</v>
      </c>
      <c r="H468" s="665" t="s">
        <v>551</v>
      </c>
      <c r="I468" s="665" t="s">
        <v>2235</v>
      </c>
      <c r="J468" s="665" t="s">
        <v>2236</v>
      </c>
      <c r="K468" s="665" t="s">
        <v>2237</v>
      </c>
      <c r="L468" s="666">
        <v>35.130000000000003</v>
      </c>
      <c r="M468" s="666">
        <v>140.52000000000001</v>
      </c>
      <c r="N468" s="665">
        <v>4</v>
      </c>
      <c r="O468" s="748">
        <v>1</v>
      </c>
      <c r="P468" s="666">
        <v>140.52000000000001</v>
      </c>
      <c r="Q468" s="681">
        <v>1</v>
      </c>
      <c r="R468" s="665">
        <v>4</v>
      </c>
      <c r="S468" s="681">
        <v>1</v>
      </c>
      <c r="T468" s="748">
        <v>1</v>
      </c>
      <c r="U468" s="704">
        <v>1</v>
      </c>
    </row>
    <row r="469" spans="1:21" ht="14.4" customHeight="1" x14ac:dyDescent="0.3">
      <c r="A469" s="664">
        <v>11</v>
      </c>
      <c r="B469" s="665" t="s">
        <v>550</v>
      </c>
      <c r="C469" s="665" t="s">
        <v>1791</v>
      </c>
      <c r="D469" s="746" t="s">
        <v>2589</v>
      </c>
      <c r="E469" s="747" t="s">
        <v>1807</v>
      </c>
      <c r="F469" s="665" t="s">
        <v>1788</v>
      </c>
      <c r="G469" s="665" t="s">
        <v>1828</v>
      </c>
      <c r="H469" s="665" t="s">
        <v>551</v>
      </c>
      <c r="I469" s="665" t="s">
        <v>1928</v>
      </c>
      <c r="J469" s="665" t="s">
        <v>1929</v>
      </c>
      <c r="K469" s="665" t="s">
        <v>1930</v>
      </c>
      <c r="L469" s="666">
        <v>748.12</v>
      </c>
      <c r="M469" s="666">
        <v>748.12</v>
      </c>
      <c r="N469" s="665">
        <v>1</v>
      </c>
      <c r="O469" s="748">
        <v>1</v>
      </c>
      <c r="P469" s="666">
        <v>748.12</v>
      </c>
      <c r="Q469" s="681">
        <v>1</v>
      </c>
      <c r="R469" s="665">
        <v>1</v>
      </c>
      <c r="S469" s="681">
        <v>1</v>
      </c>
      <c r="T469" s="748">
        <v>1</v>
      </c>
      <c r="U469" s="704">
        <v>1</v>
      </c>
    </row>
    <row r="470" spans="1:21" ht="14.4" customHeight="1" x14ac:dyDescent="0.3">
      <c r="A470" s="664">
        <v>11</v>
      </c>
      <c r="B470" s="665" t="s">
        <v>550</v>
      </c>
      <c r="C470" s="665" t="s">
        <v>1791</v>
      </c>
      <c r="D470" s="746" t="s">
        <v>2589</v>
      </c>
      <c r="E470" s="747" t="s">
        <v>1807</v>
      </c>
      <c r="F470" s="665" t="s">
        <v>1788</v>
      </c>
      <c r="G470" s="665" t="s">
        <v>1828</v>
      </c>
      <c r="H470" s="665" t="s">
        <v>551</v>
      </c>
      <c r="I470" s="665" t="s">
        <v>1829</v>
      </c>
      <c r="J470" s="665" t="s">
        <v>1830</v>
      </c>
      <c r="K470" s="665" t="s">
        <v>1831</v>
      </c>
      <c r="L470" s="666">
        <v>500</v>
      </c>
      <c r="M470" s="666">
        <v>500</v>
      </c>
      <c r="N470" s="665">
        <v>1</v>
      </c>
      <c r="O470" s="748">
        <v>1</v>
      </c>
      <c r="P470" s="666">
        <v>500</v>
      </c>
      <c r="Q470" s="681">
        <v>1</v>
      </c>
      <c r="R470" s="665">
        <v>1</v>
      </c>
      <c r="S470" s="681">
        <v>1</v>
      </c>
      <c r="T470" s="748">
        <v>1</v>
      </c>
      <c r="U470" s="704">
        <v>1</v>
      </c>
    </row>
    <row r="471" spans="1:21" ht="14.4" customHeight="1" x14ac:dyDescent="0.3">
      <c r="A471" s="664">
        <v>11</v>
      </c>
      <c r="B471" s="665" t="s">
        <v>550</v>
      </c>
      <c r="C471" s="665" t="s">
        <v>1791</v>
      </c>
      <c r="D471" s="746" t="s">
        <v>2589</v>
      </c>
      <c r="E471" s="747" t="s">
        <v>1807</v>
      </c>
      <c r="F471" s="665" t="s">
        <v>1788</v>
      </c>
      <c r="G471" s="665" t="s">
        <v>1828</v>
      </c>
      <c r="H471" s="665" t="s">
        <v>551</v>
      </c>
      <c r="I471" s="665" t="s">
        <v>1840</v>
      </c>
      <c r="J471" s="665" t="s">
        <v>1841</v>
      </c>
      <c r="K471" s="665" t="s">
        <v>1842</v>
      </c>
      <c r="L471" s="666">
        <v>971.25</v>
      </c>
      <c r="M471" s="666">
        <v>1942.5</v>
      </c>
      <c r="N471" s="665">
        <v>2</v>
      </c>
      <c r="O471" s="748">
        <v>2</v>
      </c>
      <c r="P471" s="666">
        <v>1942.5</v>
      </c>
      <c r="Q471" s="681">
        <v>1</v>
      </c>
      <c r="R471" s="665">
        <v>2</v>
      </c>
      <c r="S471" s="681">
        <v>1</v>
      </c>
      <c r="T471" s="748">
        <v>2</v>
      </c>
      <c r="U471" s="704">
        <v>1</v>
      </c>
    </row>
    <row r="472" spans="1:21" ht="14.4" customHeight="1" x14ac:dyDescent="0.3">
      <c r="A472" s="664">
        <v>11</v>
      </c>
      <c r="B472" s="665" t="s">
        <v>550</v>
      </c>
      <c r="C472" s="665" t="s">
        <v>1791</v>
      </c>
      <c r="D472" s="746" t="s">
        <v>2589</v>
      </c>
      <c r="E472" s="747" t="s">
        <v>1807</v>
      </c>
      <c r="F472" s="665" t="s">
        <v>1788</v>
      </c>
      <c r="G472" s="665" t="s">
        <v>1828</v>
      </c>
      <c r="H472" s="665" t="s">
        <v>551</v>
      </c>
      <c r="I472" s="665" t="s">
        <v>2312</v>
      </c>
      <c r="J472" s="665" t="s">
        <v>2313</v>
      </c>
      <c r="K472" s="665" t="s">
        <v>2314</v>
      </c>
      <c r="L472" s="666">
        <v>1600</v>
      </c>
      <c r="M472" s="666">
        <v>3200</v>
      </c>
      <c r="N472" s="665">
        <v>2</v>
      </c>
      <c r="O472" s="748">
        <v>2</v>
      </c>
      <c r="P472" s="666"/>
      <c r="Q472" s="681">
        <v>0</v>
      </c>
      <c r="R472" s="665"/>
      <c r="S472" s="681">
        <v>0</v>
      </c>
      <c r="T472" s="748"/>
      <c r="U472" s="704">
        <v>0</v>
      </c>
    </row>
    <row r="473" spans="1:21" ht="14.4" customHeight="1" x14ac:dyDescent="0.3">
      <c r="A473" s="664">
        <v>11</v>
      </c>
      <c r="B473" s="665" t="s">
        <v>550</v>
      </c>
      <c r="C473" s="665" t="s">
        <v>1791</v>
      </c>
      <c r="D473" s="746" t="s">
        <v>2589</v>
      </c>
      <c r="E473" s="747" t="s">
        <v>1807</v>
      </c>
      <c r="F473" s="665" t="s">
        <v>1788</v>
      </c>
      <c r="G473" s="665" t="s">
        <v>1828</v>
      </c>
      <c r="H473" s="665" t="s">
        <v>551</v>
      </c>
      <c r="I473" s="665" t="s">
        <v>2034</v>
      </c>
      <c r="J473" s="665" t="s">
        <v>2035</v>
      </c>
      <c r="K473" s="665"/>
      <c r="L473" s="666">
        <v>600</v>
      </c>
      <c r="M473" s="666">
        <v>1800</v>
      </c>
      <c r="N473" s="665">
        <v>3</v>
      </c>
      <c r="O473" s="748">
        <v>2</v>
      </c>
      <c r="P473" s="666">
        <v>1800</v>
      </c>
      <c r="Q473" s="681">
        <v>1</v>
      </c>
      <c r="R473" s="665">
        <v>3</v>
      </c>
      <c r="S473" s="681">
        <v>1</v>
      </c>
      <c r="T473" s="748">
        <v>2</v>
      </c>
      <c r="U473" s="704">
        <v>1</v>
      </c>
    </row>
    <row r="474" spans="1:21" ht="14.4" customHeight="1" x14ac:dyDescent="0.3">
      <c r="A474" s="664">
        <v>11</v>
      </c>
      <c r="B474" s="665" t="s">
        <v>550</v>
      </c>
      <c r="C474" s="665" t="s">
        <v>1791</v>
      </c>
      <c r="D474" s="746" t="s">
        <v>2589</v>
      </c>
      <c r="E474" s="747" t="s">
        <v>1807</v>
      </c>
      <c r="F474" s="665" t="s">
        <v>1788</v>
      </c>
      <c r="G474" s="665" t="s">
        <v>1828</v>
      </c>
      <c r="H474" s="665" t="s">
        <v>551</v>
      </c>
      <c r="I474" s="665" t="s">
        <v>2315</v>
      </c>
      <c r="J474" s="665" t="s">
        <v>2316</v>
      </c>
      <c r="K474" s="665" t="s">
        <v>2317</v>
      </c>
      <c r="L474" s="666">
        <v>600</v>
      </c>
      <c r="M474" s="666">
        <v>600</v>
      </c>
      <c r="N474" s="665">
        <v>1</v>
      </c>
      <c r="O474" s="748">
        <v>1</v>
      </c>
      <c r="P474" s="666"/>
      <c r="Q474" s="681">
        <v>0</v>
      </c>
      <c r="R474" s="665"/>
      <c r="S474" s="681">
        <v>0</v>
      </c>
      <c r="T474" s="748"/>
      <c r="U474" s="704">
        <v>0</v>
      </c>
    </row>
    <row r="475" spans="1:21" ht="14.4" customHeight="1" x14ac:dyDescent="0.3">
      <c r="A475" s="664">
        <v>11</v>
      </c>
      <c r="B475" s="665" t="s">
        <v>550</v>
      </c>
      <c r="C475" s="665" t="s">
        <v>1791</v>
      </c>
      <c r="D475" s="746" t="s">
        <v>2589</v>
      </c>
      <c r="E475" s="747" t="s">
        <v>1807</v>
      </c>
      <c r="F475" s="665" t="s">
        <v>1788</v>
      </c>
      <c r="G475" s="665" t="s">
        <v>1828</v>
      </c>
      <c r="H475" s="665" t="s">
        <v>551</v>
      </c>
      <c r="I475" s="665" t="s">
        <v>2240</v>
      </c>
      <c r="J475" s="665" t="s">
        <v>2241</v>
      </c>
      <c r="K475" s="665" t="s">
        <v>2242</v>
      </c>
      <c r="L475" s="666">
        <v>600</v>
      </c>
      <c r="M475" s="666">
        <v>600</v>
      </c>
      <c r="N475" s="665">
        <v>1</v>
      </c>
      <c r="O475" s="748">
        <v>1</v>
      </c>
      <c r="P475" s="666">
        <v>600</v>
      </c>
      <c r="Q475" s="681">
        <v>1</v>
      </c>
      <c r="R475" s="665">
        <v>1</v>
      </c>
      <c r="S475" s="681">
        <v>1</v>
      </c>
      <c r="T475" s="748">
        <v>1</v>
      </c>
      <c r="U475" s="704">
        <v>1</v>
      </c>
    </row>
    <row r="476" spans="1:21" ht="14.4" customHeight="1" x14ac:dyDescent="0.3">
      <c r="A476" s="664">
        <v>11</v>
      </c>
      <c r="B476" s="665" t="s">
        <v>550</v>
      </c>
      <c r="C476" s="665" t="s">
        <v>1791</v>
      </c>
      <c r="D476" s="746" t="s">
        <v>2589</v>
      </c>
      <c r="E476" s="747" t="s">
        <v>1807</v>
      </c>
      <c r="F476" s="665" t="s">
        <v>1788</v>
      </c>
      <c r="G476" s="665" t="s">
        <v>1828</v>
      </c>
      <c r="H476" s="665" t="s">
        <v>551</v>
      </c>
      <c r="I476" s="665" t="s">
        <v>2106</v>
      </c>
      <c r="J476" s="665" t="s">
        <v>2107</v>
      </c>
      <c r="K476" s="665" t="s">
        <v>2108</v>
      </c>
      <c r="L476" s="666">
        <v>350</v>
      </c>
      <c r="M476" s="666">
        <v>350</v>
      </c>
      <c r="N476" s="665">
        <v>1</v>
      </c>
      <c r="O476" s="748">
        <v>1</v>
      </c>
      <c r="P476" s="666">
        <v>350</v>
      </c>
      <c r="Q476" s="681">
        <v>1</v>
      </c>
      <c r="R476" s="665">
        <v>1</v>
      </c>
      <c r="S476" s="681">
        <v>1</v>
      </c>
      <c r="T476" s="748">
        <v>1</v>
      </c>
      <c r="U476" s="704">
        <v>1</v>
      </c>
    </row>
    <row r="477" spans="1:21" ht="14.4" customHeight="1" x14ac:dyDescent="0.3">
      <c r="A477" s="664">
        <v>11</v>
      </c>
      <c r="B477" s="665" t="s">
        <v>550</v>
      </c>
      <c r="C477" s="665" t="s">
        <v>1791</v>
      </c>
      <c r="D477" s="746" t="s">
        <v>2589</v>
      </c>
      <c r="E477" s="747" t="s">
        <v>1807</v>
      </c>
      <c r="F477" s="665" t="s">
        <v>1788</v>
      </c>
      <c r="G477" s="665" t="s">
        <v>1828</v>
      </c>
      <c r="H477" s="665" t="s">
        <v>551</v>
      </c>
      <c r="I477" s="665" t="s">
        <v>2318</v>
      </c>
      <c r="J477" s="665" t="s">
        <v>2319</v>
      </c>
      <c r="K477" s="665" t="s">
        <v>2320</v>
      </c>
      <c r="L477" s="666">
        <v>1243.8699999999999</v>
      </c>
      <c r="M477" s="666">
        <v>1243.8699999999999</v>
      </c>
      <c r="N477" s="665">
        <v>1</v>
      </c>
      <c r="O477" s="748">
        <v>1</v>
      </c>
      <c r="P477" s="666">
        <v>1243.8699999999999</v>
      </c>
      <c r="Q477" s="681">
        <v>1</v>
      </c>
      <c r="R477" s="665">
        <v>1</v>
      </c>
      <c r="S477" s="681">
        <v>1</v>
      </c>
      <c r="T477" s="748">
        <v>1</v>
      </c>
      <c r="U477" s="704">
        <v>1</v>
      </c>
    </row>
    <row r="478" spans="1:21" ht="14.4" customHeight="1" x14ac:dyDescent="0.3">
      <c r="A478" s="664">
        <v>11</v>
      </c>
      <c r="B478" s="665" t="s">
        <v>550</v>
      </c>
      <c r="C478" s="665" t="s">
        <v>1791</v>
      </c>
      <c r="D478" s="746" t="s">
        <v>2589</v>
      </c>
      <c r="E478" s="747" t="s">
        <v>1807</v>
      </c>
      <c r="F478" s="665" t="s">
        <v>1788</v>
      </c>
      <c r="G478" s="665" t="s">
        <v>1828</v>
      </c>
      <c r="H478" s="665" t="s">
        <v>551</v>
      </c>
      <c r="I478" s="665" t="s">
        <v>2321</v>
      </c>
      <c r="J478" s="665" t="s">
        <v>2322</v>
      </c>
      <c r="K478" s="665" t="s">
        <v>2323</v>
      </c>
      <c r="L478" s="666">
        <v>500</v>
      </c>
      <c r="M478" s="666">
        <v>500</v>
      </c>
      <c r="N478" s="665">
        <v>1</v>
      </c>
      <c r="O478" s="748">
        <v>1</v>
      </c>
      <c r="P478" s="666"/>
      <c r="Q478" s="681">
        <v>0</v>
      </c>
      <c r="R478" s="665"/>
      <c r="S478" s="681">
        <v>0</v>
      </c>
      <c r="T478" s="748"/>
      <c r="U478" s="704">
        <v>0</v>
      </c>
    </row>
    <row r="479" spans="1:21" ht="14.4" customHeight="1" x14ac:dyDescent="0.3">
      <c r="A479" s="664">
        <v>11</v>
      </c>
      <c r="B479" s="665" t="s">
        <v>550</v>
      </c>
      <c r="C479" s="665" t="s">
        <v>1791</v>
      </c>
      <c r="D479" s="746" t="s">
        <v>2589</v>
      </c>
      <c r="E479" s="747" t="s">
        <v>1807</v>
      </c>
      <c r="F479" s="665" t="s">
        <v>1788</v>
      </c>
      <c r="G479" s="665" t="s">
        <v>1828</v>
      </c>
      <c r="H479" s="665" t="s">
        <v>551</v>
      </c>
      <c r="I479" s="665" t="s">
        <v>2324</v>
      </c>
      <c r="J479" s="665" t="s">
        <v>2325</v>
      </c>
      <c r="K479" s="665" t="s">
        <v>2326</v>
      </c>
      <c r="L479" s="666">
        <v>700</v>
      </c>
      <c r="M479" s="666">
        <v>1400</v>
      </c>
      <c r="N479" s="665">
        <v>2</v>
      </c>
      <c r="O479" s="748">
        <v>1</v>
      </c>
      <c r="P479" s="666"/>
      <c r="Q479" s="681">
        <v>0</v>
      </c>
      <c r="R479" s="665"/>
      <c r="S479" s="681">
        <v>0</v>
      </c>
      <c r="T479" s="748"/>
      <c r="U479" s="704">
        <v>0</v>
      </c>
    </row>
    <row r="480" spans="1:21" ht="14.4" customHeight="1" x14ac:dyDescent="0.3">
      <c r="A480" s="664">
        <v>11</v>
      </c>
      <c r="B480" s="665" t="s">
        <v>550</v>
      </c>
      <c r="C480" s="665" t="s">
        <v>1791</v>
      </c>
      <c r="D480" s="746" t="s">
        <v>2589</v>
      </c>
      <c r="E480" s="747" t="s">
        <v>1807</v>
      </c>
      <c r="F480" s="665" t="s">
        <v>1788</v>
      </c>
      <c r="G480" s="665" t="s">
        <v>1876</v>
      </c>
      <c r="H480" s="665" t="s">
        <v>551</v>
      </c>
      <c r="I480" s="665" t="s">
        <v>1907</v>
      </c>
      <c r="J480" s="665" t="s">
        <v>1908</v>
      </c>
      <c r="K480" s="665" t="s">
        <v>1909</v>
      </c>
      <c r="L480" s="666">
        <v>200</v>
      </c>
      <c r="M480" s="666">
        <v>1200</v>
      </c>
      <c r="N480" s="665">
        <v>6</v>
      </c>
      <c r="O480" s="748">
        <v>3</v>
      </c>
      <c r="P480" s="666">
        <v>1200</v>
      </c>
      <c r="Q480" s="681">
        <v>1</v>
      </c>
      <c r="R480" s="665">
        <v>6</v>
      </c>
      <c r="S480" s="681">
        <v>1</v>
      </c>
      <c r="T480" s="748">
        <v>3</v>
      </c>
      <c r="U480" s="704">
        <v>1</v>
      </c>
    </row>
    <row r="481" spans="1:21" ht="14.4" customHeight="1" x14ac:dyDescent="0.3">
      <c r="A481" s="664">
        <v>11</v>
      </c>
      <c r="B481" s="665" t="s">
        <v>550</v>
      </c>
      <c r="C481" s="665" t="s">
        <v>1791</v>
      </c>
      <c r="D481" s="746" t="s">
        <v>2589</v>
      </c>
      <c r="E481" s="747" t="s">
        <v>1807</v>
      </c>
      <c r="F481" s="665" t="s">
        <v>1788</v>
      </c>
      <c r="G481" s="665" t="s">
        <v>1876</v>
      </c>
      <c r="H481" s="665" t="s">
        <v>551</v>
      </c>
      <c r="I481" s="665" t="s">
        <v>1877</v>
      </c>
      <c r="J481" s="665" t="s">
        <v>1878</v>
      </c>
      <c r="K481" s="665" t="s">
        <v>1879</v>
      </c>
      <c r="L481" s="666">
        <v>278.75</v>
      </c>
      <c r="M481" s="666">
        <v>6690</v>
      </c>
      <c r="N481" s="665">
        <v>24</v>
      </c>
      <c r="O481" s="748">
        <v>12</v>
      </c>
      <c r="P481" s="666">
        <v>5575</v>
      </c>
      <c r="Q481" s="681">
        <v>0.83333333333333337</v>
      </c>
      <c r="R481" s="665">
        <v>20</v>
      </c>
      <c r="S481" s="681">
        <v>0.83333333333333337</v>
      </c>
      <c r="T481" s="748">
        <v>10</v>
      </c>
      <c r="U481" s="704">
        <v>0.83333333333333337</v>
      </c>
    </row>
    <row r="482" spans="1:21" ht="14.4" customHeight="1" x14ac:dyDescent="0.3">
      <c r="A482" s="664">
        <v>11</v>
      </c>
      <c r="B482" s="665" t="s">
        <v>550</v>
      </c>
      <c r="C482" s="665" t="s">
        <v>1791</v>
      </c>
      <c r="D482" s="746" t="s">
        <v>2589</v>
      </c>
      <c r="E482" s="747" t="s">
        <v>1807</v>
      </c>
      <c r="F482" s="665" t="s">
        <v>1788</v>
      </c>
      <c r="G482" s="665" t="s">
        <v>2153</v>
      </c>
      <c r="H482" s="665" t="s">
        <v>551</v>
      </c>
      <c r="I482" s="665" t="s">
        <v>2154</v>
      </c>
      <c r="J482" s="665" t="s">
        <v>2155</v>
      </c>
      <c r="K482" s="665" t="s">
        <v>2156</v>
      </c>
      <c r="L482" s="666">
        <v>0</v>
      </c>
      <c r="M482" s="666">
        <v>0</v>
      </c>
      <c r="N482" s="665">
        <v>2</v>
      </c>
      <c r="O482" s="748">
        <v>2</v>
      </c>
      <c r="P482" s="666"/>
      <c r="Q482" s="681"/>
      <c r="R482" s="665"/>
      <c r="S482" s="681">
        <v>0</v>
      </c>
      <c r="T482" s="748"/>
      <c r="U482" s="704">
        <v>0</v>
      </c>
    </row>
    <row r="483" spans="1:21" ht="14.4" customHeight="1" x14ac:dyDescent="0.3">
      <c r="A483" s="664">
        <v>11</v>
      </c>
      <c r="B483" s="665" t="s">
        <v>550</v>
      </c>
      <c r="C483" s="665" t="s">
        <v>1791</v>
      </c>
      <c r="D483" s="746" t="s">
        <v>2589</v>
      </c>
      <c r="E483" s="747" t="s">
        <v>1807</v>
      </c>
      <c r="F483" s="665" t="s">
        <v>1788</v>
      </c>
      <c r="G483" s="665" t="s">
        <v>2153</v>
      </c>
      <c r="H483" s="665" t="s">
        <v>551</v>
      </c>
      <c r="I483" s="665" t="s">
        <v>2327</v>
      </c>
      <c r="J483" s="665" t="s">
        <v>2328</v>
      </c>
      <c r="K483" s="665" t="s">
        <v>2329</v>
      </c>
      <c r="L483" s="666">
        <v>0</v>
      </c>
      <c r="M483" s="666">
        <v>0</v>
      </c>
      <c r="N483" s="665">
        <v>1</v>
      </c>
      <c r="O483" s="748">
        <v>1</v>
      </c>
      <c r="P483" s="666"/>
      <c r="Q483" s="681"/>
      <c r="R483" s="665"/>
      <c r="S483" s="681">
        <v>0</v>
      </c>
      <c r="T483" s="748"/>
      <c r="U483" s="704">
        <v>0</v>
      </c>
    </row>
    <row r="484" spans="1:21" ht="14.4" customHeight="1" x14ac:dyDescent="0.3">
      <c r="A484" s="664">
        <v>11</v>
      </c>
      <c r="B484" s="665" t="s">
        <v>550</v>
      </c>
      <c r="C484" s="665" t="s">
        <v>1791</v>
      </c>
      <c r="D484" s="746" t="s">
        <v>2589</v>
      </c>
      <c r="E484" s="747" t="s">
        <v>1807</v>
      </c>
      <c r="F484" s="665" t="s">
        <v>1788</v>
      </c>
      <c r="G484" s="665" t="s">
        <v>2045</v>
      </c>
      <c r="H484" s="665" t="s">
        <v>551</v>
      </c>
      <c r="I484" s="665" t="s">
        <v>2118</v>
      </c>
      <c r="J484" s="665" t="s">
        <v>2119</v>
      </c>
      <c r="K484" s="665" t="s">
        <v>2120</v>
      </c>
      <c r="L484" s="666">
        <v>553.15</v>
      </c>
      <c r="M484" s="666">
        <v>4978.3499999999995</v>
      </c>
      <c r="N484" s="665">
        <v>9</v>
      </c>
      <c r="O484" s="748">
        <v>2</v>
      </c>
      <c r="P484" s="666"/>
      <c r="Q484" s="681">
        <v>0</v>
      </c>
      <c r="R484" s="665"/>
      <c r="S484" s="681">
        <v>0</v>
      </c>
      <c r="T484" s="748"/>
      <c r="U484" s="704">
        <v>0</v>
      </c>
    </row>
    <row r="485" spans="1:21" ht="14.4" customHeight="1" x14ac:dyDescent="0.3">
      <c r="A485" s="664">
        <v>11</v>
      </c>
      <c r="B485" s="665" t="s">
        <v>550</v>
      </c>
      <c r="C485" s="665" t="s">
        <v>1791</v>
      </c>
      <c r="D485" s="746" t="s">
        <v>2589</v>
      </c>
      <c r="E485" s="747" t="s">
        <v>1807</v>
      </c>
      <c r="F485" s="665" t="s">
        <v>1788</v>
      </c>
      <c r="G485" s="665" t="s">
        <v>2045</v>
      </c>
      <c r="H485" s="665" t="s">
        <v>551</v>
      </c>
      <c r="I485" s="665" t="s">
        <v>2249</v>
      </c>
      <c r="J485" s="665" t="s">
        <v>2250</v>
      </c>
      <c r="K485" s="665" t="s">
        <v>2251</v>
      </c>
      <c r="L485" s="666">
        <v>1659.44</v>
      </c>
      <c r="M485" s="666">
        <v>11616.080000000002</v>
      </c>
      <c r="N485" s="665">
        <v>7</v>
      </c>
      <c r="O485" s="748">
        <v>6</v>
      </c>
      <c r="P485" s="666">
        <v>11616.080000000002</v>
      </c>
      <c r="Q485" s="681">
        <v>1</v>
      </c>
      <c r="R485" s="665">
        <v>7</v>
      </c>
      <c r="S485" s="681">
        <v>1</v>
      </c>
      <c r="T485" s="748">
        <v>6</v>
      </c>
      <c r="U485" s="704">
        <v>1</v>
      </c>
    </row>
    <row r="486" spans="1:21" ht="14.4" customHeight="1" x14ac:dyDescent="0.3">
      <c r="A486" s="664">
        <v>11</v>
      </c>
      <c r="B486" s="665" t="s">
        <v>550</v>
      </c>
      <c r="C486" s="665" t="s">
        <v>1791</v>
      </c>
      <c r="D486" s="746" t="s">
        <v>2589</v>
      </c>
      <c r="E486" s="747" t="s">
        <v>1807</v>
      </c>
      <c r="F486" s="665" t="s">
        <v>1788</v>
      </c>
      <c r="G486" s="665" t="s">
        <v>2045</v>
      </c>
      <c r="H486" s="665" t="s">
        <v>551</v>
      </c>
      <c r="I486" s="665" t="s">
        <v>2252</v>
      </c>
      <c r="J486" s="665" t="s">
        <v>2253</v>
      </c>
      <c r="K486" s="665" t="s">
        <v>2254</v>
      </c>
      <c r="L486" s="666">
        <v>553.15</v>
      </c>
      <c r="M486" s="666">
        <v>8297.25</v>
      </c>
      <c r="N486" s="665">
        <v>15</v>
      </c>
      <c r="O486" s="748">
        <v>3</v>
      </c>
      <c r="P486" s="666">
        <v>8297.25</v>
      </c>
      <c r="Q486" s="681">
        <v>1</v>
      </c>
      <c r="R486" s="665">
        <v>15</v>
      </c>
      <c r="S486" s="681">
        <v>1</v>
      </c>
      <c r="T486" s="748">
        <v>3</v>
      </c>
      <c r="U486" s="704">
        <v>1</v>
      </c>
    </row>
    <row r="487" spans="1:21" ht="14.4" customHeight="1" x14ac:dyDescent="0.3">
      <c r="A487" s="664">
        <v>11</v>
      </c>
      <c r="B487" s="665" t="s">
        <v>550</v>
      </c>
      <c r="C487" s="665" t="s">
        <v>1791</v>
      </c>
      <c r="D487" s="746" t="s">
        <v>2589</v>
      </c>
      <c r="E487" s="747" t="s">
        <v>1808</v>
      </c>
      <c r="F487" s="665" t="s">
        <v>1787</v>
      </c>
      <c r="G487" s="665" t="s">
        <v>2284</v>
      </c>
      <c r="H487" s="665" t="s">
        <v>551</v>
      </c>
      <c r="I487" s="665" t="s">
        <v>2285</v>
      </c>
      <c r="J487" s="665" t="s">
        <v>2286</v>
      </c>
      <c r="K487" s="665" t="s">
        <v>2287</v>
      </c>
      <c r="L487" s="666">
        <v>24.35</v>
      </c>
      <c r="M487" s="666">
        <v>24.35</v>
      </c>
      <c r="N487" s="665">
        <v>1</v>
      </c>
      <c r="O487" s="748">
        <v>1</v>
      </c>
      <c r="P487" s="666">
        <v>24.35</v>
      </c>
      <c r="Q487" s="681">
        <v>1</v>
      </c>
      <c r="R487" s="665">
        <v>1</v>
      </c>
      <c r="S487" s="681">
        <v>1</v>
      </c>
      <c r="T487" s="748">
        <v>1</v>
      </c>
      <c r="U487" s="704">
        <v>1</v>
      </c>
    </row>
    <row r="488" spans="1:21" ht="14.4" customHeight="1" x14ac:dyDescent="0.3">
      <c r="A488" s="664">
        <v>11</v>
      </c>
      <c r="B488" s="665" t="s">
        <v>550</v>
      </c>
      <c r="C488" s="665" t="s">
        <v>1791</v>
      </c>
      <c r="D488" s="746" t="s">
        <v>2589</v>
      </c>
      <c r="E488" s="747" t="s">
        <v>1808</v>
      </c>
      <c r="F488" s="665" t="s">
        <v>1787</v>
      </c>
      <c r="G488" s="665" t="s">
        <v>1854</v>
      </c>
      <c r="H488" s="665" t="s">
        <v>830</v>
      </c>
      <c r="I488" s="665" t="s">
        <v>931</v>
      </c>
      <c r="J488" s="665" t="s">
        <v>1690</v>
      </c>
      <c r="K488" s="665" t="s">
        <v>1691</v>
      </c>
      <c r="L488" s="666">
        <v>154.36000000000001</v>
      </c>
      <c r="M488" s="666">
        <v>308.72000000000003</v>
      </c>
      <c r="N488" s="665">
        <v>2</v>
      </c>
      <c r="O488" s="748">
        <v>1</v>
      </c>
      <c r="P488" s="666"/>
      <c r="Q488" s="681">
        <v>0</v>
      </c>
      <c r="R488" s="665"/>
      <c r="S488" s="681">
        <v>0</v>
      </c>
      <c r="T488" s="748"/>
      <c r="U488" s="704">
        <v>0</v>
      </c>
    </row>
    <row r="489" spans="1:21" ht="14.4" customHeight="1" x14ac:dyDescent="0.3">
      <c r="A489" s="664">
        <v>11</v>
      </c>
      <c r="B489" s="665" t="s">
        <v>550</v>
      </c>
      <c r="C489" s="665" t="s">
        <v>1791</v>
      </c>
      <c r="D489" s="746" t="s">
        <v>2589</v>
      </c>
      <c r="E489" s="747" t="s">
        <v>1808</v>
      </c>
      <c r="F489" s="665" t="s">
        <v>1787</v>
      </c>
      <c r="G489" s="665" t="s">
        <v>1854</v>
      </c>
      <c r="H489" s="665" t="s">
        <v>551</v>
      </c>
      <c r="I489" s="665" t="s">
        <v>2330</v>
      </c>
      <c r="J489" s="665" t="s">
        <v>1886</v>
      </c>
      <c r="K489" s="665" t="s">
        <v>1691</v>
      </c>
      <c r="L489" s="666">
        <v>0</v>
      </c>
      <c r="M489" s="666">
        <v>0</v>
      </c>
      <c r="N489" s="665">
        <v>2</v>
      </c>
      <c r="O489" s="748">
        <v>2</v>
      </c>
      <c r="P489" s="666">
        <v>0</v>
      </c>
      <c r="Q489" s="681"/>
      <c r="R489" s="665">
        <v>2</v>
      </c>
      <c r="S489" s="681">
        <v>1</v>
      </c>
      <c r="T489" s="748">
        <v>2</v>
      </c>
      <c r="U489" s="704">
        <v>1</v>
      </c>
    </row>
    <row r="490" spans="1:21" ht="14.4" customHeight="1" x14ac:dyDescent="0.3">
      <c r="A490" s="664">
        <v>11</v>
      </c>
      <c r="B490" s="665" t="s">
        <v>550</v>
      </c>
      <c r="C490" s="665" t="s">
        <v>1791</v>
      </c>
      <c r="D490" s="746" t="s">
        <v>2589</v>
      </c>
      <c r="E490" s="747" t="s">
        <v>1808</v>
      </c>
      <c r="F490" s="665" t="s">
        <v>1787</v>
      </c>
      <c r="G490" s="665" t="s">
        <v>2129</v>
      </c>
      <c r="H490" s="665" t="s">
        <v>551</v>
      </c>
      <c r="I490" s="665" t="s">
        <v>2130</v>
      </c>
      <c r="J490" s="665" t="s">
        <v>2131</v>
      </c>
      <c r="K490" s="665" t="s">
        <v>2132</v>
      </c>
      <c r="L490" s="666">
        <v>159.71</v>
      </c>
      <c r="M490" s="666">
        <v>1437.3899999999999</v>
      </c>
      <c r="N490" s="665">
        <v>9</v>
      </c>
      <c r="O490" s="748">
        <v>3</v>
      </c>
      <c r="P490" s="666">
        <v>958.26</v>
      </c>
      <c r="Q490" s="681">
        <v>0.66666666666666674</v>
      </c>
      <c r="R490" s="665">
        <v>6</v>
      </c>
      <c r="S490" s="681">
        <v>0.66666666666666663</v>
      </c>
      <c r="T490" s="748">
        <v>2</v>
      </c>
      <c r="U490" s="704">
        <v>0.66666666666666663</v>
      </c>
    </row>
    <row r="491" spans="1:21" ht="14.4" customHeight="1" x14ac:dyDescent="0.3">
      <c r="A491" s="664">
        <v>11</v>
      </c>
      <c r="B491" s="665" t="s">
        <v>550</v>
      </c>
      <c r="C491" s="665" t="s">
        <v>1791</v>
      </c>
      <c r="D491" s="746" t="s">
        <v>2589</v>
      </c>
      <c r="E491" s="747" t="s">
        <v>1808</v>
      </c>
      <c r="F491" s="665" t="s">
        <v>1787</v>
      </c>
      <c r="G491" s="665" t="s">
        <v>2129</v>
      </c>
      <c r="H491" s="665" t="s">
        <v>551</v>
      </c>
      <c r="I491" s="665" t="s">
        <v>2133</v>
      </c>
      <c r="J491" s="665" t="s">
        <v>2131</v>
      </c>
      <c r="K491" s="665" t="s">
        <v>2132</v>
      </c>
      <c r="L491" s="666">
        <v>159.71</v>
      </c>
      <c r="M491" s="666">
        <v>958.26</v>
      </c>
      <c r="N491" s="665">
        <v>6</v>
      </c>
      <c r="O491" s="748">
        <v>2</v>
      </c>
      <c r="P491" s="666">
        <v>958.26</v>
      </c>
      <c r="Q491" s="681">
        <v>1</v>
      </c>
      <c r="R491" s="665">
        <v>6</v>
      </c>
      <c r="S491" s="681">
        <v>1</v>
      </c>
      <c r="T491" s="748">
        <v>2</v>
      </c>
      <c r="U491" s="704">
        <v>1</v>
      </c>
    </row>
    <row r="492" spans="1:21" ht="14.4" customHeight="1" x14ac:dyDescent="0.3">
      <c r="A492" s="664">
        <v>11</v>
      </c>
      <c r="B492" s="665" t="s">
        <v>550</v>
      </c>
      <c r="C492" s="665" t="s">
        <v>1791</v>
      </c>
      <c r="D492" s="746" t="s">
        <v>2589</v>
      </c>
      <c r="E492" s="747" t="s">
        <v>1808</v>
      </c>
      <c r="F492" s="665" t="s">
        <v>1787</v>
      </c>
      <c r="G492" s="665" t="s">
        <v>1937</v>
      </c>
      <c r="H492" s="665" t="s">
        <v>551</v>
      </c>
      <c r="I492" s="665" t="s">
        <v>2331</v>
      </c>
      <c r="J492" s="665" t="s">
        <v>2296</v>
      </c>
      <c r="K492" s="665" t="s">
        <v>2332</v>
      </c>
      <c r="L492" s="666">
        <v>0</v>
      </c>
      <c r="M492" s="666">
        <v>0</v>
      </c>
      <c r="N492" s="665">
        <v>1</v>
      </c>
      <c r="O492" s="748">
        <v>1</v>
      </c>
      <c r="P492" s="666">
        <v>0</v>
      </c>
      <c r="Q492" s="681"/>
      <c r="R492" s="665">
        <v>1</v>
      </c>
      <c r="S492" s="681">
        <v>1</v>
      </c>
      <c r="T492" s="748">
        <v>1</v>
      </c>
      <c r="U492" s="704">
        <v>1</v>
      </c>
    </row>
    <row r="493" spans="1:21" ht="14.4" customHeight="1" x14ac:dyDescent="0.3">
      <c r="A493" s="664">
        <v>11</v>
      </c>
      <c r="B493" s="665" t="s">
        <v>550</v>
      </c>
      <c r="C493" s="665" t="s">
        <v>1791</v>
      </c>
      <c r="D493" s="746" t="s">
        <v>2589</v>
      </c>
      <c r="E493" s="747" t="s">
        <v>1808</v>
      </c>
      <c r="F493" s="665" t="s">
        <v>1787</v>
      </c>
      <c r="G493" s="665" t="s">
        <v>1832</v>
      </c>
      <c r="H493" s="665" t="s">
        <v>551</v>
      </c>
      <c r="I493" s="665" t="s">
        <v>613</v>
      </c>
      <c r="J493" s="665" t="s">
        <v>614</v>
      </c>
      <c r="K493" s="665" t="s">
        <v>1761</v>
      </c>
      <c r="L493" s="666">
        <v>91.11</v>
      </c>
      <c r="M493" s="666">
        <v>91.11</v>
      </c>
      <c r="N493" s="665">
        <v>1</v>
      </c>
      <c r="O493" s="748">
        <v>1</v>
      </c>
      <c r="P493" s="666"/>
      <c r="Q493" s="681">
        <v>0</v>
      </c>
      <c r="R493" s="665"/>
      <c r="S493" s="681">
        <v>0</v>
      </c>
      <c r="T493" s="748"/>
      <c r="U493" s="704">
        <v>0</v>
      </c>
    </row>
    <row r="494" spans="1:21" ht="14.4" customHeight="1" x14ac:dyDescent="0.3">
      <c r="A494" s="664">
        <v>11</v>
      </c>
      <c r="B494" s="665" t="s">
        <v>550</v>
      </c>
      <c r="C494" s="665" t="s">
        <v>1791</v>
      </c>
      <c r="D494" s="746" t="s">
        <v>2589</v>
      </c>
      <c r="E494" s="747" t="s">
        <v>1808</v>
      </c>
      <c r="F494" s="665" t="s">
        <v>1787</v>
      </c>
      <c r="G494" s="665" t="s">
        <v>1962</v>
      </c>
      <c r="H494" s="665" t="s">
        <v>551</v>
      </c>
      <c r="I494" s="665" t="s">
        <v>1420</v>
      </c>
      <c r="J494" s="665" t="s">
        <v>1421</v>
      </c>
      <c r="K494" s="665" t="s">
        <v>1964</v>
      </c>
      <c r="L494" s="666">
        <v>107.27</v>
      </c>
      <c r="M494" s="666">
        <v>321.81</v>
      </c>
      <c r="N494" s="665">
        <v>3</v>
      </c>
      <c r="O494" s="748">
        <v>0.5</v>
      </c>
      <c r="P494" s="666">
        <v>321.81</v>
      </c>
      <c r="Q494" s="681">
        <v>1</v>
      </c>
      <c r="R494" s="665">
        <v>3</v>
      </c>
      <c r="S494" s="681">
        <v>1</v>
      </c>
      <c r="T494" s="748">
        <v>0.5</v>
      </c>
      <c r="U494" s="704">
        <v>1</v>
      </c>
    </row>
    <row r="495" spans="1:21" ht="14.4" customHeight="1" x14ac:dyDescent="0.3">
      <c r="A495" s="664">
        <v>11</v>
      </c>
      <c r="B495" s="665" t="s">
        <v>550</v>
      </c>
      <c r="C495" s="665" t="s">
        <v>1791</v>
      </c>
      <c r="D495" s="746" t="s">
        <v>2589</v>
      </c>
      <c r="E495" s="747" t="s">
        <v>1808</v>
      </c>
      <c r="F495" s="665" t="s">
        <v>1787</v>
      </c>
      <c r="G495" s="665" t="s">
        <v>2333</v>
      </c>
      <c r="H495" s="665" t="s">
        <v>551</v>
      </c>
      <c r="I495" s="665" t="s">
        <v>2334</v>
      </c>
      <c r="J495" s="665" t="s">
        <v>2335</v>
      </c>
      <c r="K495" s="665" t="s">
        <v>2336</v>
      </c>
      <c r="L495" s="666">
        <v>0</v>
      </c>
      <c r="M495" s="666">
        <v>0</v>
      </c>
      <c r="N495" s="665">
        <v>1</v>
      </c>
      <c r="O495" s="748">
        <v>0.5</v>
      </c>
      <c r="P495" s="666">
        <v>0</v>
      </c>
      <c r="Q495" s="681"/>
      <c r="R495" s="665">
        <v>1</v>
      </c>
      <c r="S495" s="681">
        <v>1</v>
      </c>
      <c r="T495" s="748">
        <v>0.5</v>
      </c>
      <c r="U495" s="704">
        <v>1</v>
      </c>
    </row>
    <row r="496" spans="1:21" ht="14.4" customHeight="1" x14ac:dyDescent="0.3">
      <c r="A496" s="664">
        <v>11</v>
      </c>
      <c r="B496" s="665" t="s">
        <v>550</v>
      </c>
      <c r="C496" s="665" t="s">
        <v>1791</v>
      </c>
      <c r="D496" s="746" t="s">
        <v>2589</v>
      </c>
      <c r="E496" s="747" t="s">
        <v>1808</v>
      </c>
      <c r="F496" s="665" t="s">
        <v>1787</v>
      </c>
      <c r="G496" s="665" t="s">
        <v>1858</v>
      </c>
      <c r="H496" s="665" t="s">
        <v>551</v>
      </c>
      <c r="I496" s="665" t="s">
        <v>2337</v>
      </c>
      <c r="J496" s="665" t="s">
        <v>2338</v>
      </c>
      <c r="K496" s="665" t="s">
        <v>2189</v>
      </c>
      <c r="L496" s="666">
        <v>0</v>
      </c>
      <c r="M496" s="666">
        <v>0</v>
      </c>
      <c r="N496" s="665">
        <v>6</v>
      </c>
      <c r="O496" s="748">
        <v>4</v>
      </c>
      <c r="P496" s="666">
        <v>0</v>
      </c>
      <c r="Q496" s="681"/>
      <c r="R496" s="665">
        <v>2</v>
      </c>
      <c r="S496" s="681">
        <v>0.33333333333333331</v>
      </c>
      <c r="T496" s="748">
        <v>1</v>
      </c>
      <c r="U496" s="704">
        <v>0.25</v>
      </c>
    </row>
    <row r="497" spans="1:21" ht="14.4" customHeight="1" x14ac:dyDescent="0.3">
      <c r="A497" s="664">
        <v>11</v>
      </c>
      <c r="B497" s="665" t="s">
        <v>550</v>
      </c>
      <c r="C497" s="665" t="s">
        <v>1791</v>
      </c>
      <c r="D497" s="746" t="s">
        <v>2589</v>
      </c>
      <c r="E497" s="747" t="s">
        <v>1808</v>
      </c>
      <c r="F497" s="665" t="s">
        <v>1787</v>
      </c>
      <c r="G497" s="665" t="s">
        <v>1858</v>
      </c>
      <c r="H497" s="665" t="s">
        <v>551</v>
      </c>
      <c r="I497" s="665" t="s">
        <v>747</v>
      </c>
      <c r="J497" s="665" t="s">
        <v>748</v>
      </c>
      <c r="K497" s="665" t="s">
        <v>1921</v>
      </c>
      <c r="L497" s="666">
        <v>60.9</v>
      </c>
      <c r="M497" s="666">
        <v>426.29999999999995</v>
      </c>
      <c r="N497" s="665">
        <v>7</v>
      </c>
      <c r="O497" s="748">
        <v>2.5</v>
      </c>
      <c r="P497" s="666">
        <v>243.6</v>
      </c>
      <c r="Q497" s="681">
        <v>0.57142857142857151</v>
      </c>
      <c r="R497" s="665">
        <v>4</v>
      </c>
      <c r="S497" s="681">
        <v>0.5714285714285714</v>
      </c>
      <c r="T497" s="748">
        <v>1.5</v>
      </c>
      <c r="U497" s="704">
        <v>0.6</v>
      </c>
    </row>
    <row r="498" spans="1:21" ht="14.4" customHeight="1" x14ac:dyDescent="0.3">
      <c r="A498" s="664">
        <v>11</v>
      </c>
      <c r="B498" s="665" t="s">
        <v>550</v>
      </c>
      <c r="C498" s="665" t="s">
        <v>1791</v>
      </c>
      <c r="D498" s="746" t="s">
        <v>2589</v>
      </c>
      <c r="E498" s="747" t="s">
        <v>1808</v>
      </c>
      <c r="F498" s="665" t="s">
        <v>1787</v>
      </c>
      <c r="G498" s="665" t="s">
        <v>1834</v>
      </c>
      <c r="H498" s="665" t="s">
        <v>551</v>
      </c>
      <c r="I498" s="665" t="s">
        <v>1054</v>
      </c>
      <c r="J498" s="665" t="s">
        <v>679</v>
      </c>
      <c r="K498" s="665" t="s">
        <v>1055</v>
      </c>
      <c r="L498" s="666">
        <v>0</v>
      </c>
      <c r="M498" s="666">
        <v>0</v>
      </c>
      <c r="N498" s="665">
        <v>3</v>
      </c>
      <c r="O498" s="748">
        <v>1.5</v>
      </c>
      <c r="P498" s="666">
        <v>0</v>
      </c>
      <c r="Q498" s="681"/>
      <c r="R498" s="665">
        <v>1</v>
      </c>
      <c r="S498" s="681">
        <v>0.33333333333333331</v>
      </c>
      <c r="T498" s="748">
        <v>0.5</v>
      </c>
      <c r="U498" s="704">
        <v>0.33333333333333331</v>
      </c>
    </row>
    <row r="499" spans="1:21" ht="14.4" customHeight="1" x14ac:dyDescent="0.3">
      <c r="A499" s="664">
        <v>11</v>
      </c>
      <c r="B499" s="665" t="s">
        <v>550</v>
      </c>
      <c r="C499" s="665" t="s">
        <v>1791</v>
      </c>
      <c r="D499" s="746" t="s">
        <v>2589</v>
      </c>
      <c r="E499" s="747" t="s">
        <v>1808</v>
      </c>
      <c r="F499" s="665" t="s">
        <v>1787</v>
      </c>
      <c r="G499" s="665" t="s">
        <v>1862</v>
      </c>
      <c r="H499" s="665" t="s">
        <v>551</v>
      </c>
      <c r="I499" s="665" t="s">
        <v>1863</v>
      </c>
      <c r="J499" s="665" t="s">
        <v>1864</v>
      </c>
      <c r="K499" s="665" t="s">
        <v>1865</v>
      </c>
      <c r="L499" s="666">
        <v>0</v>
      </c>
      <c r="M499" s="666">
        <v>0</v>
      </c>
      <c r="N499" s="665">
        <v>4</v>
      </c>
      <c r="O499" s="748">
        <v>3.5</v>
      </c>
      <c r="P499" s="666">
        <v>0</v>
      </c>
      <c r="Q499" s="681"/>
      <c r="R499" s="665">
        <v>1</v>
      </c>
      <c r="S499" s="681">
        <v>0.25</v>
      </c>
      <c r="T499" s="748">
        <v>1</v>
      </c>
      <c r="U499" s="704">
        <v>0.2857142857142857</v>
      </c>
    </row>
    <row r="500" spans="1:21" ht="14.4" customHeight="1" x14ac:dyDescent="0.3">
      <c r="A500" s="664">
        <v>11</v>
      </c>
      <c r="B500" s="665" t="s">
        <v>550</v>
      </c>
      <c r="C500" s="665" t="s">
        <v>1791</v>
      </c>
      <c r="D500" s="746" t="s">
        <v>2589</v>
      </c>
      <c r="E500" s="747" t="s">
        <v>1808</v>
      </c>
      <c r="F500" s="665" t="s">
        <v>1787</v>
      </c>
      <c r="G500" s="665" t="s">
        <v>1823</v>
      </c>
      <c r="H500" s="665" t="s">
        <v>830</v>
      </c>
      <c r="I500" s="665" t="s">
        <v>1836</v>
      </c>
      <c r="J500" s="665" t="s">
        <v>857</v>
      </c>
      <c r="K500" s="665" t="s">
        <v>1678</v>
      </c>
      <c r="L500" s="666">
        <v>543.39</v>
      </c>
      <c r="M500" s="666">
        <v>543.39</v>
      </c>
      <c r="N500" s="665">
        <v>1</v>
      </c>
      <c r="O500" s="748">
        <v>1</v>
      </c>
      <c r="P500" s="666"/>
      <c r="Q500" s="681">
        <v>0</v>
      </c>
      <c r="R500" s="665"/>
      <c r="S500" s="681">
        <v>0</v>
      </c>
      <c r="T500" s="748"/>
      <c r="U500" s="704">
        <v>0</v>
      </c>
    </row>
    <row r="501" spans="1:21" ht="14.4" customHeight="1" x14ac:dyDescent="0.3">
      <c r="A501" s="664">
        <v>11</v>
      </c>
      <c r="B501" s="665" t="s">
        <v>550</v>
      </c>
      <c r="C501" s="665" t="s">
        <v>1791</v>
      </c>
      <c r="D501" s="746" t="s">
        <v>2589</v>
      </c>
      <c r="E501" s="747" t="s">
        <v>1808</v>
      </c>
      <c r="F501" s="665" t="s">
        <v>1787</v>
      </c>
      <c r="G501" s="665" t="s">
        <v>1823</v>
      </c>
      <c r="H501" s="665" t="s">
        <v>830</v>
      </c>
      <c r="I501" s="665" t="s">
        <v>1824</v>
      </c>
      <c r="J501" s="665" t="s">
        <v>857</v>
      </c>
      <c r="K501" s="665" t="s">
        <v>1676</v>
      </c>
      <c r="L501" s="666">
        <v>815.1</v>
      </c>
      <c r="M501" s="666">
        <v>815.1</v>
      </c>
      <c r="N501" s="665">
        <v>1</v>
      </c>
      <c r="O501" s="748">
        <v>1</v>
      </c>
      <c r="P501" s="666"/>
      <c r="Q501" s="681">
        <v>0</v>
      </c>
      <c r="R501" s="665"/>
      <c r="S501" s="681">
        <v>0</v>
      </c>
      <c r="T501" s="748"/>
      <c r="U501" s="704">
        <v>0</v>
      </c>
    </row>
    <row r="502" spans="1:21" ht="14.4" customHeight="1" x14ac:dyDescent="0.3">
      <c r="A502" s="664">
        <v>11</v>
      </c>
      <c r="B502" s="665" t="s">
        <v>550</v>
      </c>
      <c r="C502" s="665" t="s">
        <v>1791</v>
      </c>
      <c r="D502" s="746" t="s">
        <v>2589</v>
      </c>
      <c r="E502" s="747" t="s">
        <v>1808</v>
      </c>
      <c r="F502" s="665" t="s">
        <v>1787</v>
      </c>
      <c r="G502" s="665" t="s">
        <v>1837</v>
      </c>
      <c r="H502" s="665" t="s">
        <v>830</v>
      </c>
      <c r="I502" s="665" t="s">
        <v>844</v>
      </c>
      <c r="J502" s="665" t="s">
        <v>845</v>
      </c>
      <c r="K502" s="665" t="s">
        <v>846</v>
      </c>
      <c r="L502" s="666">
        <v>36.54</v>
      </c>
      <c r="M502" s="666">
        <v>657.72</v>
      </c>
      <c r="N502" s="665">
        <v>18</v>
      </c>
      <c r="O502" s="748">
        <v>13</v>
      </c>
      <c r="P502" s="666">
        <v>219.23999999999998</v>
      </c>
      <c r="Q502" s="681">
        <v>0.33333333333333331</v>
      </c>
      <c r="R502" s="665">
        <v>6</v>
      </c>
      <c r="S502" s="681">
        <v>0.33333333333333331</v>
      </c>
      <c r="T502" s="748">
        <v>4</v>
      </c>
      <c r="U502" s="704">
        <v>0.30769230769230771</v>
      </c>
    </row>
    <row r="503" spans="1:21" ht="14.4" customHeight="1" x14ac:dyDescent="0.3">
      <c r="A503" s="664">
        <v>11</v>
      </c>
      <c r="B503" s="665" t="s">
        <v>550</v>
      </c>
      <c r="C503" s="665" t="s">
        <v>1791</v>
      </c>
      <c r="D503" s="746" t="s">
        <v>2589</v>
      </c>
      <c r="E503" s="747" t="s">
        <v>1808</v>
      </c>
      <c r="F503" s="665" t="s">
        <v>1787</v>
      </c>
      <c r="G503" s="665" t="s">
        <v>1837</v>
      </c>
      <c r="H503" s="665" t="s">
        <v>551</v>
      </c>
      <c r="I503" s="665" t="s">
        <v>1838</v>
      </c>
      <c r="J503" s="665" t="s">
        <v>845</v>
      </c>
      <c r="K503" s="665" t="s">
        <v>1839</v>
      </c>
      <c r="L503" s="666">
        <v>36.54</v>
      </c>
      <c r="M503" s="666">
        <v>73.08</v>
      </c>
      <c r="N503" s="665">
        <v>2</v>
      </c>
      <c r="O503" s="748">
        <v>1</v>
      </c>
      <c r="P503" s="666">
        <v>73.08</v>
      </c>
      <c r="Q503" s="681">
        <v>1</v>
      </c>
      <c r="R503" s="665">
        <v>2</v>
      </c>
      <c r="S503" s="681">
        <v>1</v>
      </c>
      <c r="T503" s="748">
        <v>1</v>
      </c>
      <c r="U503" s="704">
        <v>1</v>
      </c>
    </row>
    <row r="504" spans="1:21" ht="14.4" customHeight="1" x14ac:dyDescent="0.3">
      <c r="A504" s="664">
        <v>11</v>
      </c>
      <c r="B504" s="665" t="s">
        <v>550</v>
      </c>
      <c r="C504" s="665" t="s">
        <v>1791</v>
      </c>
      <c r="D504" s="746" t="s">
        <v>2589</v>
      </c>
      <c r="E504" s="747" t="s">
        <v>1808</v>
      </c>
      <c r="F504" s="665" t="s">
        <v>1787</v>
      </c>
      <c r="G504" s="665" t="s">
        <v>1997</v>
      </c>
      <c r="H504" s="665" t="s">
        <v>551</v>
      </c>
      <c r="I504" s="665" t="s">
        <v>1998</v>
      </c>
      <c r="J504" s="665" t="s">
        <v>1999</v>
      </c>
      <c r="K504" s="665" t="s">
        <v>884</v>
      </c>
      <c r="L504" s="666">
        <v>50.32</v>
      </c>
      <c r="M504" s="666">
        <v>50.32</v>
      </c>
      <c r="N504" s="665">
        <v>1</v>
      </c>
      <c r="O504" s="748">
        <v>0.5</v>
      </c>
      <c r="P504" s="666"/>
      <c r="Q504" s="681">
        <v>0</v>
      </c>
      <c r="R504" s="665"/>
      <c r="S504" s="681">
        <v>0</v>
      </c>
      <c r="T504" s="748"/>
      <c r="U504" s="704">
        <v>0</v>
      </c>
    </row>
    <row r="505" spans="1:21" ht="14.4" customHeight="1" x14ac:dyDescent="0.3">
      <c r="A505" s="664">
        <v>11</v>
      </c>
      <c r="B505" s="665" t="s">
        <v>550</v>
      </c>
      <c r="C505" s="665" t="s">
        <v>1791</v>
      </c>
      <c r="D505" s="746" t="s">
        <v>2589</v>
      </c>
      <c r="E505" s="747" t="s">
        <v>1808</v>
      </c>
      <c r="F505" s="665" t="s">
        <v>1788</v>
      </c>
      <c r="G505" s="665" t="s">
        <v>2009</v>
      </c>
      <c r="H505" s="665" t="s">
        <v>551</v>
      </c>
      <c r="I505" s="665" t="s">
        <v>2012</v>
      </c>
      <c r="J505" s="665" t="s">
        <v>2013</v>
      </c>
      <c r="K505" s="665" t="s">
        <v>2014</v>
      </c>
      <c r="L505" s="666">
        <v>0</v>
      </c>
      <c r="M505" s="666">
        <v>0</v>
      </c>
      <c r="N505" s="665">
        <v>1</v>
      </c>
      <c r="O505" s="748">
        <v>1</v>
      </c>
      <c r="P505" s="666"/>
      <c r="Q505" s="681"/>
      <c r="R505" s="665"/>
      <c r="S505" s="681">
        <v>0</v>
      </c>
      <c r="T505" s="748"/>
      <c r="U505" s="704">
        <v>0</v>
      </c>
    </row>
    <row r="506" spans="1:21" ht="14.4" customHeight="1" x14ac:dyDescent="0.3">
      <c r="A506" s="664">
        <v>11</v>
      </c>
      <c r="B506" s="665" t="s">
        <v>550</v>
      </c>
      <c r="C506" s="665" t="s">
        <v>1791</v>
      </c>
      <c r="D506" s="746" t="s">
        <v>2589</v>
      </c>
      <c r="E506" s="747" t="s">
        <v>1808</v>
      </c>
      <c r="F506" s="665" t="s">
        <v>1788</v>
      </c>
      <c r="G506" s="665" t="s">
        <v>2339</v>
      </c>
      <c r="H506" s="665" t="s">
        <v>551</v>
      </c>
      <c r="I506" s="665" t="s">
        <v>2340</v>
      </c>
      <c r="J506" s="665" t="s">
        <v>2341</v>
      </c>
      <c r="K506" s="665" t="s">
        <v>2342</v>
      </c>
      <c r="L506" s="666">
        <v>566</v>
      </c>
      <c r="M506" s="666">
        <v>566</v>
      </c>
      <c r="N506" s="665">
        <v>1</v>
      </c>
      <c r="O506" s="748">
        <v>1</v>
      </c>
      <c r="P506" s="666"/>
      <c r="Q506" s="681">
        <v>0</v>
      </c>
      <c r="R506" s="665"/>
      <c r="S506" s="681">
        <v>0</v>
      </c>
      <c r="T506" s="748"/>
      <c r="U506" s="704">
        <v>0</v>
      </c>
    </row>
    <row r="507" spans="1:21" ht="14.4" customHeight="1" x14ac:dyDescent="0.3">
      <c r="A507" s="664">
        <v>11</v>
      </c>
      <c r="B507" s="665" t="s">
        <v>550</v>
      </c>
      <c r="C507" s="665" t="s">
        <v>1791</v>
      </c>
      <c r="D507" s="746" t="s">
        <v>2589</v>
      </c>
      <c r="E507" s="747" t="s">
        <v>1808</v>
      </c>
      <c r="F507" s="665" t="s">
        <v>1788</v>
      </c>
      <c r="G507" s="665" t="s">
        <v>1828</v>
      </c>
      <c r="H507" s="665" t="s">
        <v>551</v>
      </c>
      <c r="I507" s="665" t="s">
        <v>1840</v>
      </c>
      <c r="J507" s="665" t="s">
        <v>1841</v>
      </c>
      <c r="K507" s="665" t="s">
        <v>1842</v>
      </c>
      <c r="L507" s="666">
        <v>971.25</v>
      </c>
      <c r="M507" s="666">
        <v>971.25</v>
      </c>
      <c r="N507" s="665">
        <v>1</v>
      </c>
      <c r="O507" s="748">
        <v>1</v>
      </c>
      <c r="P507" s="666"/>
      <c r="Q507" s="681">
        <v>0</v>
      </c>
      <c r="R507" s="665"/>
      <c r="S507" s="681">
        <v>0</v>
      </c>
      <c r="T507" s="748"/>
      <c r="U507" s="704">
        <v>0</v>
      </c>
    </row>
    <row r="508" spans="1:21" ht="14.4" customHeight="1" x14ac:dyDescent="0.3">
      <c r="A508" s="664">
        <v>11</v>
      </c>
      <c r="B508" s="665" t="s">
        <v>550</v>
      </c>
      <c r="C508" s="665" t="s">
        <v>1791</v>
      </c>
      <c r="D508" s="746" t="s">
        <v>2589</v>
      </c>
      <c r="E508" s="747" t="s">
        <v>1808</v>
      </c>
      <c r="F508" s="665" t="s">
        <v>1788</v>
      </c>
      <c r="G508" s="665" t="s">
        <v>1828</v>
      </c>
      <c r="H508" s="665" t="s">
        <v>551</v>
      </c>
      <c r="I508" s="665" t="s">
        <v>2343</v>
      </c>
      <c r="J508" s="665" t="s">
        <v>2344</v>
      </c>
      <c r="K508" s="665" t="s">
        <v>2345</v>
      </c>
      <c r="L508" s="666">
        <v>180</v>
      </c>
      <c r="M508" s="666">
        <v>360</v>
      </c>
      <c r="N508" s="665">
        <v>2</v>
      </c>
      <c r="O508" s="748">
        <v>2</v>
      </c>
      <c r="P508" s="666">
        <v>360</v>
      </c>
      <c r="Q508" s="681">
        <v>1</v>
      </c>
      <c r="R508" s="665">
        <v>2</v>
      </c>
      <c r="S508" s="681">
        <v>1</v>
      </c>
      <c r="T508" s="748">
        <v>2</v>
      </c>
      <c r="U508" s="704">
        <v>1</v>
      </c>
    </row>
    <row r="509" spans="1:21" ht="14.4" customHeight="1" x14ac:dyDescent="0.3">
      <c r="A509" s="664">
        <v>11</v>
      </c>
      <c r="B509" s="665" t="s">
        <v>550</v>
      </c>
      <c r="C509" s="665" t="s">
        <v>1791</v>
      </c>
      <c r="D509" s="746" t="s">
        <v>2589</v>
      </c>
      <c r="E509" s="747" t="s">
        <v>1808</v>
      </c>
      <c r="F509" s="665" t="s">
        <v>1788</v>
      </c>
      <c r="G509" s="665" t="s">
        <v>1828</v>
      </c>
      <c r="H509" s="665" t="s">
        <v>551</v>
      </c>
      <c r="I509" s="665" t="s">
        <v>2346</v>
      </c>
      <c r="J509" s="665" t="s">
        <v>2347</v>
      </c>
      <c r="K509" s="665"/>
      <c r="L509" s="666">
        <v>750</v>
      </c>
      <c r="M509" s="666">
        <v>750</v>
      </c>
      <c r="N509" s="665">
        <v>1</v>
      </c>
      <c r="O509" s="748">
        <v>1</v>
      </c>
      <c r="P509" s="666">
        <v>750</v>
      </c>
      <c r="Q509" s="681">
        <v>1</v>
      </c>
      <c r="R509" s="665">
        <v>1</v>
      </c>
      <c r="S509" s="681">
        <v>1</v>
      </c>
      <c r="T509" s="748">
        <v>1</v>
      </c>
      <c r="U509" s="704">
        <v>1</v>
      </c>
    </row>
    <row r="510" spans="1:21" ht="14.4" customHeight="1" x14ac:dyDescent="0.3">
      <c r="A510" s="664">
        <v>11</v>
      </c>
      <c r="B510" s="665" t="s">
        <v>550</v>
      </c>
      <c r="C510" s="665" t="s">
        <v>1791</v>
      </c>
      <c r="D510" s="746" t="s">
        <v>2589</v>
      </c>
      <c r="E510" s="747" t="s">
        <v>1808</v>
      </c>
      <c r="F510" s="665" t="s">
        <v>1788</v>
      </c>
      <c r="G510" s="665" t="s">
        <v>1876</v>
      </c>
      <c r="H510" s="665" t="s">
        <v>551</v>
      </c>
      <c r="I510" s="665" t="s">
        <v>1907</v>
      </c>
      <c r="J510" s="665" t="s">
        <v>1908</v>
      </c>
      <c r="K510" s="665" t="s">
        <v>1909</v>
      </c>
      <c r="L510" s="666">
        <v>200</v>
      </c>
      <c r="M510" s="666">
        <v>1200</v>
      </c>
      <c r="N510" s="665">
        <v>6</v>
      </c>
      <c r="O510" s="748">
        <v>3</v>
      </c>
      <c r="P510" s="666">
        <v>1200</v>
      </c>
      <c r="Q510" s="681">
        <v>1</v>
      </c>
      <c r="R510" s="665">
        <v>6</v>
      </c>
      <c r="S510" s="681">
        <v>1</v>
      </c>
      <c r="T510" s="748">
        <v>3</v>
      </c>
      <c r="U510" s="704">
        <v>1</v>
      </c>
    </row>
    <row r="511" spans="1:21" ht="14.4" customHeight="1" x14ac:dyDescent="0.3">
      <c r="A511" s="664">
        <v>11</v>
      </c>
      <c r="B511" s="665" t="s">
        <v>550</v>
      </c>
      <c r="C511" s="665" t="s">
        <v>1791</v>
      </c>
      <c r="D511" s="746" t="s">
        <v>2589</v>
      </c>
      <c r="E511" s="747" t="s">
        <v>1808</v>
      </c>
      <c r="F511" s="665" t="s">
        <v>1788</v>
      </c>
      <c r="G511" s="665" t="s">
        <v>1876</v>
      </c>
      <c r="H511" s="665" t="s">
        <v>551</v>
      </c>
      <c r="I511" s="665" t="s">
        <v>1877</v>
      </c>
      <c r="J511" s="665" t="s">
        <v>1878</v>
      </c>
      <c r="K511" s="665" t="s">
        <v>1879</v>
      </c>
      <c r="L511" s="666">
        <v>278.75</v>
      </c>
      <c r="M511" s="666">
        <v>3345</v>
      </c>
      <c r="N511" s="665">
        <v>12</v>
      </c>
      <c r="O511" s="748">
        <v>6</v>
      </c>
      <c r="P511" s="666">
        <v>2787.5</v>
      </c>
      <c r="Q511" s="681">
        <v>0.83333333333333337</v>
      </c>
      <c r="R511" s="665">
        <v>10</v>
      </c>
      <c r="S511" s="681">
        <v>0.83333333333333337</v>
      </c>
      <c r="T511" s="748">
        <v>5</v>
      </c>
      <c r="U511" s="704">
        <v>0.83333333333333337</v>
      </c>
    </row>
    <row r="512" spans="1:21" ht="14.4" customHeight="1" x14ac:dyDescent="0.3">
      <c r="A512" s="664">
        <v>11</v>
      </c>
      <c r="B512" s="665" t="s">
        <v>550</v>
      </c>
      <c r="C512" s="665" t="s">
        <v>1791</v>
      </c>
      <c r="D512" s="746" t="s">
        <v>2589</v>
      </c>
      <c r="E512" s="747" t="s">
        <v>1808</v>
      </c>
      <c r="F512" s="665" t="s">
        <v>1788</v>
      </c>
      <c r="G512" s="665" t="s">
        <v>2045</v>
      </c>
      <c r="H512" s="665" t="s">
        <v>551</v>
      </c>
      <c r="I512" s="665" t="s">
        <v>2246</v>
      </c>
      <c r="J512" s="665" t="s">
        <v>2247</v>
      </c>
      <c r="K512" s="665" t="s">
        <v>2248</v>
      </c>
      <c r="L512" s="666">
        <v>1659.44</v>
      </c>
      <c r="M512" s="666">
        <v>6637.76</v>
      </c>
      <c r="N512" s="665">
        <v>4</v>
      </c>
      <c r="O512" s="748">
        <v>4</v>
      </c>
      <c r="P512" s="666">
        <v>4978.32</v>
      </c>
      <c r="Q512" s="681">
        <v>0.74999999999999989</v>
      </c>
      <c r="R512" s="665">
        <v>3</v>
      </c>
      <c r="S512" s="681">
        <v>0.75</v>
      </c>
      <c r="T512" s="748">
        <v>3</v>
      </c>
      <c r="U512" s="704">
        <v>0.75</v>
      </c>
    </row>
    <row r="513" spans="1:21" ht="14.4" customHeight="1" x14ac:dyDescent="0.3">
      <c r="A513" s="664">
        <v>11</v>
      </c>
      <c r="B513" s="665" t="s">
        <v>550</v>
      </c>
      <c r="C513" s="665" t="s">
        <v>1791</v>
      </c>
      <c r="D513" s="746" t="s">
        <v>2589</v>
      </c>
      <c r="E513" s="747" t="s">
        <v>1808</v>
      </c>
      <c r="F513" s="665" t="s">
        <v>1788</v>
      </c>
      <c r="G513" s="665" t="s">
        <v>2045</v>
      </c>
      <c r="H513" s="665" t="s">
        <v>551</v>
      </c>
      <c r="I513" s="665" t="s">
        <v>2046</v>
      </c>
      <c r="J513" s="665" t="s">
        <v>2047</v>
      </c>
      <c r="K513" s="665" t="s">
        <v>2048</v>
      </c>
      <c r="L513" s="666">
        <v>1659.44</v>
      </c>
      <c r="M513" s="666">
        <v>3318.88</v>
      </c>
      <c r="N513" s="665">
        <v>2</v>
      </c>
      <c r="O513" s="748">
        <v>2</v>
      </c>
      <c r="P513" s="666">
        <v>3318.88</v>
      </c>
      <c r="Q513" s="681">
        <v>1</v>
      </c>
      <c r="R513" s="665">
        <v>2</v>
      </c>
      <c r="S513" s="681">
        <v>1</v>
      </c>
      <c r="T513" s="748">
        <v>2</v>
      </c>
      <c r="U513" s="704">
        <v>1</v>
      </c>
    </row>
    <row r="514" spans="1:21" ht="14.4" customHeight="1" x14ac:dyDescent="0.3">
      <c r="A514" s="664">
        <v>11</v>
      </c>
      <c r="B514" s="665" t="s">
        <v>550</v>
      </c>
      <c r="C514" s="665" t="s">
        <v>1791</v>
      </c>
      <c r="D514" s="746" t="s">
        <v>2589</v>
      </c>
      <c r="E514" s="747" t="s">
        <v>1808</v>
      </c>
      <c r="F514" s="665" t="s">
        <v>1788</v>
      </c>
      <c r="G514" s="665" t="s">
        <v>2045</v>
      </c>
      <c r="H514" s="665" t="s">
        <v>551</v>
      </c>
      <c r="I514" s="665" t="s">
        <v>2118</v>
      </c>
      <c r="J514" s="665" t="s">
        <v>2119</v>
      </c>
      <c r="K514" s="665" t="s">
        <v>2120</v>
      </c>
      <c r="L514" s="666">
        <v>553.15</v>
      </c>
      <c r="M514" s="666">
        <v>1659.4499999999998</v>
      </c>
      <c r="N514" s="665">
        <v>3</v>
      </c>
      <c r="O514" s="748">
        <v>1</v>
      </c>
      <c r="P514" s="666">
        <v>1659.4499999999998</v>
      </c>
      <c r="Q514" s="681">
        <v>1</v>
      </c>
      <c r="R514" s="665">
        <v>3</v>
      </c>
      <c r="S514" s="681">
        <v>1</v>
      </c>
      <c r="T514" s="748">
        <v>1</v>
      </c>
      <c r="U514" s="704">
        <v>1</v>
      </c>
    </row>
    <row r="515" spans="1:21" ht="14.4" customHeight="1" x14ac:dyDescent="0.3">
      <c r="A515" s="664">
        <v>11</v>
      </c>
      <c r="B515" s="665" t="s">
        <v>550</v>
      </c>
      <c r="C515" s="665" t="s">
        <v>1791</v>
      </c>
      <c r="D515" s="746" t="s">
        <v>2589</v>
      </c>
      <c r="E515" s="747" t="s">
        <v>1809</v>
      </c>
      <c r="F515" s="665" t="s">
        <v>1787</v>
      </c>
      <c r="G515" s="665" t="s">
        <v>2129</v>
      </c>
      <c r="H515" s="665" t="s">
        <v>551</v>
      </c>
      <c r="I515" s="665" t="s">
        <v>2130</v>
      </c>
      <c r="J515" s="665" t="s">
        <v>2131</v>
      </c>
      <c r="K515" s="665" t="s">
        <v>2132</v>
      </c>
      <c r="L515" s="666">
        <v>159.71</v>
      </c>
      <c r="M515" s="666">
        <v>958.26</v>
      </c>
      <c r="N515" s="665">
        <v>6</v>
      </c>
      <c r="O515" s="748">
        <v>2</v>
      </c>
      <c r="P515" s="666">
        <v>479.13</v>
      </c>
      <c r="Q515" s="681">
        <v>0.5</v>
      </c>
      <c r="R515" s="665">
        <v>3</v>
      </c>
      <c r="S515" s="681">
        <v>0.5</v>
      </c>
      <c r="T515" s="748">
        <v>1</v>
      </c>
      <c r="U515" s="704">
        <v>0.5</v>
      </c>
    </row>
    <row r="516" spans="1:21" ht="14.4" customHeight="1" x14ac:dyDescent="0.3">
      <c r="A516" s="664">
        <v>11</v>
      </c>
      <c r="B516" s="665" t="s">
        <v>550</v>
      </c>
      <c r="C516" s="665" t="s">
        <v>1791</v>
      </c>
      <c r="D516" s="746" t="s">
        <v>2589</v>
      </c>
      <c r="E516" s="747" t="s">
        <v>1809</v>
      </c>
      <c r="F516" s="665" t="s">
        <v>1787</v>
      </c>
      <c r="G516" s="665" t="s">
        <v>2129</v>
      </c>
      <c r="H516" s="665" t="s">
        <v>551</v>
      </c>
      <c r="I516" s="665" t="s">
        <v>2133</v>
      </c>
      <c r="J516" s="665" t="s">
        <v>2131</v>
      </c>
      <c r="K516" s="665" t="s">
        <v>2132</v>
      </c>
      <c r="L516" s="666">
        <v>159.71</v>
      </c>
      <c r="M516" s="666">
        <v>319.42</v>
      </c>
      <c r="N516" s="665">
        <v>2</v>
      </c>
      <c r="O516" s="748">
        <v>1</v>
      </c>
      <c r="P516" s="666">
        <v>319.42</v>
      </c>
      <c r="Q516" s="681">
        <v>1</v>
      </c>
      <c r="R516" s="665">
        <v>2</v>
      </c>
      <c r="S516" s="681">
        <v>1</v>
      </c>
      <c r="T516" s="748">
        <v>1</v>
      </c>
      <c r="U516" s="704">
        <v>1</v>
      </c>
    </row>
    <row r="517" spans="1:21" ht="14.4" customHeight="1" x14ac:dyDescent="0.3">
      <c r="A517" s="664">
        <v>11</v>
      </c>
      <c r="B517" s="665" t="s">
        <v>550</v>
      </c>
      <c r="C517" s="665" t="s">
        <v>1791</v>
      </c>
      <c r="D517" s="746" t="s">
        <v>2589</v>
      </c>
      <c r="E517" s="747" t="s">
        <v>1809</v>
      </c>
      <c r="F517" s="665" t="s">
        <v>1787</v>
      </c>
      <c r="G517" s="665" t="s">
        <v>1855</v>
      </c>
      <c r="H517" s="665" t="s">
        <v>551</v>
      </c>
      <c r="I517" s="665" t="s">
        <v>1141</v>
      </c>
      <c r="J517" s="665" t="s">
        <v>1142</v>
      </c>
      <c r="K517" s="665" t="s">
        <v>1722</v>
      </c>
      <c r="L517" s="666">
        <v>170.52</v>
      </c>
      <c r="M517" s="666">
        <v>1364.16</v>
      </c>
      <c r="N517" s="665">
        <v>8</v>
      </c>
      <c r="O517" s="748">
        <v>2</v>
      </c>
      <c r="P517" s="666">
        <v>1364.16</v>
      </c>
      <c r="Q517" s="681">
        <v>1</v>
      </c>
      <c r="R517" s="665">
        <v>8</v>
      </c>
      <c r="S517" s="681">
        <v>1</v>
      </c>
      <c r="T517" s="748">
        <v>2</v>
      </c>
      <c r="U517" s="704">
        <v>1</v>
      </c>
    </row>
    <row r="518" spans="1:21" ht="14.4" customHeight="1" x14ac:dyDescent="0.3">
      <c r="A518" s="664">
        <v>11</v>
      </c>
      <c r="B518" s="665" t="s">
        <v>550</v>
      </c>
      <c r="C518" s="665" t="s">
        <v>1791</v>
      </c>
      <c r="D518" s="746" t="s">
        <v>2589</v>
      </c>
      <c r="E518" s="747" t="s">
        <v>1809</v>
      </c>
      <c r="F518" s="665" t="s">
        <v>1787</v>
      </c>
      <c r="G518" s="665" t="s">
        <v>2166</v>
      </c>
      <c r="H518" s="665" t="s">
        <v>551</v>
      </c>
      <c r="I518" s="665" t="s">
        <v>2348</v>
      </c>
      <c r="J518" s="665" t="s">
        <v>2349</v>
      </c>
      <c r="K518" s="665" t="s">
        <v>2350</v>
      </c>
      <c r="L518" s="666">
        <v>84.79</v>
      </c>
      <c r="M518" s="666">
        <v>84.79</v>
      </c>
      <c r="N518" s="665">
        <v>1</v>
      </c>
      <c r="O518" s="748">
        <v>1</v>
      </c>
      <c r="P518" s="666"/>
      <c r="Q518" s="681">
        <v>0</v>
      </c>
      <c r="R518" s="665"/>
      <c r="S518" s="681">
        <v>0</v>
      </c>
      <c r="T518" s="748"/>
      <c r="U518" s="704">
        <v>0</v>
      </c>
    </row>
    <row r="519" spans="1:21" ht="14.4" customHeight="1" x14ac:dyDescent="0.3">
      <c r="A519" s="664">
        <v>11</v>
      </c>
      <c r="B519" s="665" t="s">
        <v>550</v>
      </c>
      <c r="C519" s="665" t="s">
        <v>1791</v>
      </c>
      <c r="D519" s="746" t="s">
        <v>2589</v>
      </c>
      <c r="E519" s="747" t="s">
        <v>1809</v>
      </c>
      <c r="F519" s="665" t="s">
        <v>1787</v>
      </c>
      <c r="G519" s="665" t="s">
        <v>2166</v>
      </c>
      <c r="H519" s="665" t="s">
        <v>551</v>
      </c>
      <c r="I519" s="665" t="s">
        <v>2351</v>
      </c>
      <c r="J519" s="665" t="s">
        <v>2349</v>
      </c>
      <c r="K519" s="665" t="s">
        <v>2352</v>
      </c>
      <c r="L519" s="666">
        <v>0</v>
      </c>
      <c r="M519" s="666">
        <v>0</v>
      </c>
      <c r="N519" s="665">
        <v>1</v>
      </c>
      <c r="O519" s="748">
        <v>1</v>
      </c>
      <c r="P519" s="666"/>
      <c r="Q519" s="681"/>
      <c r="R519" s="665"/>
      <c r="S519" s="681">
        <v>0</v>
      </c>
      <c r="T519" s="748"/>
      <c r="U519" s="704">
        <v>0</v>
      </c>
    </row>
    <row r="520" spans="1:21" ht="14.4" customHeight="1" x14ac:dyDescent="0.3">
      <c r="A520" s="664">
        <v>11</v>
      </c>
      <c r="B520" s="665" t="s">
        <v>550</v>
      </c>
      <c r="C520" s="665" t="s">
        <v>1791</v>
      </c>
      <c r="D520" s="746" t="s">
        <v>2589</v>
      </c>
      <c r="E520" s="747" t="s">
        <v>1809</v>
      </c>
      <c r="F520" s="665" t="s">
        <v>1787</v>
      </c>
      <c r="G520" s="665" t="s">
        <v>2353</v>
      </c>
      <c r="H520" s="665" t="s">
        <v>551</v>
      </c>
      <c r="I520" s="665" t="s">
        <v>1036</v>
      </c>
      <c r="J520" s="665" t="s">
        <v>1417</v>
      </c>
      <c r="K520" s="665" t="s">
        <v>1038</v>
      </c>
      <c r="L520" s="666">
        <v>23.06</v>
      </c>
      <c r="M520" s="666">
        <v>23.06</v>
      </c>
      <c r="N520" s="665">
        <v>1</v>
      </c>
      <c r="O520" s="748">
        <v>0.5</v>
      </c>
      <c r="P520" s="666"/>
      <c r="Q520" s="681">
        <v>0</v>
      </c>
      <c r="R520" s="665"/>
      <c r="S520" s="681">
        <v>0</v>
      </c>
      <c r="T520" s="748"/>
      <c r="U520" s="704">
        <v>0</v>
      </c>
    </row>
    <row r="521" spans="1:21" ht="14.4" customHeight="1" x14ac:dyDescent="0.3">
      <c r="A521" s="664">
        <v>11</v>
      </c>
      <c r="B521" s="665" t="s">
        <v>550</v>
      </c>
      <c r="C521" s="665" t="s">
        <v>1791</v>
      </c>
      <c r="D521" s="746" t="s">
        <v>2589</v>
      </c>
      <c r="E521" s="747" t="s">
        <v>1809</v>
      </c>
      <c r="F521" s="665" t="s">
        <v>1787</v>
      </c>
      <c r="G521" s="665" t="s">
        <v>1937</v>
      </c>
      <c r="H521" s="665" t="s">
        <v>551</v>
      </c>
      <c r="I521" s="665" t="s">
        <v>753</v>
      </c>
      <c r="J521" s="665" t="s">
        <v>754</v>
      </c>
      <c r="K521" s="665" t="s">
        <v>1955</v>
      </c>
      <c r="L521" s="666">
        <v>54.81</v>
      </c>
      <c r="M521" s="666">
        <v>1096.2</v>
      </c>
      <c r="N521" s="665">
        <v>20</v>
      </c>
      <c r="O521" s="748">
        <v>15</v>
      </c>
      <c r="P521" s="666">
        <v>548.1</v>
      </c>
      <c r="Q521" s="681">
        <v>0.5</v>
      </c>
      <c r="R521" s="665">
        <v>10</v>
      </c>
      <c r="S521" s="681">
        <v>0.5</v>
      </c>
      <c r="T521" s="748">
        <v>7</v>
      </c>
      <c r="U521" s="704">
        <v>0.46666666666666667</v>
      </c>
    </row>
    <row r="522" spans="1:21" ht="14.4" customHeight="1" x14ac:dyDescent="0.3">
      <c r="A522" s="664">
        <v>11</v>
      </c>
      <c r="B522" s="665" t="s">
        <v>550</v>
      </c>
      <c r="C522" s="665" t="s">
        <v>1791</v>
      </c>
      <c r="D522" s="746" t="s">
        <v>2589</v>
      </c>
      <c r="E522" s="747" t="s">
        <v>1809</v>
      </c>
      <c r="F522" s="665" t="s">
        <v>1787</v>
      </c>
      <c r="G522" s="665" t="s">
        <v>2354</v>
      </c>
      <c r="H522" s="665" t="s">
        <v>551</v>
      </c>
      <c r="I522" s="665" t="s">
        <v>2355</v>
      </c>
      <c r="J522" s="665" t="s">
        <v>2356</v>
      </c>
      <c r="K522" s="665" t="s">
        <v>1968</v>
      </c>
      <c r="L522" s="666">
        <v>0</v>
      </c>
      <c r="M522" s="666">
        <v>0</v>
      </c>
      <c r="N522" s="665">
        <v>1</v>
      </c>
      <c r="O522" s="748">
        <v>0.5</v>
      </c>
      <c r="P522" s="666"/>
      <c r="Q522" s="681"/>
      <c r="R522" s="665"/>
      <c r="S522" s="681">
        <v>0</v>
      </c>
      <c r="T522" s="748"/>
      <c r="U522" s="704">
        <v>0</v>
      </c>
    </row>
    <row r="523" spans="1:21" ht="14.4" customHeight="1" x14ac:dyDescent="0.3">
      <c r="A523" s="664">
        <v>11</v>
      </c>
      <c r="B523" s="665" t="s">
        <v>550</v>
      </c>
      <c r="C523" s="665" t="s">
        <v>1791</v>
      </c>
      <c r="D523" s="746" t="s">
        <v>2589</v>
      </c>
      <c r="E523" s="747" t="s">
        <v>1809</v>
      </c>
      <c r="F523" s="665" t="s">
        <v>1787</v>
      </c>
      <c r="G523" s="665" t="s">
        <v>1969</v>
      </c>
      <c r="H523" s="665" t="s">
        <v>551</v>
      </c>
      <c r="I523" s="665" t="s">
        <v>1970</v>
      </c>
      <c r="J523" s="665" t="s">
        <v>1971</v>
      </c>
      <c r="K523" s="665" t="s">
        <v>1972</v>
      </c>
      <c r="L523" s="666">
        <v>159.71</v>
      </c>
      <c r="M523" s="666">
        <v>1916.52</v>
      </c>
      <c r="N523" s="665">
        <v>12</v>
      </c>
      <c r="O523" s="748">
        <v>5</v>
      </c>
      <c r="P523" s="666">
        <v>479.13</v>
      </c>
      <c r="Q523" s="681">
        <v>0.25</v>
      </c>
      <c r="R523" s="665">
        <v>3</v>
      </c>
      <c r="S523" s="681">
        <v>0.25</v>
      </c>
      <c r="T523" s="748">
        <v>1</v>
      </c>
      <c r="U523" s="704">
        <v>0.2</v>
      </c>
    </row>
    <row r="524" spans="1:21" ht="14.4" customHeight="1" x14ac:dyDescent="0.3">
      <c r="A524" s="664">
        <v>11</v>
      </c>
      <c r="B524" s="665" t="s">
        <v>550</v>
      </c>
      <c r="C524" s="665" t="s">
        <v>1791</v>
      </c>
      <c r="D524" s="746" t="s">
        <v>2589</v>
      </c>
      <c r="E524" s="747" t="s">
        <v>1809</v>
      </c>
      <c r="F524" s="665" t="s">
        <v>1787</v>
      </c>
      <c r="G524" s="665" t="s">
        <v>1858</v>
      </c>
      <c r="H524" s="665" t="s">
        <v>551</v>
      </c>
      <c r="I524" s="665" t="s">
        <v>747</v>
      </c>
      <c r="J524" s="665" t="s">
        <v>748</v>
      </c>
      <c r="K524" s="665" t="s">
        <v>1921</v>
      </c>
      <c r="L524" s="666">
        <v>60.9</v>
      </c>
      <c r="M524" s="666">
        <v>182.7</v>
      </c>
      <c r="N524" s="665">
        <v>3</v>
      </c>
      <c r="O524" s="748">
        <v>1</v>
      </c>
      <c r="P524" s="666"/>
      <c r="Q524" s="681">
        <v>0</v>
      </c>
      <c r="R524" s="665"/>
      <c r="S524" s="681">
        <v>0</v>
      </c>
      <c r="T524" s="748"/>
      <c r="U524" s="704">
        <v>0</v>
      </c>
    </row>
    <row r="525" spans="1:21" ht="14.4" customHeight="1" x14ac:dyDescent="0.3">
      <c r="A525" s="664">
        <v>11</v>
      </c>
      <c r="B525" s="665" t="s">
        <v>550</v>
      </c>
      <c r="C525" s="665" t="s">
        <v>1791</v>
      </c>
      <c r="D525" s="746" t="s">
        <v>2589</v>
      </c>
      <c r="E525" s="747" t="s">
        <v>1809</v>
      </c>
      <c r="F525" s="665" t="s">
        <v>1787</v>
      </c>
      <c r="G525" s="665" t="s">
        <v>1823</v>
      </c>
      <c r="H525" s="665" t="s">
        <v>830</v>
      </c>
      <c r="I525" s="665" t="s">
        <v>1824</v>
      </c>
      <c r="J525" s="665" t="s">
        <v>857</v>
      </c>
      <c r="K525" s="665" t="s">
        <v>1676</v>
      </c>
      <c r="L525" s="666">
        <v>815.1</v>
      </c>
      <c r="M525" s="666">
        <v>2445.3000000000002</v>
      </c>
      <c r="N525" s="665">
        <v>3</v>
      </c>
      <c r="O525" s="748"/>
      <c r="P525" s="666">
        <v>2445.3000000000002</v>
      </c>
      <c r="Q525" s="681">
        <v>1</v>
      </c>
      <c r="R525" s="665">
        <v>3</v>
      </c>
      <c r="S525" s="681">
        <v>1</v>
      </c>
      <c r="T525" s="748"/>
      <c r="U525" s="704"/>
    </row>
    <row r="526" spans="1:21" ht="14.4" customHeight="1" x14ac:dyDescent="0.3">
      <c r="A526" s="664">
        <v>11</v>
      </c>
      <c r="B526" s="665" t="s">
        <v>550</v>
      </c>
      <c r="C526" s="665" t="s">
        <v>1791</v>
      </c>
      <c r="D526" s="746" t="s">
        <v>2589</v>
      </c>
      <c r="E526" s="747" t="s">
        <v>1809</v>
      </c>
      <c r="F526" s="665" t="s">
        <v>1787</v>
      </c>
      <c r="G526" s="665" t="s">
        <v>1837</v>
      </c>
      <c r="H526" s="665" t="s">
        <v>830</v>
      </c>
      <c r="I526" s="665" t="s">
        <v>844</v>
      </c>
      <c r="J526" s="665" t="s">
        <v>845</v>
      </c>
      <c r="K526" s="665" t="s">
        <v>846</v>
      </c>
      <c r="L526" s="666">
        <v>36.54</v>
      </c>
      <c r="M526" s="666">
        <v>475.02</v>
      </c>
      <c r="N526" s="665">
        <v>13</v>
      </c>
      <c r="O526" s="748">
        <v>12</v>
      </c>
      <c r="P526" s="666">
        <v>328.86</v>
      </c>
      <c r="Q526" s="681">
        <v>0.6923076923076924</v>
      </c>
      <c r="R526" s="665">
        <v>9</v>
      </c>
      <c r="S526" s="681">
        <v>0.69230769230769229</v>
      </c>
      <c r="T526" s="748">
        <v>8</v>
      </c>
      <c r="U526" s="704">
        <v>0.66666666666666663</v>
      </c>
    </row>
    <row r="527" spans="1:21" ht="14.4" customHeight="1" x14ac:dyDescent="0.3">
      <c r="A527" s="664">
        <v>11</v>
      </c>
      <c r="B527" s="665" t="s">
        <v>550</v>
      </c>
      <c r="C527" s="665" t="s">
        <v>1791</v>
      </c>
      <c r="D527" s="746" t="s">
        <v>2589</v>
      </c>
      <c r="E527" s="747" t="s">
        <v>1809</v>
      </c>
      <c r="F527" s="665" t="s">
        <v>1787</v>
      </c>
      <c r="G527" s="665" t="s">
        <v>1837</v>
      </c>
      <c r="H527" s="665" t="s">
        <v>551</v>
      </c>
      <c r="I527" s="665" t="s">
        <v>1838</v>
      </c>
      <c r="J527" s="665" t="s">
        <v>845</v>
      </c>
      <c r="K527" s="665" t="s">
        <v>1839</v>
      </c>
      <c r="L527" s="666">
        <v>36.54</v>
      </c>
      <c r="M527" s="666">
        <v>73.08</v>
      </c>
      <c r="N527" s="665">
        <v>2</v>
      </c>
      <c r="O527" s="748">
        <v>1</v>
      </c>
      <c r="P527" s="666"/>
      <c r="Q527" s="681">
        <v>0</v>
      </c>
      <c r="R527" s="665"/>
      <c r="S527" s="681">
        <v>0</v>
      </c>
      <c r="T527" s="748"/>
      <c r="U527" s="704">
        <v>0</v>
      </c>
    </row>
    <row r="528" spans="1:21" ht="14.4" customHeight="1" x14ac:dyDescent="0.3">
      <c r="A528" s="664">
        <v>11</v>
      </c>
      <c r="B528" s="665" t="s">
        <v>550</v>
      </c>
      <c r="C528" s="665" t="s">
        <v>1791</v>
      </c>
      <c r="D528" s="746" t="s">
        <v>2589</v>
      </c>
      <c r="E528" s="747" t="s">
        <v>1809</v>
      </c>
      <c r="F528" s="665" t="s">
        <v>1787</v>
      </c>
      <c r="G528" s="665" t="s">
        <v>1825</v>
      </c>
      <c r="H528" s="665" t="s">
        <v>551</v>
      </c>
      <c r="I528" s="665" t="s">
        <v>640</v>
      </c>
      <c r="J528" s="665" t="s">
        <v>1826</v>
      </c>
      <c r="K528" s="665" t="s">
        <v>1827</v>
      </c>
      <c r="L528" s="666">
        <v>0</v>
      </c>
      <c r="M528" s="666">
        <v>0</v>
      </c>
      <c r="N528" s="665">
        <v>1</v>
      </c>
      <c r="O528" s="748">
        <v>1</v>
      </c>
      <c r="P528" s="666"/>
      <c r="Q528" s="681"/>
      <c r="R528" s="665"/>
      <c r="S528" s="681">
        <v>0</v>
      </c>
      <c r="T528" s="748"/>
      <c r="U528" s="704">
        <v>0</v>
      </c>
    </row>
    <row r="529" spans="1:21" ht="14.4" customHeight="1" x14ac:dyDescent="0.3">
      <c r="A529" s="664">
        <v>11</v>
      </c>
      <c r="B529" s="665" t="s">
        <v>550</v>
      </c>
      <c r="C529" s="665" t="s">
        <v>1791</v>
      </c>
      <c r="D529" s="746" t="s">
        <v>2589</v>
      </c>
      <c r="E529" s="747" t="s">
        <v>1809</v>
      </c>
      <c r="F529" s="665" t="s">
        <v>1788</v>
      </c>
      <c r="G529" s="665" t="s">
        <v>2009</v>
      </c>
      <c r="H529" s="665" t="s">
        <v>551</v>
      </c>
      <c r="I529" s="665" t="s">
        <v>2012</v>
      </c>
      <c r="J529" s="665" t="s">
        <v>2013</v>
      </c>
      <c r="K529" s="665" t="s">
        <v>2014</v>
      </c>
      <c r="L529" s="666">
        <v>0</v>
      </c>
      <c r="M529" s="666">
        <v>0</v>
      </c>
      <c r="N529" s="665">
        <v>9</v>
      </c>
      <c r="O529" s="748">
        <v>9</v>
      </c>
      <c r="P529" s="666"/>
      <c r="Q529" s="681"/>
      <c r="R529" s="665"/>
      <c r="S529" s="681">
        <v>0</v>
      </c>
      <c r="T529" s="748"/>
      <c r="U529" s="704">
        <v>0</v>
      </c>
    </row>
    <row r="530" spans="1:21" ht="14.4" customHeight="1" x14ac:dyDescent="0.3">
      <c r="A530" s="664">
        <v>11</v>
      </c>
      <c r="B530" s="665" t="s">
        <v>550</v>
      </c>
      <c r="C530" s="665" t="s">
        <v>1791</v>
      </c>
      <c r="D530" s="746" t="s">
        <v>2589</v>
      </c>
      <c r="E530" s="747" t="s">
        <v>1809</v>
      </c>
      <c r="F530" s="665" t="s">
        <v>1788</v>
      </c>
      <c r="G530" s="665" t="s">
        <v>2018</v>
      </c>
      <c r="H530" s="665" t="s">
        <v>551</v>
      </c>
      <c r="I530" s="665" t="s">
        <v>2235</v>
      </c>
      <c r="J530" s="665" t="s">
        <v>2236</v>
      </c>
      <c r="K530" s="665" t="s">
        <v>2237</v>
      </c>
      <c r="L530" s="666">
        <v>35.130000000000003</v>
      </c>
      <c r="M530" s="666">
        <v>35.130000000000003</v>
      </c>
      <c r="N530" s="665">
        <v>1</v>
      </c>
      <c r="O530" s="748">
        <v>1</v>
      </c>
      <c r="P530" s="666">
        <v>35.130000000000003</v>
      </c>
      <c r="Q530" s="681">
        <v>1</v>
      </c>
      <c r="R530" s="665">
        <v>1</v>
      </c>
      <c r="S530" s="681">
        <v>1</v>
      </c>
      <c r="T530" s="748">
        <v>1</v>
      </c>
      <c r="U530" s="704">
        <v>1</v>
      </c>
    </row>
    <row r="531" spans="1:21" ht="14.4" customHeight="1" x14ac:dyDescent="0.3">
      <c r="A531" s="664">
        <v>11</v>
      </c>
      <c r="B531" s="665" t="s">
        <v>550</v>
      </c>
      <c r="C531" s="665" t="s">
        <v>1791</v>
      </c>
      <c r="D531" s="746" t="s">
        <v>2589</v>
      </c>
      <c r="E531" s="747" t="s">
        <v>1809</v>
      </c>
      <c r="F531" s="665" t="s">
        <v>1788</v>
      </c>
      <c r="G531" s="665" t="s">
        <v>1828</v>
      </c>
      <c r="H531" s="665" t="s">
        <v>551</v>
      </c>
      <c r="I531" s="665" t="s">
        <v>2031</v>
      </c>
      <c r="J531" s="665" t="s">
        <v>2032</v>
      </c>
      <c r="K531" s="665" t="s">
        <v>2033</v>
      </c>
      <c r="L531" s="666">
        <v>1600</v>
      </c>
      <c r="M531" s="666">
        <v>1600</v>
      </c>
      <c r="N531" s="665">
        <v>1</v>
      </c>
      <c r="O531" s="748">
        <v>1</v>
      </c>
      <c r="P531" s="666">
        <v>1600</v>
      </c>
      <c r="Q531" s="681">
        <v>1</v>
      </c>
      <c r="R531" s="665">
        <v>1</v>
      </c>
      <c r="S531" s="681">
        <v>1</v>
      </c>
      <c r="T531" s="748">
        <v>1</v>
      </c>
      <c r="U531" s="704">
        <v>1</v>
      </c>
    </row>
    <row r="532" spans="1:21" ht="14.4" customHeight="1" x14ac:dyDescent="0.3">
      <c r="A532" s="664">
        <v>11</v>
      </c>
      <c r="B532" s="665" t="s">
        <v>550</v>
      </c>
      <c r="C532" s="665" t="s">
        <v>1791</v>
      </c>
      <c r="D532" s="746" t="s">
        <v>2589</v>
      </c>
      <c r="E532" s="747" t="s">
        <v>1809</v>
      </c>
      <c r="F532" s="665" t="s">
        <v>1788</v>
      </c>
      <c r="G532" s="665" t="s">
        <v>1828</v>
      </c>
      <c r="H532" s="665" t="s">
        <v>551</v>
      </c>
      <c r="I532" s="665" t="s">
        <v>2034</v>
      </c>
      <c r="J532" s="665" t="s">
        <v>2035</v>
      </c>
      <c r="K532" s="665"/>
      <c r="L532" s="666">
        <v>600</v>
      </c>
      <c r="M532" s="666">
        <v>600</v>
      </c>
      <c r="N532" s="665">
        <v>1</v>
      </c>
      <c r="O532" s="748">
        <v>1</v>
      </c>
      <c r="P532" s="666"/>
      <c r="Q532" s="681">
        <v>0</v>
      </c>
      <c r="R532" s="665"/>
      <c r="S532" s="681">
        <v>0</v>
      </c>
      <c r="T532" s="748"/>
      <c r="U532" s="704">
        <v>0</v>
      </c>
    </row>
    <row r="533" spans="1:21" ht="14.4" customHeight="1" x14ac:dyDescent="0.3">
      <c r="A533" s="664">
        <v>11</v>
      </c>
      <c r="B533" s="665" t="s">
        <v>550</v>
      </c>
      <c r="C533" s="665" t="s">
        <v>1791</v>
      </c>
      <c r="D533" s="746" t="s">
        <v>2589</v>
      </c>
      <c r="E533" s="747" t="s">
        <v>1809</v>
      </c>
      <c r="F533" s="665" t="s">
        <v>1788</v>
      </c>
      <c r="G533" s="665" t="s">
        <v>1828</v>
      </c>
      <c r="H533" s="665" t="s">
        <v>551</v>
      </c>
      <c r="I533" s="665" t="s">
        <v>2357</v>
      </c>
      <c r="J533" s="665" t="s">
        <v>2358</v>
      </c>
      <c r="K533" s="665" t="s">
        <v>2359</v>
      </c>
      <c r="L533" s="666">
        <v>750</v>
      </c>
      <c r="M533" s="666">
        <v>750</v>
      </c>
      <c r="N533" s="665">
        <v>1</v>
      </c>
      <c r="O533" s="748">
        <v>1</v>
      </c>
      <c r="P533" s="666">
        <v>750</v>
      </c>
      <c r="Q533" s="681">
        <v>1</v>
      </c>
      <c r="R533" s="665">
        <v>1</v>
      </c>
      <c r="S533" s="681">
        <v>1</v>
      </c>
      <c r="T533" s="748">
        <v>1</v>
      </c>
      <c r="U533" s="704">
        <v>1</v>
      </c>
    </row>
    <row r="534" spans="1:21" ht="14.4" customHeight="1" x14ac:dyDescent="0.3">
      <c r="A534" s="664">
        <v>11</v>
      </c>
      <c r="B534" s="665" t="s">
        <v>550</v>
      </c>
      <c r="C534" s="665" t="s">
        <v>1791</v>
      </c>
      <c r="D534" s="746" t="s">
        <v>2589</v>
      </c>
      <c r="E534" s="747" t="s">
        <v>1809</v>
      </c>
      <c r="F534" s="665" t="s">
        <v>1788</v>
      </c>
      <c r="G534" s="665" t="s">
        <v>1876</v>
      </c>
      <c r="H534" s="665" t="s">
        <v>551</v>
      </c>
      <c r="I534" s="665" t="s">
        <v>2360</v>
      </c>
      <c r="J534" s="665" t="s">
        <v>2361</v>
      </c>
      <c r="K534" s="665" t="s">
        <v>2362</v>
      </c>
      <c r="L534" s="666">
        <v>5000</v>
      </c>
      <c r="M534" s="666">
        <v>5000</v>
      </c>
      <c r="N534" s="665">
        <v>1</v>
      </c>
      <c r="O534" s="748">
        <v>1</v>
      </c>
      <c r="P534" s="666"/>
      <c r="Q534" s="681">
        <v>0</v>
      </c>
      <c r="R534" s="665"/>
      <c r="S534" s="681">
        <v>0</v>
      </c>
      <c r="T534" s="748"/>
      <c r="U534" s="704">
        <v>0</v>
      </c>
    </row>
    <row r="535" spans="1:21" ht="14.4" customHeight="1" x14ac:dyDescent="0.3">
      <c r="A535" s="664">
        <v>11</v>
      </c>
      <c r="B535" s="665" t="s">
        <v>550</v>
      </c>
      <c r="C535" s="665" t="s">
        <v>1791</v>
      </c>
      <c r="D535" s="746" t="s">
        <v>2589</v>
      </c>
      <c r="E535" s="747" t="s">
        <v>1809</v>
      </c>
      <c r="F535" s="665" t="s">
        <v>1788</v>
      </c>
      <c r="G535" s="665" t="s">
        <v>1876</v>
      </c>
      <c r="H535" s="665" t="s">
        <v>551</v>
      </c>
      <c r="I535" s="665" t="s">
        <v>1907</v>
      </c>
      <c r="J535" s="665" t="s">
        <v>1908</v>
      </c>
      <c r="K535" s="665" t="s">
        <v>1909</v>
      </c>
      <c r="L535" s="666">
        <v>200</v>
      </c>
      <c r="M535" s="666">
        <v>3200</v>
      </c>
      <c r="N535" s="665">
        <v>16</v>
      </c>
      <c r="O535" s="748">
        <v>8</v>
      </c>
      <c r="P535" s="666">
        <v>3200</v>
      </c>
      <c r="Q535" s="681">
        <v>1</v>
      </c>
      <c r="R535" s="665">
        <v>16</v>
      </c>
      <c r="S535" s="681">
        <v>1</v>
      </c>
      <c r="T535" s="748">
        <v>8</v>
      </c>
      <c r="U535" s="704">
        <v>1</v>
      </c>
    </row>
    <row r="536" spans="1:21" ht="14.4" customHeight="1" x14ac:dyDescent="0.3">
      <c r="A536" s="664">
        <v>11</v>
      </c>
      <c r="B536" s="665" t="s">
        <v>550</v>
      </c>
      <c r="C536" s="665" t="s">
        <v>1791</v>
      </c>
      <c r="D536" s="746" t="s">
        <v>2589</v>
      </c>
      <c r="E536" s="747" t="s">
        <v>1809</v>
      </c>
      <c r="F536" s="665" t="s">
        <v>1788</v>
      </c>
      <c r="G536" s="665" t="s">
        <v>1876</v>
      </c>
      <c r="H536" s="665" t="s">
        <v>551</v>
      </c>
      <c r="I536" s="665" t="s">
        <v>1877</v>
      </c>
      <c r="J536" s="665" t="s">
        <v>1878</v>
      </c>
      <c r="K536" s="665" t="s">
        <v>1879</v>
      </c>
      <c r="L536" s="666">
        <v>278.75</v>
      </c>
      <c r="M536" s="666">
        <v>1672.5</v>
      </c>
      <c r="N536" s="665">
        <v>6</v>
      </c>
      <c r="O536" s="748">
        <v>3</v>
      </c>
      <c r="P536" s="666">
        <v>1115</v>
      </c>
      <c r="Q536" s="681">
        <v>0.66666666666666663</v>
      </c>
      <c r="R536" s="665">
        <v>4</v>
      </c>
      <c r="S536" s="681">
        <v>0.66666666666666663</v>
      </c>
      <c r="T536" s="748">
        <v>2</v>
      </c>
      <c r="U536" s="704">
        <v>0.66666666666666663</v>
      </c>
    </row>
    <row r="537" spans="1:21" ht="14.4" customHeight="1" x14ac:dyDescent="0.3">
      <c r="A537" s="664">
        <v>11</v>
      </c>
      <c r="B537" s="665" t="s">
        <v>550</v>
      </c>
      <c r="C537" s="665" t="s">
        <v>1791</v>
      </c>
      <c r="D537" s="746" t="s">
        <v>2589</v>
      </c>
      <c r="E537" s="747" t="s">
        <v>1809</v>
      </c>
      <c r="F537" s="665" t="s">
        <v>1788</v>
      </c>
      <c r="G537" s="665" t="s">
        <v>2045</v>
      </c>
      <c r="H537" s="665" t="s">
        <v>551</v>
      </c>
      <c r="I537" s="665" t="s">
        <v>2282</v>
      </c>
      <c r="J537" s="665" t="s">
        <v>2047</v>
      </c>
      <c r="K537" s="665" t="s">
        <v>2283</v>
      </c>
      <c r="L537" s="666">
        <v>553.15</v>
      </c>
      <c r="M537" s="666">
        <v>6637.7999999999993</v>
      </c>
      <c r="N537" s="665">
        <v>12</v>
      </c>
      <c r="O537" s="748">
        <v>4</v>
      </c>
      <c r="P537" s="666">
        <v>6637.7999999999993</v>
      </c>
      <c r="Q537" s="681">
        <v>1</v>
      </c>
      <c r="R537" s="665">
        <v>12</v>
      </c>
      <c r="S537" s="681">
        <v>1</v>
      </c>
      <c r="T537" s="748">
        <v>4</v>
      </c>
      <c r="U537" s="704">
        <v>1</v>
      </c>
    </row>
    <row r="538" spans="1:21" ht="14.4" customHeight="1" x14ac:dyDescent="0.3">
      <c r="A538" s="664">
        <v>11</v>
      </c>
      <c r="B538" s="665" t="s">
        <v>550</v>
      </c>
      <c r="C538" s="665" t="s">
        <v>1791</v>
      </c>
      <c r="D538" s="746" t="s">
        <v>2589</v>
      </c>
      <c r="E538" s="747" t="s">
        <v>1809</v>
      </c>
      <c r="F538" s="665" t="s">
        <v>1788</v>
      </c>
      <c r="G538" s="665" t="s">
        <v>2045</v>
      </c>
      <c r="H538" s="665" t="s">
        <v>551</v>
      </c>
      <c r="I538" s="665" t="s">
        <v>2118</v>
      </c>
      <c r="J538" s="665" t="s">
        <v>2119</v>
      </c>
      <c r="K538" s="665" t="s">
        <v>2120</v>
      </c>
      <c r="L538" s="666">
        <v>553.15</v>
      </c>
      <c r="M538" s="666">
        <v>6637.7999999999993</v>
      </c>
      <c r="N538" s="665">
        <v>12</v>
      </c>
      <c r="O538" s="748">
        <v>4</v>
      </c>
      <c r="P538" s="666">
        <v>6637.7999999999993</v>
      </c>
      <c r="Q538" s="681">
        <v>1</v>
      </c>
      <c r="R538" s="665">
        <v>12</v>
      </c>
      <c r="S538" s="681">
        <v>1</v>
      </c>
      <c r="T538" s="748">
        <v>4</v>
      </c>
      <c r="U538" s="704">
        <v>1</v>
      </c>
    </row>
    <row r="539" spans="1:21" ht="14.4" customHeight="1" x14ac:dyDescent="0.3">
      <c r="A539" s="664">
        <v>11</v>
      </c>
      <c r="B539" s="665" t="s">
        <v>550</v>
      </c>
      <c r="C539" s="665" t="s">
        <v>1791</v>
      </c>
      <c r="D539" s="746" t="s">
        <v>2589</v>
      </c>
      <c r="E539" s="747" t="s">
        <v>1809</v>
      </c>
      <c r="F539" s="665" t="s">
        <v>1788</v>
      </c>
      <c r="G539" s="665" t="s">
        <v>2045</v>
      </c>
      <c r="H539" s="665" t="s">
        <v>551</v>
      </c>
      <c r="I539" s="665" t="s">
        <v>2363</v>
      </c>
      <c r="J539" s="665" t="s">
        <v>2364</v>
      </c>
      <c r="K539" s="665" t="s">
        <v>2365</v>
      </c>
      <c r="L539" s="666">
        <v>2875</v>
      </c>
      <c r="M539" s="666">
        <v>2875</v>
      </c>
      <c r="N539" s="665">
        <v>1</v>
      </c>
      <c r="O539" s="748">
        <v>1</v>
      </c>
      <c r="P539" s="666"/>
      <c r="Q539" s="681">
        <v>0</v>
      </c>
      <c r="R539" s="665"/>
      <c r="S539" s="681">
        <v>0</v>
      </c>
      <c r="T539" s="748"/>
      <c r="U539" s="704">
        <v>0</v>
      </c>
    </row>
    <row r="540" spans="1:21" ht="14.4" customHeight="1" x14ac:dyDescent="0.3">
      <c r="A540" s="664">
        <v>11</v>
      </c>
      <c r="B540" s="665" t="s">
        <v>550</v>
      </c>
      <c r="C540" s="665" t="s">
        <v>1791</v>
      </c>
      <c r="D540" s="746" t="s">
        <v>2589</v>
      </c>
      <c r="E540" s="747" t="s">
        <v>1810</v>
      </c>
      <c r="F540" s="665" t="s">
        <v>1787</v>
      </c>
      <c r="G540" s="665" t="s">
        <v>1855</v>
      </c>
      <c r="H540" s="665" t="s">
        <v>551</v>
      </c>
      <c r="I540" s="665" t="s">
        <v>1141</v>
      </c>
      <c r="J540" s="665" t="s">
        <v>1142</v>
      </c>
      <c r="K540" s="665" t="s">
        <v>1722</v>
      </c>
      <c r="L540" s="666">
        <v>170.52</v>
      </c>
      <c r="M540" s="666">
        <v>341.04</v>
      </c>
      <c r="N540" s="665">
        <v>2</v>
      </c>
      <c r="O540" s="748">
        <v>2</v>
      </c>
      <c r="P540" s="666">
        <v>341.04</v>
      </c>
      <c r="Q540" s="681">
        <v>1</v>
      </c>
      <c r="R540" s="665">
        <v>2</v>
      </c>
      <c r="S540" s="681">
        <v>1</v>
      </c>
      <c r="T540" s="748">
        <v>2</v>
      </c>
      <c r="U540" s="704">
        <v>1</v>
      </c>
    </row>
    <row r="541" spans="1:21" ht="14.4" customHeight="1" x14ac:dyDescent="0.3">
      <c r="A541" s="664">
        <v>11</v>
      </c>
      <c r="B541" s="665" t="s">
        <v>550</v>
      </c>
      <c r="C541" s="665" t="s">
        <v>1791</v>
      </c>
      <c r="D541" s="746" t="s">
        <v>2589</v>
      </c>
      <c r="E541" s="747" t="s">
        <v>1810</v>
      </c>
      <c r="F541" s="665" t="s">
        <v>1787</v>
      </c>
      <c r="G541" s="665" t="s">
        <v>1937</v>
      </c>
      <c r="H541" s="665" t="s">
        <v>551</v>
      </c>
      <c r="I541" s="665" t="s">
        <v>753</v>
      </c>
      <c r="J541" s="665" t="s">
        <v>754</v>
      </c>
      <c r="K541" s="665" t="s">
        <v>1955</v>
      </c>
      <c r="L541" s="666">
        <v>54.81</v>
      </c>
      <c r="M541" s="666">
        <v>438.48</v>
      </c>
      <c r="N541" s="665">
        <v>8</v>
      </c>
      <c r="O541" s="748">
        <v>6</v>
      </c>
      <c r="P541" s="666">
        <v>164.43</v>
      </c>
      <c r="Q541" s="681">
        <v>0.375</v>
      </c>
      <c r="R541" s="665">
        <v>3</v>
      </c>
      <c r="S541" s="681">
        <v>0.375</v>
      </c>
      <c r="T541" s="748">
        <v>2.5</v>
      </c>
      <c r="U541" s="704">
        <v>0.41666666666666669</v>
      </c>
    </row>
    <row r="542" spans="1:21" ht="14.4" customHeight="1" x14ac:dyDescent="0.3">
      <c r="A542" s="664">
        <v>11</v>
      </c>
      <c r="B542" s="665" t="s">
        <v>550</v>
      </c>
      <c r="C542" s="665" t="s">
        <v>1791</v>
      </c>
      <c r="D542" s="746" t="s">
        <v>2589</v>
      </c>
      <c r="E542" s="747" t="s">
        <v>1810</v>
      </c>
      <c r="F542" s="665" t="s">
        <v>1787</v>
      </c>
      <c r="G542" s="665" t="s">
        <v>1937</v>
      </c>
      <c r="H542" s="665" t="s">
        <v>551</v>
      </c>
      <c r="I542" s="665" t="s">
        <v>2366</v>
      </c>
      <c r="J542" s="665" t="s">
        <v>2063</v>
      </c>
      <c r="K542" s="665" t="s">
        <v>2294</v>
      </c>
      <c r="L542" s="666">
        <v>0</v>
      </c>
      <c r="M542" s="666">
        <v>0</v>
      </c>
      <c r="N542" s="665">
        <v>2</v>
      </c>
      <c r="O542" s="748">
        <v>2</v>
      </c>
      <c r="P542" s="666">
        <v>0</v>
      </c>
      <c r="Q542" s="681"/>
      <c r="R542" s="665">
        <v>2</v>
      </c>
      <c r="S542" s="681">
        <v>1</v>
      </c>
      <c r="T542" s="748">
        <v>2</v>
      </c>
      <c r="U542" s="704">
        <v>1</v>
      </c>
    </row>
    <row r="543" spans="1:21" ht="14.4" customHeight="1" x14ac:dyDescent="0.3">
      <c r="A543" s="664">
        <v>11</v>
      </c>
      <c r="B543" s="665" t="s">
        <v>550</v>
      </c>
      <c r="C543" s="665" t="s">
        <v>1791</v>
      </c>
      <c r="D543" s="746" t="s">
        <v>2589</v>
      </c>
      <c r="E543" s="747" t="s">
        <v>1810</v>
      </c>
      <c r="F543" s="665" t="s">
        <v>1787</v>
      </c>
      <c r="G543" s="665" t="s">
        <v>1937</v>
      </c>
      <c r="H543" s="665" t="s">
        <v>551</v>
      </c>
      <c r="I543" s="665" t="s">
        <v>2367</v>
      </c>
      <c r="J543" s="665" t="s">
        <v>2368</v>
      </c>
      <c r="K543" s="665" t="s">
        <v>2369</v>
      </c>
      <c r="L543" s="666">
        <v>0</v>
      </c>
      <c r="M543" s="666">
        <v>0</v>
      </c>
      <c r="N543" s="665">
        <v>1</v>
      </c>
      <c r="O543" s="748">
        <v>1</v>
      </c>
      <c r="P543" s="666"/>
      <c r="Q543" s="681"/>
      <c r="R543" s="665"/>
      <c r="S543" s="681">
        <v>0</v>
      </c>
      <c r="T543" s="748"/>
      <c r="U543" s="704">
        <v>0</v>
      </c>
    </row>
    <row r="544" spans="1:21" ht="14.4" customHeight="1" x14ac:dyDescent="0.3">
      <c r="A544" s="664">
        <v>11</v>
      </c>
      <c r="B544" s="665" t="s">
        <v>550</v>
      </c>
      <c r="C544" s="665" t="s">
        <v>1791</v>
      </c>
      <c r="D544" s="746" t="s">
        <v>2589</v>
      </c>
      <c r="E544" s="747" t="s">
        <v>1810</v>
      </c>
      <c r="F544" s="665" t="s">
        <v>1787</v>
      </c>
      <c r="G544" s="665" t="s">
        <v>1962</v>
      </c>
      <c r="H544" s="665" t="s">
        <v>551</v>
      </c>
      <c r="I544" s="665" t="s">
        <v>1420</v>
      </c>
      <c r="J544" s="665" t="s">
        <v>1421</v>
      </c>
      <c r="K544" s="665" t="s">
        <v>1964</v>
      </c>
      <c r="L544" s="666">
        <v>107.27</v>
      </c>
      <c r="M544" s="666">
        <v>321.81</v>
      </c>
      <c r="N544" s="665">
        <v>3</v>
      </c>
      <c r="O544" s="748">
        <v>0.5</v>
      </c>
      <c r="P544" s="666">
        <v>321.81</v>
      </c>
      <c r="Q544" s="681">
        <v>1</v>
      </c>
      <c r="R544" s="665">
        <v>3</v>
      </c>
      <c r="S544" s="681">
        <v>1</v>
      </c>
      <c r="T544" s="748">
        <v>0.5</v>
      </c>
      <c r="U544" s="704">
        <v>1</v>
      </c>
    </row>
    <row r="545" spans="1:21" ht="14.4" customHeight="1" x14ac:dyDescent="0.3">
      <c r="A545" s="664">
        <v>11</v>
      </c>
      <c r="B545" s="665" t="s">
        <v>550</v>
      </c>
      <c r="C545" s="665" t="s">
        <v>1791</v>
      </c>
      <c r="D545" s="746" t="s">
        <v>2589</v>
      </c>
      <c r="E545" s="747" t="s">
        <v>1810</v>
      </c>
      <c r="F545" s="665" t="s">
        <v>1787</v>
      </c>
      <c r="G545" s="665" t="s">
        <v>1858</v>
      </c>
      <c r="H545" s="665" t="s">
        <v>551</v>
      </c>
      <c r="I545" s="665" t="s">
        <v>747</v>
      </c>
      <c r="J545" s="665" t="s">
        <v>748</v>
      </c>
      <c r="K545" s="665" t="s">
        <v>1921</v>
      </c>
      <c r="L545" s="666">
        <v>60.9</v>
      </c>
      <c r="M545" s="666">
        <v>182.7</v>
      </c>
      <c r="N545" s="665">
        <v>3</v>
      </c>
      <c r="O545" s="748">
        <v>0.5</v>
      </c>
      <c r="P545" s="666">
        <v>182.7</v>
      </c>
      <c r="Q545" s="681">
        <v>1</v>
      </c>
      <c r="R545" s="665">
        <v>3</v>
      </c>
      <c r="S545" s="681">
        <v>1</v>
      </c>
      <c r="T545" s="748">
        <v>0.5</v>
      </c>
      <c r="U545" s="704">
        <v>1</v>
      </c>
    </row>
    <row r="546" spans="1:21" ht="14.4" customHeight="1" x14ac:dyDescent="0.3">
      <c r="A546" s="664">
        <v>11</v>
      </c>
      <c r="B546" s="665" t="s">
        <v>550</v>
      </c>
      <c r="C546" s="665" t="s">
        <v>1791</v>
      </c>
      <c r="D546" s="746" t="s">
        <v>2589</v>
      </c>
      <c r="E546" s="747" t="s">
        <v>1810</v>
      </c>
      <c r="F546" s="665" t="s">
        <v>1787</v>
      </c>
      <c r="G546" s="665" t="s">
        <v>1978</v>
      </c>
      <c r="H546" s="665" t="s">
        <v>551</v>
      </c>
      <c r="I546" s="665" t="s">
        <v>1982</v>
      </c>
      <c r="J546" s="665" t="s">
        <v>1983</v>
      </c>
      <c r="K546" s="665" t="s">
        <v>1981</v>
      </c>
      <c r="L546" s="666">
        <v>1776.68</v>
      </c>
      <c r="M546" s="666">
        <v>1776.68</v>
      </c>
      <c r="N546" s="665">
        <v>1</v>
      </c>
      <c r="O546" s="748">
        <v>1</v>
      </c>
      <c r="P546" s="666">
        <v>1776.68</v>
      </c>
      <c r="Q546" s="681">
        <v>1</v>
      </c>
      <c r="R546" s="665">
        <v>1</v>
      </c>
      <c r="S546" s="681">
        <v>1</v>
      </c>
      <c r="T546" s="748">
        <v>1</v>
      </c>
      <c r="U546" s="704">
        <v>1</v>
      </c>
    </row>
    <row r="547" spans="1:21" ht="14.4" customHeight="1" x14ac:dyDescent="0.3">
      <c r="A547" s="664">
        <v>11</v>
      </c>
      <c r="B547" s="665" t="s">
        <v>550</v>
      </c>
      <c r="C547" s="665" t="s">
        <v>1791</v>
      </c>
      <c r="D547" s="746" t="s">
        <v>2589</v>
      </c>
      <c r="E547" s="747" t="s">
        <v>1810</v>
      </c>
      <c r="F547" s="665" t="s">
        <v>1787</v>
      </c>
      <c r="G547" s="665" t="s">
        <v>1837</v>
      </c>
      <c r="H547" s="665" t="s">
        <v>830</v>
      </c>
      <c r="I547" s="665" t="s">
        <v>844</v>
      </c>
      <c r="J547" s="665" t="s">
        <v>845</v>
      </c>
      <c r="K547" s="665" t="s">
        <v>846</v>
      </c>
      <c r="L547" s="666">
        <v>36.54</v>
      </c>
      <c r="M547" s="666">
        <v>109.62</v>
      </c>
      <c r="N547" s="665">
        <v>3</v>
      </c>
      <c r="O547" s="748">
        <v>3</v>
      </c>
      <c r="P547" s="666">
        <v>36.54</v>
      </c>
      <c r="Q547" s="681">
        <v>0.33333333333333331</v>
      </c>
      <c r="R547" s="665">
        <v>1</v>
      </c>
      <c r="S547" s="681">
        <v>0.33333333333333331</v>
      </c>
      <c r="T547" s="748">
        <v>1</v>
      </c>
      <c r="U547" s="704">
        <v>0.33333333333333331</v>
      </c>
    </row>
    <row r="548" spans="1:21" ht="14.4" customHeight="1" x14ac:dyDescent="0.3">
      <c r="A548" s="664">
        <v>11</v>
      </c>
      <c r="B548" s="665" t="s">
        <v>550</v>
      </c>
      <c r="C548" s="665" t="s">
        <v>1791</v>
      </c>
      <c r="D548" s="746" t="s">
        <v>2589</v>
      </c>
      <c r="E548" s="747" t="s">
        <v>1810</v>
      </c>
      <c r="F548" s="665" t="s">
        <v>1787</v>
      </c>
      <c r="G548" s="665" t="s">
        <v>2190</v>
      </c>
      <c r="H548" s="665" t="s">
        <v>551</v>
      </c>
      <c r="I548" s="665" t="s">
        <v>601</v>
      </c>
      <c r="J548" s="665" t="s">
        <v>2191</v>
      </c>
      <c r="K548" s="665" t="s">
        <v>2192</v>
      </c>
      <c r="L548" s="666">
        <v>0</v>
      </c>
      <c r="M548" s="666">
        <v>0</v>
      </c>
      <c r="N548" s="665">
        <v>1</v>
      </c>
      <c r="O548" s="748">
        <v>1</v>
      </c>
      <c r="P548" s="666">
        <v>0</v>
      </c>
      <c r="Q548" s="681"/>
      <c r="R548" s="665">
        <v>1</v>
      </c>
      <c r="S548" s="681">
        <v>1</v>
      </c>
      <c r="T548" s="748">
        <v>1</v>
      </c>
      <c r="U548" s="704">
        <v>1</v>
      </c>
    </row>
    <row r="549" spans="1:21" ht="14.4" customHeight="1" x14ac:dyDescent="0.3">
      <c r="A549" s="664">
        <v>11</v>
      </c>
      <c r="B549" s="665" t="s">
        <v>550</v>
      </c>
      <c r="C549" s="665" t="s">
        <v>1791</v>
      </c>
      <c r="D549" s="746" t="s">
        <v>2589</v>
      </c>
      <c r="E549" s="747" t="s">
        <v>1810</v>
      </c>
      <c r="F549" s="665" t="s">
        <v>1787</v>
      </c>
      <c r="G549" s="665" t="s">
        <v>2370</v>
      </c>
      <c r="H549" s="665" t="s">
        <v>830</v>
      </c>
      <c r="I549" s="665" t="s">
        <v>2371</v>
      </c>
      <c r="J549" s="665" t="s">
        <v>883</v>
      </c>
      <c r="K549" s="665" t="s">
        <v>1204</v>
      </c>
      <c r="L549" s="666">
        <v>583.62</v>
      </c>
      <c r="M549" s="666">
        <v>583.62</v>
      </c>
      <c r="N549" s="665">
        <v>1</v>
      </c>
      <c r="O549" s="748">
        <v>1</v>
      </c>
      <c r="P549" s="666"/>
      <c r="Q549" s="681">
        <v>0</v>
      </c>
      <c r="R549" s="665"/>
      <c r="S549" s="681">
        <v>0</v>
      </c>
      <c r="T549" s="748"/>
      <c r="U549" s="704">
        <v>0</v>
      </c>
    </row>
    <row r="550" spans="1:21" ht="14.4" customHeight="1" x14ac:dyDescent="0.3">
      <c r="A550" s="664">
        <v>11</v>
      </c>
      <c r="B550" s="665" t="s">
        <v>550</v>
      </c>
      <c r="C550" s="665" t="s">
        <v>1791</v>
      </c>
      <c r="D550" s="746" t="s">
        <v>2589</v>
      </c>
      <c r="E550" s="747" t="s">
        <v>1810</v>
      </c>
      <c r="F550" s="665" t="s">
        <v>1787</v>
      </c>
      <c r="G550" s="665" t="s">
        <v>1825</v>
      </c>
      <c r="H550" s="665" t="s">
        <v>551</v>
      </c>
      <c r="I550" s="665" t="s">
        <v>640</v>
      </c>
      <c r="J550" s="665" t="s">
        <v>1826</v>
      </c>
      <c r="K550" s="665" t="s">
        <v>1827</v>
      </c>
      <c r="L550" s="666">
        <v>0</v>
      </c>
      <c r="M550" s="666">
        <v>0</v>
      </c>
      <c r="N550" s="665">
        <v>1</v>
      </c>
      <c r="O550" s="748">
        <v>0.5</v>
      </c>
      <c r="P550" s="666">
        <v>0</v>
      </c>
      <c r="Q550" s="681"/>
      <c r="R550" s="665">
        <v>1</v>
      </c>
      <c r="S550" s="681">
        <v>1</v>
      </c>
      <c r="T550" s="748">
        <v>0.5</v>
      </c>
      <c r="U550" s="704">
        <v>1</v>
      </c>
    </row>
    <row r="551" spans="1:21" ht="14.4" customHeight="1" x14ac:dyDescent="0.3">
      <c r="A551" s="664">
        <v>11</v>
      </c>
      <c r="B551" s="665" t="s">
        <v>550</v>
      </c>
      <c r="C551" s="665" t="s">
        <v>1791</v>
      </c>
      <c r="D551" s="746" t="s">
        <v>2589</v>
      </c>
      <c r="E551" s="747" t="s">
        <v>1810</v>
      </c>
      <c r="F551" s="665" t="s">
        <v>1787</v>
      </c>
      <c r="G551" s="665" t="s">
        <v>1990</v>
      </c>
      <c r="H551" s="665" t="s">
        <v>551</v>
      </c>
      <c r="I551" s="665" t="s">
        <v>2372</v>
      </c>
      <c r="J551" s="665" t="s">
        <v>1992</v>
      </c>
      <c r="K551" s="665" t="s">
        <v>2373</v>
      </c>
      <c r="L551" s="666">
        <v>0</v>
      </c>
      <c r="M551" s="666">
        <v>0</v>
      </c>
      <c r="N551" s="665">
        <v>1</v>
      </c>
      <c r="O551" s="748">
        <v>0.5</v>
      </c>
      <c r="P551" s="666"/>
      <c r="Q551" s="681"/>
      <c r="R551" s="665"/>
      <c r="S551" s="681">
        <v>0</v>
      </c>
      <c r="T551" s="748"/>
      <c r="U551" s="704">
        <v>0</v>
      </c>
    </row>
    <row r="552" spans="1:21" ht="14.4" customHeight="1" x14ac:dyDescent="0.3">
      <c r="A552" s="664">
        <v>11</v>
      </c>
      <c r="B552" s="665" t="s">
        <v>550</v>
      </c>
      <c r="C552" s="665" t="s">
        <v>1791</v>
      </c>
      <c r="D552" s="746" t="s">
        <v>2589</v>
      </c>
      <c r="E552" s="747" t="s">
        <v>1810</v>
      </c>
      <c r="F552" s="665" t="s">
        <v>1787</v>
      </c>
      <c r="G552" s="665" t="s">
        <v>1990</v>
      </c>
      <c r="H552" s="665" t="s">
        <v>551</v>
      </c>
      <c r="I552" s="665" t="s">
        <v>1991</v>
      </c>
      <c r="J552" s="665" t="s">
        <v>1992</v>
      </c>
      <c r="K552" s="665" t="s">
        <v>1993</v>
      </c>
      <c r="L552" s="666">
        <v>38.56</v>
      </c>
      <c r="M552" s="666">
        <v>38.56</v>
      </c>
      <c r="N552" s="665">
        <v>1</v>
      </c>
      <c r="O552" s="748">
        <v>1</v>
      </c>
      <c r="P552" s="666"/>
      <c r="Q552" s="681">
        <v>0</v>
      </c>
      <c r="R552" s="665"/>
      <c r="S552" s="681">
        <v>0</v>
      </c>
      <c r="T552" s="748"/>
      <c r="U552" s="704">
        <v>0</v>
      </c>
    </row>
    <row r="553" spans="1:21" ht="14.4" customHeight="1" x14ac:dyDescent="0.3">
      <c r="A553" s="664">
        <v>11</v>
      </c>
      <c r="B553" s="665" t="s">
        <v>550</v>
      </c>
      <c r="C553" s="665" t="s">
        <v>1791</v>
      </c>
      <c r="D553" s="746" t="s">
        <v>2589</v>
      </c>
      <c r="E553" s="747" t="s">
        <v>1810</v>
      </c>
      <c r="F553" s="665" t="s">
        <v>1787</v>
      </c>
      <c r="G553" s="665" t="s">
        <v>1922</v>
      </c>
      <c r="H553" s="665" t="s">
        <v>551</v>
      </c>
      <c r="I553" s="665" t="s">
        <v>2374</v>
      </c>
      <c r="J553" s="665" t="s">
        <v>2375</v>
      </c>
      <c r="K553" s="665" t="s">
        <v>2376</v>
      </c>
      <c r="L553" s="666">
        <v>300.68</v>
      </c>
      <c r="M553" s="666">
        <v>1202.72</v>
      </c>
      <c r="N553" s="665">
        <v>4</v>
      </c>
      <c r="O553" s="748">
        <v>3</v>
      </c>
      <c r="P553" s="666"/>
      <c r="Q553" s="681">
        <v>0</v>
      </c>
      <c r="R553" s="665"/>
      <c r="S553" s="681">
        <v>0</v>
      </c>
      <c r="T553" s="748"/>
      <c r="U553" s="704">
        <v>0</v>
      </c>
    </row>
    <row r="554" spans="1:21" ht="14.4" customHeight="1" x14ac:dyDescent="0.3">
      <c r="A554" s="664">
        <v>11</v>
      </c>
      <c r="B554" s="665" t="s">
        <v>550</v>
      </c>
      <c r="C554" s="665" t="s">
        <v>1791</v>
      </c>
      <c r="D554" s="746" t="s">
        <v>2589</v>
      </c>
      <c r="E554" s="747" t="s">
        <v>1810</v>
      </c>
      <c r="F554" s="665" t="s">
        <v>1787</v>
      </c>
      <c r="G554" s="665" t="s">
        <v>1922</v>
      </c>
      <c r="H554" s="665" t="s">
        <v>551</v>
      </c>
      <c r="I554" s="665" t="s">
        <v>2377</v>
      </c>
      <c r="J554" s="665" t="s">
        <v>2378</v>
      </c>
      <c r="K554" s="665" t="s">
        <v>2379</v>
      </c>
      <c r="L554" s="666">
        <v>0</v>
      </c>
      <c r="M554" s="666">
        <v>0</v>
      </c>
      <c r="N554" s="665">
        <v>1</v>
      </c>
      <c r="O554" s="748">
        <v>1</v>
      </c>
      <c r="P554" s="666"/>
      <c r="Q554" s="681"/>
      <c r="R554" s="665"/>
      <c r="S554" s="681">
        <v>0</v>
      </c>
      <c r="T554" s="748"/>
      <c r="U554" s="704">
        <v>0</v>
      </c>
    </row>
    <row r="555" spans="1:21" ht="14.4" customHeight="1" x14ac:dyDescent="0.3">
      <c r="A555" s="664">
        <v>11</v>
      </c>
      <c r="B555" s="665" t="s">
        <v>550</v>
      </c>
      <c r="C555" s="665" t="s">
        <v>1791</v>
      </c>
      <c r="D555" s="746" t="s">
        <v>2589</v>
      </c>
      <c r="E555" s="747" t="s">
        <v>1810</v>
      </c>
      <c r="F555" s="665" t="s">
        <v>1787</v>
      </c>
      <c r="G555" s="665" t="s">
        <v>1997</v>
      </c>
      <c r="H555" s="665" t="s">
        <v>551</v>
      </c>
      <c r="I555" s="665" t="s">
        <v>1998</v>
      </c>
      <c r="J555" s="665" t="s">
        <v>1999</v>
      </c>
      <c r="K555" s="665" t="s">
        <v>884</v>
      </c>
      <c r="L555" s="666">
        <v>50.32</v>
      </c>
      <c r="M555" s="666">
        <v>150.96</v>
      </c>
      <c r="N555" s="665">
        <v>3</v>
      </c>
      <c r="O555" s="748">
        <v>1</v>
      </c>
      <c r="P555" s="666"/>
      <c r="Q555" s="681">
        <v>0</v>
      </c>
      <c r="R555" s="665"/>
      <c r="S555" s="681">
        <v>0</v>
      </c>
      <c r="T555" s="748"/>
      <c r="U555" s="704">
        <v>0</v>
      </c>
    </row>
    <row r="556" spans="1:21" ht="14.4" customHeight="1" x14ac:dyDescent="0.3">
      <c r="A556" s="664">
        <v>11</v>
      </c>
      <c r="B556" s="665" t="s">
        <v>550</v>
      </c>
      <c r="C556" s="665" t="s">
        <v>1791</v>
      </c>
      <c r="D556" s="746" t="s">
        <v>2589</v>
      </c>
      <c r="E556" s="747" t="s">
        <v>1810</v>
      </c>
      <c r="F556" s="665" t="s">
        <v>1787</v>
      </c>
      <c r="G556" s="665" t="s">
        <v>1997</v>
      </c>
      <c r="H556" s="665" t="s">
        <v>551</v>
      </c>
      <c r="I556" s="665" t="s">
        <v>2380</v>
      </c>
      <c r="J556" s="665" t="s">
        <v>2381</v>
      </c>
      <c r="K556" s="665" t="s">
        <v>2382</v>
      </c>
      <c r="L556" s="666">
        <v>50.32</v>
      </c>
      <c r="M556" s="666">
        <v>100.64</v>
      </c>
      <c r="N556" s="665">
        <v>2</v>
      </c>
      <c r="O556" s="748">
        <v>1</v>
      </c>
      <c r="P556" s="666"/>
      <c r="Q556" s="681">
        <v>0</v>
      </c>
      <c r="R556" s="665"/>
      <c r="S556" s="681">
        <v>0</v>
      </c>
      <c r="T556" s="748"/>
      <c r="U556" s="704">
        <v>0</v>
      </c>
    </row>
    <row r="557" spans="1:21" ht="14.4" customHeight="1" x14ac:dyDescent="0.3">
      <c r="A557" s="664">
        <v>11</v>
      </c>
      <c r="B557" s="665" t="s">
        <v>550</v>
      </c>
      <c r="C557" s="665" t="s">
        <v>1791</v>
      </c>
      <c r="D557" s="746" t="s">
        <v>2589</v>
      </c>
      <c r="E557" s="747" t="s">
        <v>1810</v>
      </c>
      <c r="F557" s="665" t="s">
        <v>1788</v>
      </c>
      <c r="G557" s="665" t="s">
        <v>2009</v>
      </c>
      <c r="H557" s="665" t="s">
        <v>551</v>
      </c>
      <c r="I557" s="665" t="s">
        <v>2012</v>
      </c>
      <c r="J557" s="665" t="s">
        <v>2013</v>
      </c>
      <c r="K557" s="665" t="s">
        <v>2014</v>
      </c>
      <c r="L557" s="666">
        <v>0</v>
      </c>
      <c r="M557" s="666">
        <v>0</v>
      </c>
      <c r="N557" s="665">
        <v>2</v>
      </c>
      <c r="O557" s="748">
        <v>2</v>
      </c>
      <c r="P557" s="666"/>
      <c r="Q557" s="681"/>
      <c r="R557" s="665"/>
      <c r="S557" s="681">
        <v>0</v>
      </c>
      <c r="T557" s="748"/>
      <c r="U557" s="704">
        <v>0</v>
      </c>
    </row>
    <row r="558" spans="1:21" ht="14.4" customHeight="1" x14ac:dyDescent="0.3">
      <c r="A558" s="664">
        <v>11</v>
      </c>
      <c r="B558" s="665" t="s">
        <v>550</v>
      </c>
      <c r="C558" s="665" t="s">
        <v>1791</v>
      </c>
      <c r="D558" s="746" t="s">
        <v>2589</v>
      </c>
      <c r="E558" s="747" t="s">
        <v>1810</v>
      </c>
      <c r="F558" s="665" t="s">
        <v>1788</v>
      </c>
      <c r="G558" s="665" t="s">
        <v>1828</v>
      </c>
      <c r="H558" s="665" t="s">
        <v>551</v>
      </c>
      <c r="I558" s="665" t="s">
        <v>1840</v>
      </c>
      <c r="J558" s="665" t="s">
        <v>1841</v>
      </c>
      <c r="K558" s="665" t="s">
        <v>1842</v>
      </c>
      <c r="L558" s="666">
        <v>971.25</v>
      </c>
      <c r="M558" s="666">
        <v>971.25</v>
      </c>
      <c r="N558" s="665">
        <v>1</v>
      </c>
      <c r="O558" s="748">
        <v>1</v>
      </c>
      <c r="P558" s="666">
        <v>971.25</v>
      </c>
      <c r="Q558" s="681">
        <v>1</v>
      </c>
      <c r="R558" s="665">
        <v>1</v>
      </c>
      <c r="S558" s="681">
        <v>1</v>
      </c>
      <c r="T558" s="748">
        <v>1</v>
      </c>
      <c r="U558" s="704">
        <v>1</v>
      </c>
    </row>
    <row r="559" spans="1:21" ht="14.4" customHeight="1" x14ac:dyDescent="0.3">
      <c r="A559" s="664">
        <v>11</v>
      </c>
      <c r="B559" s="665" t="s">
        <v>550</v>
      </c>
      <c r="C559" s="665" t="s">
        <v>1791</v>
      </c>
      <c r="D559" s="746" t="s">
        <v>2589</v>
      </c>
      <c r="E559" s="747" t="s">
        <v>1810</v>
      </c>
      <c r="F559" s="665" t="s">
        <v>1788</v>
      </c>
      <c r="G559" s="665" t="s">
        <v>1828</v>
      </c>
      <c r="H559" s="665" t="s">
        <v>551</v>
      </c>
      <c r="I559" s="665" t="s">
        <v>2383</v>
      </c>
      <c r="J559" s="665" t="s">
        <v>2384</v>
      </c>
      <c r="K559" s="665" t="s">
        <v>2385</v>
      </c>
      <c r="L559" s="666">
        <v>680.11</v>
      </c>
      <c r="M559" s="666">
        <v>680.11</v>
      </c>
      <c r="N559" s="665">
        <v>1</v>
      </c>
      <c r="O559" s="748">
        <v>1</v>
      </c>
      <c r="P559" s="666"/>
      <c r="Q559" s="681">
        <v>0</v>
      </c>
      <c r="R559" s="665"/>
      <c r="S559" s="681">
        <v>0</v>
      </c>
      <c r="T559" s="748"/>
      <c r="U559" s="704">
        <v>0</v>
      </c>
    </row>
    <row r="560" spans="1:21" ht="14.4" customHeight="1" x14ac:dyDescent="0.3">
      <c r="A560" s="664">
        <v>11</v>
      </c>
      <c r="B560" s="665" t="s">
        <v>550</v>
      </c>
      <c r="C560" s="665" t="s">
        <v>1791</v>
      </c>
      <c r="D560" s="746" t="s">
        <v>2589</v>
      </c>
      <c r="E560" s="747" t="s">
        <v>1810</v>
      </c>
      <c r="F560" s="665" t="s">
        <v>1788</v>
      </c>
      <c r="G560" s="665" t="s">
        <v>1876</v>
      </c>
      <c r="H560" s="665" t="s">
        <v>551</v>
      </c>
      <c r="I560" s="665" t="s">
        <v>2386</v>
      </c>
      <c r="J560" s="665" t="s">
        <v>2387</v>
      </c>
      <c r="K560" s="665" t="s">
        <v>2388</v>
      </c>
      <c r="L560" s="666">
        <v>1075</v>
      </c>
      <c r="M560" s="666">
        <v>2150</v>
      </c>
      <c r="N560" s="665">
        <v>2</v>
      </c>
      <c r="O560" s="748">
        <v>2</v>
      </c>
      <c r="P560" s="666">
        <v>2150</v>
      </c>
      <c r="Q560" s="681">
        <v>1</v>
      </c>
      <c r="R560" s="665">
        <v>2</v>
      </c>
      <c r="S560" s="681">
        <v>1</v>
      </c>
      <c r="T560" s="748">
        <v>2</v>
      </c>
      <c r="U560" s="704">
        <v>1</v>
      </c>
    </row>
    <row r="561" spans="1:21" ht="14.4" customHeight="1" x14ac:dyDescent="0.3">
      <c r="A561" s="664">
        <v>11</v>
      </c>
      <c r="B561" s="665" t="s">
        <v>550</v>
      </c>
      <c r="C561" s="665" t="s">
        <v>1791</v>
      </c>
      <c r="D561" s="746" t="s">
        <v>2589</v>
      </c>
      <c r="E561" s="747" t="s">
        <v>1810</v>
      </c>
      <c r="F561" s="665" t="s">
        <v>1788</v>
      </c>
      <c r="G561" s="665" t="s">
        <v>1876</v>
      </c>
      <c r="H561" s="665" t="s">
        <v>551</v>
      </c>
      <c r="I561" s="665" t="s">
        <v>1907</v>
      </c>
      <c r="J561" s="665" t="s">
        <v>1908</v>
      </c>
      <c r="K561" s="665" t="s">
        <v>1909</v>
      </c>
      <c r="L561" s="666">
        <v>200</v>
      </c>
      <c r="M561" s="666">
        <v>2000</v>
      </c>
      <c r="N561" s="665">
        <v>10</v>
      </c>
      <c r="O561" s="748">
        <v>5</v>
      </c>
      <c r="P561" s="666">
        <v>1600</v>
      </c>
      <c r="Q561" s="681">
        <v>0.8</v>
      </c>
      <c r="R561" s="665">
        <v>8</v>
      </c>
      <c r="S561" s="681">
        <v>0.8</v>
      </c>
      <c r="T561" s="748">
        <v>4</v>
      </c>
      <c r="U561" s="704">
        <v>0.8</v>
      </c>
    </row>
    <row r="562" spans="1:21" ht="14.4" customHeight="1" x14ac:dyDescent="0.3">
      <c r="A562" s="664">
        <v>11</v>
      </c>
      <c r="B562" s="665" t="s">
        <v>550</v>
      </c>
      <c r="C562" s="665" t="s">
        <v>1791</v>
      </c>
      <c r="D562" s="746" t="s">
        <v>2589</v>
      </c>
      <c r="E562" s="747" t="s">
        <v>1810</v>
      </c>
      <c r="F562" s="665" t="s">
        <v>1788</v>
      </c>
      <c r="G562" s="665" t="s">
        <v>1876</v>
      </c>
      <c r="H562" s="665" t="s">
        <v>551</v>
      </c>
      <c r="I562" s="665" t="s">
        <v>1877</v>
      </c>
      <c r="J562" s="665" t="s">
        <v>1878</v>
      </c>
      <c r="K562" s="665" t="s">
        <v>1879</v>
      </c>
      <c r="L562" s="666">
        <v>278.75</v>
      </c>
      <c r="M562" s="666">
        <v>557.5</v>
      </c>
      <c r="N562" s="665">
        <v>2</v>
      </c>
      <c r="O562" s="748">
        <v>1</v>
      </c>
      <c r="P562" s="666">
        <v>557.5</v>
      </c>
      <c r="Q562" s="681">
        <v>1</v>
      </c>
      <c r="R562" s="665">
        <v>2</v>
      </c>
      <c r="S562" s="681">
        <v>1</v>
      </c>
      <c r="T562" s="748">
        <v>1</v>
      </c>
      <c r="U562" s="704">
        <v>1</v>
      </c>
    </row>
    <row r="563" spans="1:21" ht="14.4" customHeight="1" x14ac:dyDescent="0.3">
      <c r="A563" s="664">
        <v>11</v>
      </c>
      <c r="B563" s="665" t="s">
        <v>550</v>
      </c>
      <c r="C563" s="665" t="s">
        <v>1791</v>
      </c>
      <c r="D563" s="746" t="s">
        <v>2589</v>
      </c>
      <c r="E563" s="747" t="s">
        <v>1810</v>
      </c>
      <c r="F563" s="665" t="s">
        <v>1788</v>
      </c>
      <c r="G563" s="665" t="s">
        <v>1876</v>
      </c>
      <c r="H563" s="665" t="s">
        <v>551</v>
      </c>
      <c r="I563" s="665" t="s">
        <v>2389</v>
      </c>
      <c r="J563" s="665" t="s">
        <v>2390</v>
      </c>
      <c r="K563" s="665" t="s">
        <v>2391</v>
      </c>
      <c r="L563" s="666">
        <v>130</v>
      </c>
      <c r="M563" s="666">
        <v>130</v>
      </c>
      <c r="N563" s="665">
        <v>1</v>
      </c>
      <c r="O563" s="748">
        <v>1</v>
      </c>
      <c r="P563" s="666">
        <v>130</v>
      </c>
      <c r="Q563" s="681">
        <v>1</v>
      </c>
      <c r="R563" s="665">
        <v>1</v>
      </c>
      <c r="S563" s="681">
        <v>1</v>
      </c>
      <c r="T563" s="748">
        <v>1</v>
      </c>
      <c r="U563" s="704">
        <v>1</v>
      </c>
    </row>
    <row r="564" spans="1:21" ht="14.4" customHeight="1" x14ac:dyDescent="0.3">
      <c r="A564" s="664">
        <v>11</v>
      </c>
      <c r="B564" s="665" t="s">
        <v>550</v>
      </c>
      <c r="C564" s="665" t="s">
        <v>1791</v>
      </c>
      <c r="D564" s="746" t="s">
        <v>2589</v>
      </c>
      <c r="E564" s="747" t="s">
        <v>1810</v>
      </c>
      <c r="F564" s="665" t="s">
        <v>1788</v>
      </c>
      <c r="G564" s="665" t="s">
        <v>2045</v>
      </c>
      <c r="H564" s="665" t="s">
        <v>551</v>
      </c>
      <c r="I564" s="665" t="s">
        <v>2046</v>
      </c>
      <c r="J564" s="665" t="s">
        <v>2047</v>
      </c>
      <c r="K564" s="665" t="s">
        <v>2048</v>
      </c>
      <c r="L564" s="666">
        <v>1659.44</v>
      </c>
      <c r="M564" s="666">
        <v>6637.76</v>
      </c>
      <c r="N564" s="665">
        <v>4</v>
      </c>
      <c r="O564" s="748">
        <v>4</v>
      </c>
      <c r="P564" s="666">
        <v>6637.76</v>
      </c>
      <c r="Q564" s="681">
        <v>1</v>
      </c>
      <c r="R564" s="665">
        <v>4</v>
      </c>
      <c r="S564" s="681">
        <v>1</v>
      </c>
      <c r="T564" s="748">
        <v>4</v>
      </c>
      <c r="U564" s="704">
        <v>1</v>
      </c>
    </row>
    <row r="565" spans="1:21" ht="14.4" customHeight="1" x14ac:dyDescent="0.3">
      <c r="A565" s="664">
        <v>11</v>
      </c>
      <c r="B565" s="665" t="s">
        <v>550</v>
      </c>
      <c r="C565" s="665" t="s">
        <v>1791</v>
      </c>
      <c r="D565" s="746" t="s">
        <v>2589</v>
      </c>
      <c r="E565" s="747" t="s">
        <v>1811</v>
      </c>
      <c r="F565" s="665" t="s">
        <v>1787</v>
      </c>
      <c r="G565" s="665" t="s">
        <v>2284</v>
      </c>
      <c r="H565" s="665" t="s">
        <v>551</v>
      </c>
      <c r="I565" s="665" t="s">
        <v>2290</v>
      </c>
      <c r="J565" s="665" t="s">
        <v>2291</v>
      </c>
      <c r="K565" s="665" t="s">
        <v>2292</v>
      </c>
      <c r="L565" s="666">
        <v>0</v>
      </c>
      <c r="M565" s="666">
        <v>0</v>
      </c>
      <c r="N565" s="665">
        <v>2</v>
      </c>
      <c r="O565" s="748">
        <v>1</v>
      </c>
      <c r="P565" s="666">
        <v>0</v>
      </c>
      <c r="Q565" s="681"/>
      <c r="R565" s="665">
        <v>2</v>
      </c>
      <c r="S565" s="681">
        <v>1</v>
      </c>
      <c r="T565" s="748">
        <v>1</v>
      </c>
      <c r="U565" s="704">
        <v>1</v>
      </c>
    </row>
    <row r="566" spans="1:21" ht="14.4" customHeight="1" x14ac:dyDescent="0.3">
      <c r="A566" s="664">
        <v>11</v>
      </c>
      <c r="B566" s="665" t="s">
        <v>550</v>
      </c>
      <c r="C566" s="665" t="s">
        <v>1791</v>
      </c>
      <c r="D566" s="746" t="s">
        <v>2589</v>
      </c>
      <c r="E566" s="747" t="s">
        <v>1811</v>
      </c>
      <c r="F566" s="665" t="s">
        <v>1787</v>
      </c>
      <c r="G566" s="665" t="s">
        <v>2129</v>
      </c>
      <c r="H566" s="665" t="s">
        <v>551</v>
      </c>
      <c r="I566" s="665" t="s">
        <v>2130</v>
      </c>
      <c r="J566" s="665" t="s">
        <v>2131</v>
      </c>
      <c r="K566" s="665" t="s">
        <v>2132</v>
      </c>
      <c r="L566" s="666">
        <v>159.71</v>
      </c>
      <c r="M566" s="666">
        <v>159.71</v>
      </c>
      <c r="N566" s="665">
        <v>1</v>
      </c>
      <c r="O566" s="748">
        <v>1</v>
      </c>
      <c r="P566" s="666">
        <v>159.71</v>
      </c>
      <c r="Q566" s="681">
        <v>1</v>
      </c>
      <c r="R566" s="665">
        <v>1</v>
      </c>
      <c r="S566" s="681">
        <v>1</v>
      </c>
      <c r="T566" s="748">
        <v>1</v>
      </c>
      <c r="U566" s="704">
        <v>1</v>
      </c>
    </row>
    <row r="567" spans="1:21" ht="14.4" customHeight="1" x14ac:dyDescent="0.3">
      <c r="A567" s="664">
        <v>11</v>
      </c>
      <c r="B567" s="665" t="s">
        <v>550</v>
      </c>
      <c r="C567" s="665" t="s">
        <v>1791</v>
      </c>
      <c r="D567" s="746" t="s">
        <v>2589</v>
      </c>
      <c r="E567" s="747" t="s">
        <v>1811</v>
      </c>
      <c r="F567" s="665" t="s">
        <v>1787</v>
      </c>
      <c r="G567" s="665" t="s">
        <v>2166</v>
      </c>
      <c r="H567" s="665" t="s">
        <v>551</v>
      </c>
      <c r="I567" s="665" t="s">
        <v>2392</v>
      </c>
      <c r="J567" s="665" t="s">
        <v>2393</v>
      </c>
      <c r="K567" s="665" t="s">
        <v>2394</v>
      </c>
      <c r="L567" s="666">
        <v>0</v>
      </c>
      <c r="M567" s="666">
        <v>0</v>
      </c>
      <c r="N567" s="665">
        <v>3</v>
      </c>
      <c r="O567" s="748">
        <v>0.5</v>
      </c>
      <c r="P567" s="666">
        <v>0</v>
      </c>
      <c r="Q567" s="681"/>
      <c r="R567" s="665">
        <v>3</v>
      </c>
      <c r="S567" s="681">
        <v>1</v>
      </c>
      <c r="T567" s="748">
        <v>0.5</v>
      </c>
      <c r="U567" s="704">
        <v>1</v>
      </c>
    </row>
    <row r="568" spans="1:21" ht="14.4" customHeight="1" x14ac:dyDescent="0.3">
      <c r="A568" s="664">
        <v>11</v>
      </c>
      <c r="B568" s="665" t="s">
        <v>550</v>
      </c>
      <c r="C568" s="665" t="s">
        <v>1791</v>
      </c>
      <c r="D568" s="746" t="s">
        <v>2589</v>
      </c>
      <c r="E568" s="747" t="s">
        <v>1811</v>
      </c>
      <c r="F568" s="665" t="s">
        <v>1787</v>
      </c>
      <c r="G568" s="665" t="s">
        <v>2395</v>
      </c>
      <c r="H568" s="665" t="s">
        <v>551</v>
      </c>
      <c r="I568" s="665" t="s">
        <v>2396</v>
      </c>
      <c r="J568" s="665" t="s">
        <v>2397</v>
      </c>
      <c r="K568" s="665" t="s">
        <v>2398</v>
      </c>
      <c r="L568" s="666">
        <v>79.849999999999994</v>
      </c>
      <c r="M568" s="666">
        <v>319.39999999999998</v>
      </c>
      <c r="N568" s="665">
        <v>4</v>
      </c>
      <c r="O568" s="748">
        <v>2</v>
      </c>
      <c r="P568" s="666"/>
      <c r="Q568" s="681">
        <v>0</v>
      </c>
      <c r="R568" s="665"/>
      <c r="S568" s="681">
        <v>0</v>
      </c>
      <c r="T568" s="748"/>
      <c r="U568" s="704">
        <v>0</v>
      </c>
    </row>
    <row r="569" spans="1:21" ht="14.4" customHeight="1" x14ac:dyDescent="0.3">
      <c r="A569" s="664">
        <v>11</v>
      </c>
      <c r="B569" s="665" t="s">
        <v>550</v>
      </c>
      <c r="C569" s="665" t="s">
        <v>1791</v>
      </c>
      <c r="D569" s="746" t="s">
        <v>2589</v>
      </c>
      <c r="E569" s="747" t="s">
        <v>1811</v>
      </c>
      <c r="F569" s="665" t="s">
        <v>1787</v>
      </c>
      <c r="G569" s="665" t="s">
        <v>2395</v>
      </c>
      <c r="H569" s="665" t="s">
        <v>551</v>
      </c>
      <c r="I569" s="665" t="s">
        <v>2399</v>
      </c>
      <c r="J569" s="665" t="s">
        <v>2397</v>
      </c>
      <c r="K569" s="665" t="s">
        <v>2400</v>
      </c>
      <c r="L569" s="666">
        <v>0</v>
      </c>
      <c r="M569" s="666">
        <v>0</v>
      </c>
      <c r="N569" s="665">
        <v>6</v>
      </c>
      <c r="O569" s="748">
        <v>1.5</v>
      </c>
      <c r="P569" s="666">
        <v>0</v>
      </c>
      <c r="Q569" s="681"/>
      <c r="R569" s="665">
        <v>3</v>
      </c>
      <c r="S569" s="681">
        <v>0.5</v>
      </c>
      <c r="T569" s="748">
        <v>0.5</v>
      </c>
      <c r="U569" s="704">
        <v>0.33333333333333331</v>
      </c>
    </row>
    <row r="570" spans="1:21" ht="14.4" customHeight="1" x14ac:dyDescent="0.3">
      <c r="A570" s="664">
        <v>11</v>
      </c>
      <c r="B570" s="665" t="s">
        <v>550</v>
      </c>
      <c r="C570" s="665" t="s">
        <v>1791</v>
      </c>
      <c r="D570" s="746" t="s">
        <v>2589</v>
      </c>
      <c r="E570" s="747" t="s">
        <v>1811</v>
      </c>
      <c r="F570" s="665" t="s">
        <v>1787</v>
      </c>
      <c r="G570" s="665" t="s">
        <v>2136</v>
      </c>
      <c r="H570" s="665" t="s">
        <v>551</v>
      </c>
      <c r="I570" s="665" t="s">
        <v>2401</v>
      </c>
      <c r="J570" s="665" t="s">
        <v>2402</v>
      </c>
      <c r="K570" s="665" t="s">
        <v>2403</v>
      </c>
      <c r="L570" s="666">
        <v>0</v>
      </c>
      <c r="M570" s="666">
        <v>0</v>
      </c>
      <c r="N570" s="665">
        <v>1</v>
      </c>
      <c r="O570" s="748">
        <v>0.5</v>
      </c>
      <c r="P570" s="666"/>
      <c r="Q570" s="681"/>
      <c r="R570" s="665"/>
      <c r="S570" s="681">
        <v>0</v>
      </c>
      <c r="T570" s="748"/>
      <c r="U570" s="704">
        <v>0</v>
      </c>
    </row>
    <row r="571" spans="1:21" ht="14.4" customHeight="1" x14ac:dyDescent="0.3">
      <c r="A571" s="664">
        <v>11</v>
      </c>
      <c r="B571" s="665" t="s">
        <v>550</v>
      </c>
      <c r="C571" s="665" t="s">
        <v>1791</v>
      </c>
      <c r="D571" s="746" t="s">
        <v>2589</v>
      </c>
      <c r="E571" s="747" t="s">
        <v>1811</v>
      </c>
      <c r="F571" s="665" t="s">
        <v>1787</v>
      </c>
      <c r="G571" s="665" t="s">
        <v>1969</v>
      </c>
      <c r="H571" s="665" t="s">
        <v>551</v>
      </c>
      <c r="I571" s="665" t="s">
        <v>1970</v>
      </c>
      <c r="J571" s="665" t="s">
        <v>1971</v>
      </c>
      <c r="K571" s="665" t="s">
        <v>1972</v>
      </c>
      <c r="L571" s="666">
        <v>159.71</v>
      </c>
      <c r="M571" s="666">
        <v>159.71</v>
      </c>
      <c r="N571" s="665">
        <v>1</v>
      </c>
      <c r="O571" s="748">
        <v>0.5</v>
      </c>
      <c r="P571" s="666"/>
      <c r="Q571" s="681">
        <v>0</v>
      </c>
      <c r="R571" s="665"/>
      <c r="S571" s="681">
        <v>0</v>
      </c>
      <c r="T571" s="748"/>
      <c r="U571" s="704">
        <v>0</v>
      </c>
    </row>
    <row r="572" spans="1:21" ht="14.4" customHeight="1" x14ac:dyDescent="0.3">
      <c r="A572" s="664">
        <v>11</v>
      </c>
      <c r="B572" s="665" t="s">
        <v>550</v>
      </c>
      <c r="C572" s="665" t="s">
        <v>1791</v>
      </c>
      <c r="D572" s="746" t="s">
        <v>2589</v>
      </c>
      <c r="E572" s="747" t="s">
        <v>1811</v>
      </c>
      <c r="F572" s="665" t="s">
        <v>1787</v>
      </c>
      <c r="G572" s="665" t="s">
        <v>1969</v>
      </c>
      <c r="H572" s="665" t="s">
        <v>551</v>
      </c>
      <c r="I572" s="665" t="s">
        <v>2069</v>
      </c>
      <c r="J572" s="665" t="s">
        <v>1976</v>
      </c>
      <c r="K572" s="665" t="s">
        <v>2070</v>
      </c>
      <c r="L572" s="666">
        <v>0</v>
      </c>
      <c r="M572" s="666">
        <v>0</v>
      </c>
      <c r="N572" s="665">
        <v>1</v>
      </c>
      <c r="O572" s="748">
        <v>1</v>
      </c>
      <c r="P572" s="666">
        <v>0</v>
      </c>
      <c r="Q572" s="681"/>
      <c r="R572" s="665">
        <v>1</v>
      </c>
      <c r="S572" s="681">
        <v>1</v>
      </c>
      <c r="T572" s="748">
        <v>1</v>
      </c>
      <c r="U572" s="704">
        <v>1</v>
      </c>
    </row>
    <row r="573" spans="1:21" ht="14.4" customHeight="1" x14ac:dyDescent="0.3">
      <c r="A573" s="664">
        <v>11</v>
      </c>
      <c r="B573" s="665" t="s">
        <v>550</v>
      </c>
      <c r="C573" s="665" t="s">
        <v>1791</v>
      </c>
      <c r="D573" s="746" t="s">
        <v>2589</v>
      </c>
      <c r="E573" s="747" t="s">
        <v>1811</v>
      </c>
      <c r="F573" s="665" t="s">
        <v>1787</v>
      </c>
      <c r="G573" s="665" t="s">
        <v>1978</v>
      </c>
      <c r="H573" s="665" t="s">
        <v>551</v>
      </c>
      <c r="I573" s="665" t="s">
        <v>1979</v>
      </c>
      <c r="J573" s="665" t="s">
        <v>1980</v>
      </c>
      <c r="K573" s="665" t="s">
        <v>1981</v>
      </c>
      <c r="L573" s="666">
        <v>1776.67</v>
      </c>
      <c r="M573" s="666">
        <v>1776.67</v>
      </c>
      <c r="N573" s="665">
        <v>1</v>
      </c>
      <c r="O573" s="748">
        <v>0.5</v>
      </c>
      <c r="P573" s="666">
        <v>1776.67</v>
      </c>
      <c r="Q573" s="681">
        <v>1</v>
      </c>
      <c r="R573" s="665">
        <v>1</v>
      </c>
      <c r="S573" s="681">
        <v>1</v>
      </c>
      <c r="T573" s="748">
        <v>0.5</v>
      </c>
      <c r="U573" s="704">
        <v>1</v>
      </c>
    </row>
    <row r="574" spans="1:21" ht="14.4" customHeight="1" x14ac:dyDescent="0.3">
      <c r="A574" s="664">
        <v>11</v>
      </c>
      <c r="B574" s="665" t="s">
        <v>550</v>
      </c>
      <c r="C574" s="665" t="s">
        <v>1791</v>
      </c>
      <c r="D574" s="746" t="s">
        <v>2589</v>
      </c>
      <c r="E574" s="747" t="s">
        <v>1811</v>
      </c>
      <c r="F574" s="665" t="s">
        <v>1787</v>
      </c>
      <c r="G574" s="665" t="s">
        <v>2140</v>
      </c>
      <c r="H574" s="665" t="s">
        <v>551</v>
      </c>
      <c r="I574" s="665" t="s">
        <v>1432</v>
      </c>
      <c r="J574" s="665" t="s">
        <v>2141</v>
      </c>
      <c r="K574" s="665" t="s">
        <v>1680</v>
      </c>
      <c r="L574" s="666">
        <v>38.56</v>
      </c>
      <c r="M574" s="666">
        <v>269.92</v>
      </c>
      <c r="N574" s="665">
        <v>7</v>
      </c>
      <c r="O574" s="748">
        <v>4</v>
      </c>
      <c r="P574" s="666">
        <v>77.12</v>
      </c>
      <c r="Q574" s="681">
        <v>0.2857142857142857</v>
      </c>
      <c r="R574" s="665">
        <v>2</v>
      </c>
      <c r="S574" s="681">
        <v>0.2857142857142857</v>
      </c>
      <c r="T574" s="748">
        <v>1</v>
      </c>
      <c r="U574" s="704">
        <v>0.25</v>
      </c>
    </row>
    <row r="575" spans="1:21" ht="14.4" customHeight="1" x14ac:dyDescent="0.3">
      <c r="A575" s="664">
        <v>11</v>
      </c>
      <c r="B575" s="665" t="s">
        <v>550</v>
      </c>
      <c r="C575" s="665" t="s">
        <v>1791</v>
      </c>
      <c r="D575" s="746" t="s">
        <v>2589</v>
      </c>
      <c r="E575" s="747" t="s">
        <v>1811</v>
      </c>
      <c r="F575" s="665" t="s">
        <v>1787</v>
      </c>
      <c r="G575" s="665" t="s">
        <v>2226</v>
      </c>
      <c r="H575" s="665" t="s">
        <v>830</v>
      </c>
      <c r="I575" s="665" t="s">
        <v>2227</v>
      </c>
      <c r="J575" s="665" t="s">
        <v>2228</v>
      </c>
      <c r="K575" s="665" t="s">
        <v>2229</v>
      </c>
      <c r="L575" s="666">
        <v>73.069999999999993</v>
      </c>
      <c r="M575" s="666">
        <v>438.41999999999996</v>
      </c>
      <c r="N575" s="665">
        <v>6</v>
      </c>
      <c r="O575" s="748">
        <v>3</v>
      </c>
      <c r="P575" s="666">
        <v>219.20999999999998</v>
      </c>
      <c r="Q575" s="681">
        <v>0.5</v>
      </c>
      <c r="R575" s="665">
        <v>3</v>
      </c>
      <c r="S575" s="681">
        <v>0.5</v>
      </c>
      <c r="T575" s="748">
        <v>1.5</v>
      </c>
      <c r="U575" s="704">
        <v>0.5</v>
      </c>
    </row>
    <row r="576" spans="1:21" ht="14.4" customHeight="1" x14ac:dyDescent="0.3">
      <c r="A576" s="664">
        <v>11</v>
      </c>
      <c r="B576" s="665" t="s">
        <v>550</v>
      </c>
      <c r="C576" s="665" t="s">
        <v>1791</v>
      </c>
      <c r="D576" s="746" t="s">
        <v>2589</v>
      </c>
      <c r="E576" s="747" t="s">
        <v>1811</v>
      </c>
      <c r="F576" s="665" t="s">
        <v>1787</v>
      </c>
      <c r="G576" s="665" t="s">
        <v>2226</v>
      </c>
      <c r="H576" s="665" t="s">
        <v>830</v>
      </c>
      <c r="I576" s="665" t="s">
        <v>2230</v>
      </c>
      <c r="J576" s="665" t="s">
        <v>2228</v>
      </c>
      <c r="K576" s="665" t="s">
        <v>2231</v>
      </c>
      <c r="L576" s="666">
        <v>146.15</v>
      </c>
      <c r="M576" s="666">
        <v>146.15</v>
      </c>
      <c r="N576" s="665">
        <v>1</v>
      </c>
      <c r="O576" s="748"/>
      <c r="P576" s="666">
        <v>146.15</v>
      </c>
      <c r="Q576" s="681">
        <v>1</v>
      </c>
      <c r="R576" s="665">
        <v>1</v>
      </c>
      <c r="S576" s="681">
        <v>1</v>
      </c>
      <c r="T576" s="748"/>
      <c r="U576" s="704"/>
    </row>
    <row r="577" spans="1:21" ht="14.4" customHeight="1" x14ac:dyDescent="0.3">
      <c r="A577" s="664">
        <v>11</v>
      </c>
      <c r="B577" s="665" t="s">
        <v>550</v>
      </c>
      <c r="C577" s="665" t="s">
        <v>1791</v>
      </c>
      <c r="D577" s="746" t="s">
        <v>2589</v>
      </c>
      <c r="E577" s="747" t="s">
        <v>1811</v>
      </c>
      <c r="F577" s="665" t="s">
        <v>1787</v>
      </c>
      <c r="G577" s="665" t="s">
        <v>2226</v>
      </c>
      <c r="H577" s="665" t="s">
        <v>830</v>
      </c>
      <c r="I577" s="665" t="s">
        <v>2404</v>
      </c>
      <c r="J577" s="665" t="s">
        <v>2228</v>
      </c>
      <c r="K577" s="665" t="s">
        <v>2405</v>
      </c>
      <c r="L577" s="666">
        <v>48.72</v>
      </c>
      <c r="M577" s="666">
        <v>48.72</v>
      </c>
      <c r="N577" s="665">
        <v>1</v>
      </c>
      <c r="O577" s="748">
        <v>0.5</v>
      </c>
      <c r="P577" s="666">
        <v>48.72</v>
      </c>
      <c r="Q577" s="681">
        <v>1</v>
      </c>
      <c r="R577" s="665">
        <v>1</v>
      </c>
      <c r="S577" s="681">
        <v>1</v>
      </c>
      <c r="T577" s="748">
        <v>0.5</v>
      </c>
      <c r="U577" s="704">
        <v>1</v>
      </c>
    </row>
    <row r="578" spans="1:21" ht="14.4" customHeight="1" x14ac:dyDescent="0.3">
      <c r="A578" s="664">
        <v>11</v>
      </c>
      <c r="B578" s="665" t="s">
        <v>550</v>
      </c>
      <c r="C578" s="665" t="s">
        <v>1791</v>
      </c>
      <c r="D578" s="746" t="s">
        <v>2589</v>
      </c>
      <c r="E578" s="747" t="s">
        <v>1811</v>
      </c>
      <c r="F578" s="665" t="s">
        <v>1787</v>
      </c>
      <c r="G578" s="665" t="s">
        <v>2226</v>
      </c>
      <c r="H578" s="665" t="s">
        <v>551</v>
      </c>
      <c r="I578" s="665" t="s">
        <v>2406</v>
      </c>
      <c r="J578" s="665" t="s">
        <v>2407</v>
      </c>
      <c r="K578" s="665" t="s">
        <v>2231</v>
      </c>
      <c r="L578" s="666">
        <v>0</v>
      </c>
      <c r="M578" s="666">
        <v>0</v>
      </c>
      <c r="N578" s="665">
        <v>1</v>
      </c>
      <c r="O578" s="748">
        <v>1</v>
      </c>
      <c r="P578" s="666"/>
      <c r="Q578" s="681"/>
      <c r="R578" s="665"/>
      <c r="S578" s="681">
        <v>0</v>
      </c>
      <c r="T578" s="748"/>
      <c r="U578" s="704">
        <v>0</v>
      </c>
    </row>
    <row r="579" spans="1:21" ht="14.4" customHeight="1" x14ac:dyDescent="0.3">
      <c r="A579" s="664">
        <v>11</v>
      </c>
      <c r="B579" s="665" t="s">
        <v>550</v>
      </c>
      <c r="C579" s="665" t="s">
        <v>1791</v>
      </c>
      <c r="D579" s="746" t="s">
        <v>2589</v>
      </c>
      <c r="E579" s="747" t="s">
        <v>1811</v>
      </c>
      <c r="F579" s="665" t="s">
        <v>1787</v>
      </c>
      <c r="G579" s="665" t="s">
        <v>1823</v>
      </c>
      <c r="H579" s="665" t="s">
        <v>830</v>
      </c>
      <c r="I579" s="665" t="s">
        <v>1836</v>
      </c>
      <c r="J579" s="665" t="s">
        <v>857</v>
      </c>
      <c r="K579" s="665" t="s">
        <v>1678</v>
      </c>
      <c r="L579" s="666">
        <v>543.39</v>
      </c>
      <c r="M579" s="666">
        <v>2173.56</v>
      </c>
      <c r="N579" s="665">
        <v>4</v>
      </c>
      <c r="O579" s="748">
        <v>2</v>
      </c>
      <c r="P579" s="666">
        <v>1086.78</v>
      </c>
      <c r="Q579" s="681">
        <v>0.5</v>
      </c>
      <c r="R579" s="665">
        <v>2</v>
      </c>
      <c r="S579" s="681">
        <v>0.5</v>
      </c>
      <c r="T579" s="748">
        <v>1</v>
      </c>
      <c r="U579" s="704">
        <v>0.5</v>
      </c>
    </row>
    <row r="580" spans="1:21" ht="14.4" customHeight="1" x14ac:dyDescent="0.3">
      <c r="A580" s="664">
        <v>11</v>
      </c>
      <c r="B580" s="665" t="s">
        <v>550</v>
      </c>
      <c r="C580" s="665" t="s">
        <v>1791</v>
      </c>
      <c r="D580" s="746" t="s">
        <v>2589</v>
      </c>
      <c r="E580" s="747" t="s">
        <v>1811</v>
      </c>
      <c r="F580" s="665" t="s">
        <v>1787</v>
      </c>
      <c r="G580" s="665" t="s">
        <v>1823</v>
      </c>
      <c r="H580" s="665" t="s">
        <v>830</v>
      </c>
      <c r="I580" s="665" t="s">
        <v>1824</v>
      </c>
      <c r="J580" s="665" t="s">
        <v>857</v>
      </c>
      <c r="K580" s="665" t="s">
        <v>1676</v>
      </c>
      <c r="L580" s="666">
        <v>815.1</v>
      </c>
      <c r="M580" s="666">
        <v>2445.3000000000002</v>
      </c>
      <c r="N580" s="665">
        <v>3</v>
      </c>
      <c r="O580" s="748">
        <v>2</v>
      </c>
      <c r="P580" s="666"/>
      <c r="Q580" s="681">
        <v>0</v>
      </c>
      <c r="R580" s="665"/>
      <c r="S580" s="681">
        <v>0</v>
      </c>
      <c r="T580" s="748"/>
      <c r="U580" s="704">
        <v>0</v>
      </c>
    </row>
    <row r="581" spans="1:21" ht="14.4" customHeight="1" x14ac:dyDescent="0.3">
      <c r="A581" s="664">
        <v>11</v>
      </c>
      <c r="B581" s="665" t="s">
        <v>550</v>
      </c>
      <c r="C581" s="665" t="s">
        <v>1791</v>
      </c>
      <c r="D581" s="746" t="s">
        <v>2589</v>
      </c>
      <c r="E581" s="747" t="s">
        <v>1811</v>
      </c>
      <c r="F581" s="665" t="s">
        <v>1787</v>
      </c>
      <c r="G581" s="665" t="s">
        <v>1837</v>
      </c>
      <c r="H581" s="665" t="s">
        <v>830</v>
      </c>
      <c r="I581" s="665" t="s">
        <v>844</v>
      </c>
      <c r="J581" s="665" t="s">
        <v>845</v>
      </c>
      <c r="K581" s="665" t="s">
        <v>846</v>
      </c>
      <c r="L581" s="666">
        <v>36.54</v>
      </c>
      <c r="M581" s="666">
        <v>182.7</v>
      </c>
      <c r="N581" s="665">
        <v>5</v>
      </c>
      <c r="O581" s="748">
        <v>4</v>
      </c>
      <c r="P581" s="666">
        <v>146.16</v>
      </c>
      <c r="Q581" s="681">
        <v>0.8</v>
      </c>
      <c r="R581" s="665">
        <v>4</v>
      </c>
      <c r="S581" s="681">
        <v>0.8</v>
      </c>
      <c r="T581" s="748">
        <v>3.5</v>
      </c>
      <c r="U581" s="704">
        <v>0.875</v>
      </c>
    </row>
    <row r="582" spans="1:21" ht="14.4" customHeight="1" x14ac:dyDescent="0.3">
      <c r="A582" s="664">
        <v>11</v>
      </c>
      <c r="B582" s="665" t="s">
        <v>550</v>
      </c>
      <c r="C582" s="665" t="s">
        <v>1791</v>
      </c>
      <c r="D582" s="746" t="s">
        <v>2589</v>
      </c>
      <c r="E582" s="747" t="s">
        <v>1811</v>
      </c>
      <c r="F582" s="665" t="s">
        <v>1787</v>
      </c>
      <c r="G582" s="665" t="s">
        <v>1837</v>
      </c>
      <c r="H582" s="665" t="s">
        <v>551</v>
      </c>
      <c r="I582" s="665" t="s">
        <v>1838</v>
      </c>
      <c r="J582" s="665" t="s">
        <v>845</v>
      </c>
      <c r="K582" s="665" t="s">
        <v>1839</v>
      </c>
      <c r="L582" s="666">
        <v>36.54</v>
      </c>
      <c r="M582" s="666">
        <v>36.54</v>
      </c>
      <c r="N582" s="665">
        <v>1</v>
      </c>
      <c r="O582" s="748">
        <v>1</v>
      </c>
      <c r="P582" s="666"/>
      <c r="Q582" s="681">
        <v>0</v>
      </c>
      <c r="R582" s="665"/>
      <c r="S582" s="681">
        <v>0</v>
      </c>
      <c r="T582" s="748"/>
      <c r="U582" s="704">
        <v>0</v>
      </c>
    </row>
    <row r="583" spans="1:21" ht="14.4" customHeight="1" x14ac:dyDescent="0.3">
      <c r="A583" s="664">
        <v>11</v>
      </c>
      <c r="B583" s="665" t="s">
        <v>550</v>
      </c>
      <c r="C583" s="665" t="s">
        <v>1791</v>
      </c>
      <c r="D583" s="746" t="s">
        <v>2589</v>
      </c>
      <c r="E583" s="747" t="s">
        <v>1811</v>
      </c>
      <c r="F583" s="665" t="s">
        <v>1787</v>
      </c>
      <c r="G583" s="665" t="s">
        <v>1825</v>
      </c>
      <c r="H583" s="665" t="s">
        <v>551</v>
      </c>
      <c r="I583" s="665" t="s">
        <v>640</v>
      </c>
      <c r="J583" s="665" t="s">
        <v>1826</v>
      </c>
      <c r="K583" s="665" t="s">
        <v>1827</v>
      </c>
      <c r="L583" s="666">
        <v>0</v>
      </c>
      <c r="M583" s="666">
        <v>0</v>
      </c>
      <c r="N583" s="665">
        <v>8</v>
      </c>
      <c r="O583" s="748">
        <v>2.5</v>
      </c>
      <c r="P583" s="666">
        <v>0</v>
      </c>
      <c r="Q583" s="681"/>
      <c r="R583" s="665">
        <v>2</v>
      </c>
      <c r="S583" s="681">
        <v>0.25</v>
      </c>
      <c r="T583" s="748">
        <v>0.5</v>
      </c>
      <c r="U583" s="704">
        <v>0.2</v>
      </c>
    </row>
    <row r="584" spans="1:21" ht="14.4" customHeight="1" x14ac:dyDescent="0.3">
      <c r="A584" s="664">
        <v>11</v>
      </c>
      <c r="B584" s="665" t="s">
        <v>550</v>
      </c>
      <c r="C584" s="665" t="s">
        <v>1791</v>
      </c>
      <c r="D584" s="746" t="s">
        <v>2589</v>
      </c>
      <c r="E584" s="747" t="s">
        <v>1811</v>
      </c>
      <c r="F584" s="665" t="s">
        <v>1787</v>
      </c>
      <c r="G584" s="665" t="s">
        <v>1990</v>
      </c>
      <c r="H584" s="665" t="s">
        <v>551</v>
      </c>
      <c r="I584" s="665" t="s">
        <v>2372</v>
      </c>
      <c r="J584" s="665" t="s">
        <v>1992</v>
      </c>
      <c r="K584" s="665" t="s">
        <v>2373</v>
      </c>
      <c r="L584" s="666">
        <v>0</v>
      </c>
      <c r="M584" s="666">
        <v>0</v>
      </c>
      <c r="N584" s="665">
        <v>1</v>
      </c>
      <c r="O584" s="748">
        <v>0.5</v>
      </c>
      <c r="P584" s="666">
        <v>0</v>
      </c>
      <c r="Q584" s="681"/>
      <c r="R584" s="665">
        <v>1</v>
      </c>
      <c r="S584" s="681">
        <v>1</v>
      </c>
      <c r="T584" s="748">
        <v>0.5</v>
      </c>
      <c r="U584" s="704">
        <v>1</v>
      </c>
    </row>
    <row r="585" spans="1:21" ht="14.4" customHeight="1" x14ac:dyDescent="0.3">
      <c r="A585" s="664">
        <v>11</v>
      </c>
      <c r="B585" s="665" t="s">
        <v>550</v>
      </c>
      <c r="C585" s="665" t="s">
        <v>1791</v>
      </c>
      <c r="D585" s="746" t="s">
        <v>2589</v>
      </c>
      <c r="E585" s="747" t="s">
        <v>1811</v>
      </c>
      <c r="F585" s="665" t="s">
        <v>1787</v>
      </c>
      <c r="G585" s="665" t="s">
        <v>1922</v>
      </c>
      <c r="H585" s="665" t="s">
        <v>830</v>
      </c>
      <c r="I585" s="665" t="s">
        <v>2408</v>
      </c>
      <c r="J585" s="665" t="s">
        <v>2409</v>
      </c>
      <c r="K585" s="665" t="s">
        <v>2376</v>
      </c>
      <c r="L585" s="666">
        <v>300.68</v>
      </c>
      <c r="M585" s="666">
        <v>300.68</v>
      </c>
      <c r="N585" s="665">
        <v>1</v>
      </c>
      <c r="O585" s="748">
        <v>0.5</v>
      </c>
      <c r="P585" s="666"/>
      <c r="Q585" s="681">
        <v>0</v>
      </c>
      <c r="R585" s="665"/>
      <c r="S585" s="681">
        <v>0</v>
      </c>
      <c r="T585" s="748"/>
      <c r="U585" s="704">
        <v>0</v>
      </c>
    </row>
    <row r="586" spans="1:21" ht="14.4" customHeight="1" x14ac:dyDescent="0.3">
      <c r="A586" s="664">
        <v>11</v>
      </c>
      <c r="B586" s="665" t="s">
        <v>550</v>
      </c>
      <c r="C586" s="665" t="s">
        <v>1791</v>
      </c>
      <c r="D586" s="746" t="s">
        <v>2589</v>
      </c>
      <c r="E586" s="747" t="s">
        <v>1811</v>
      </c>
      <c r="F586" s="665" t="s">
        <v>1787</v>
      </c>
      <c r="G586" s="665" t="s">
        <v>1922</v>
      </c>
      <c r="H586" s="665" t="s">
        <v>551</v>
      </c>
      <c r="I586" s="665" t="s">
        <v>2410</v>
      </c>
      <c r="J586" s="665" t="s">
        <v>2411</v>
      </c>
      <c r="K586" s="665" t="s">
        <v>2412</v>
      </c>
      <c r="L586" s="666">
        <v>0</v>
      </c>
      <c r="M586" s="666">
        <v>0</v>
      </c>
      <c r="N586" s="665">
        <v>1</v>
      </c>
      <c r="O586" s="748">
        <v>0.5</v>
      </c>
      <c r="P586" s="666"/>
      <c r="Q586" s="681"/>
      <c r="R586" s="665"/>
      <c r="S586" s="681">
        <v>0</v>
      </c>
      <c r="T586" s="748"/>
      <c r="U586" s="704">
        <v>0</v>
      </c>
    </row>
    <row r="587" spans="1:21" ht="14.4" customHeight="1" x14ac:dyDescent="0.3">
      <c r="A587" s="664">
        <v>11</v>
      </c>
      <c r="B587" s="665" t="s">
        <v>550</v>
      </c>
      <c r="C587" s="665" t="s">
        <v>1791</v>
      </c>
      <c r="D587" s="746" t="s">
        <v>2589</v>
      </c>
      <c r="E587" s="747" t="s">
        <v>1811</v>
      </c>
      <c r="F587" s="665" t="s">
        <v>1788</v>
      </c>
      <c r="G587" s="665" t="s">
        <v>2009</v>
      </c>
      <c r="H587" s="665" t="s">
        <v>551</v>
      </c>
      <c r="I587" s="665" t="s">
        <v>2012</v>
      </c>
      <c r="J587" s="665" t="s">
        <v>2013</v>
      </c>
      <c r="K587" s="665" t="s">
        <v>2014</v>
      </c>
      <c r="L587" s="666">
        <v>0</v>
      </c>
      <c r="M587" s="666">
        <v>0</v>
      </c>
      <c r="N587" s="665">
        <v>4</v>
      </c>
      <c r="O587" s="748">
        <v>4</v>
      </c>
      <c r="P587" s="666"/>
      <c r="Q587" s="681"/>
      <c r="R587" s="665"/>
      <c r="S587" s="681">
        <v>0</v>
      </c>
      <c r="T587" s="748"/>
      <c r="U587" s="704">
        <v>0</v>
      </c>
    </row>
    <row r="588" spans="1:21" ht="14.4" customHeight="1" x14ac:dyDescent="0.3">
      <c r="A588" s="664">
        <v>11</v>
      </c>
      <c r="B588" s="665" t="s">
        <v>550</v>
      </c>
      <c r="C588" s="665" t="s">
        <v>1791</v>
      </c>
      <c r="D588" s="746" t="s">
        <v>2589</v>
      </c>
      <c r="E588" s="747" t="s">
        <v>1811</v>
      </c>
      <c r="F588" s="665" t="s">
        <v>1788</v>
      </c>
      <c r="G588" s="665" t="s">
        <v>1828</v>
      </c>
      <c r="H588" s="665" t="s">
        <v>551</v>
      </c>
      <c r="I588" s="665" t="s">
        <v>1829</v>
      </c>
      <c r="J588" s="665" t="s">
        <v>1830</v>
      </c>
      <c r="K588" s="665" t="s">
        <v>1831</v>
      </c>
      <c r="L588" s="666">
        <v>500</v>
      </c>
      <c r="M588" s="666">
        <v>1000</v>
      </c>
      <c r="N588" s="665">
        <v>2</v>
      </c>
      <c r="O588" s="748">
        <v>2</v>
      </c>
      <c r="P588" s="666">
        <v>1000</v>
      </c>
      <c r="Q588" s="681">
        <v>1</v>
      </c>
      <c r="R588" s="665">
        <v>2</v>
      </c>
      <c r="S588" s="681">
        <v>1</v>
      </c>
      <c r="T588" s="748">
        <v>2</v>
      </c>
      <c r="U588" s="704">
        <v>1</v>
      </c>
    </row>
    <row r="589" spans="1:21" ht="14.4" customHeight="1" x14ac:dyDescent="0.3">
      <c r="A589" s="664">
        <v>11</v>
      </c>
      <c r="B589" s="665" t="s">
        <v>550</v>
      </c>
      <c r="C589" s="665" t="s">
        <v>1791</v>
      </c>
      <c r="D589" s="746" t="s">
        <v>2589</v>
      </c>
      <c r="E589" s="747" t="s">
        <v>1811</v>
      </c>
      <c r="F589" s="665" t="s">
        <v>1788</v>
      </c>
      <c r="G589" s="665" t="s">
        <v>1828</v>
      </c>
      <c r="H589" s="665" t="s">
        <v>551</v>
      </c>
      <c r="I589" s="665" t="s">
        <v>2238</v>
      </c>
      <c r="J589" s="665" t="s">
        <v>2032</v>
      </c>
      <c r="K589" s="665" t="s">
        <v>2239</v>
      </c>
      <c r="L589" s="666">
        <v>2200</v>
      </c>
      <c r="M589" s="666">
        <v>2200</v>
      </c>
      <c r="N589" s="665">
        <v>1</v>
      </c>
      <c r="O589" s="748">
        <v>1</v>
      </c>
      <c r="P589" s="666">
        <v>2200</v>
      </c>
      <c r="Q589" s="681">
        <v>1</v>
      </c>
      <c r="R589" s="665">
        <v>1</v>
      </c>
      <c r="S589" s="681">
        <v>1</v>
      </c>
      <c r="T589" s="748">
        <v>1</v>
      </c>
      <c r="U589" s="704">
        <v>1</v>
      </c>
    </row>
    <row r="590" spans="1:21" ht="14.4" customHeight="1" x14ac:dyDescent="0.3">
      <c r="A590" s="664">
        <v>11</v>
      </c>
      <c r="B590" s="665" t="s">
        <v>550</v>
      </c>
      <c r="C590" s="665" t="s">
        <v>1791</v>
      </c>
      <c r="D590" s="746" t="s">
        <v>2589</v>
      </c>
      <c r="E590" s="747" t="s">
        <v>1811</v>
      </c>
      <c r="F590" s="665" t="s">
        <v>1788</v>
      </c>
      <c r="G590" s="665" t="s">
        <v>1828</v>
      </c>
      <c r="H590" s="665" t="s">
        <v>551</v>
      </c>
      <c r="I590" s="665" t="s">
        <v>1840</v>
      </c>
      <c r="J590" s="665" t="s">
        <v>1841</v>
      </c>
      <c r="K590" s="665" t="s">
        <v>1842</v>
      </c>
      <c r="L590" s="666">
        <v>971.25</v>
      </c>
      <c r="M590" s="666">
        <v>1942.5</v>
      </c>
      <c r="N590" s="665">
        <v>2</v>
      </c>
      <c r="O590" s="748">
        <v>2</v>
      </c>
      <c r="P590" s="666">
        <v>971.25</v>
      </c>
      <c r="Q590" s="681">
        <v>0.5</v>
      </c>
      <c r="R590" s="665">
        <v>1</v>
      </c>
      <c r="S590" s="681">
        <v>0.5</v>
      </c>
      <c r="T590" s="748">
        <v>1</v>
      </c>
      <c r="U590" s="704">
        <v>0.5</v>
      </c>
    </row>
    <row r="591" spans="1:21" ht="14.4" customHeight="1" x14ac:dyDescent="0.3">
      <c r="A591" s="664">
        <v>11</v>
      </c>
      <c r="B591" s="665" t="s">
        <v>550</v>
      </c>
      <c r="C591" s="665" t="s">
        <v>1791</v>
      </c>
      <c r="D591" s="746" t="s">
        <v>2589</v>
      </c>
      <c r="E591" s="747" t="s">
        <v>1811</v>
      </c>
      <c r="F591" s="665" t="s">
        <v>1788</v>
      </c>
      <c r="G591" s="665" t="s">
        <v>1828</v>
      </c>
      <c r="H591" s="665" t="s">
        <v>551</v>
      </c>
      <c r="I591" s="665" t="s">
        <v>2343</v>
      </c>
      <c r="J591" s="665" t="s">
        <v>2344</v>
      </c>
      <c r="K591" s="665" t="s">
        <v>2345</v>
      </c>
      <c r="L591" s="666">
        <v>180</v>
      </c>
      <c r="M591" s="666">
        <v>180</v>
      </c>
      <c r="N591" s="665">
        <v>1</v>
      </c>
      <c r="O591" s="748">
        <v>1</v>
      </c>
      <c r="P591" s="666">
        <v>180</v>
      </c>
      <c r="Q591" s="681">
        <v>1</v>
      </c>
      <c r="R591" s="665">
        <v>1</v>
      </c>
      <c r="S591" s="681">
        <v>1</v>
      </c>
      <c r="T591" s="748">
        <v>1</v>
      </c>
      <c r="U591" s="704">
        <v>1</v>
      </c>
    </row>
    <row r="592" spans="1:21" ht="14.4" customHeight="1" x14ac:dyDescent="0.3">
      <c r="A592" s="664">
        <v>11</v>
      </c>
      <c r="B592" s="665" t="s">
        <v>550</v>
      </c>
      <c r="C592" s="665" t="s">
        <v>1791</v>
      </c>
      <c r="D592" s="746" t="s">
        <v>2589</v>
      </c>
      <c r="E592" s="747" t="s">
        <v>1811</v>
      </c>
      <c r="F592" s="665" t="s">
        <v>1788</v>
      </c>
      <c r="G592" s="665" t="s">
        <v>1828</v>
      </c>
      <c r="H592" s="665" t="s">
        <v>551</v>
      </c>
      <c r="I592" s="665" t="s">
        <v>2413</v>
      </c>
      <c r="J592" s="665" t="s">
        <v>2414</v>
      </c>
      <c r="K592" s="665" t="s">
        <v>2415</v>
      </c>
      <c r="L592" s="666">
        <v>58.5</v>
      </c>
      <c r="M592" s="666">
        <v>58.5</v>
      </c>
      <c r="N592" s="665">
        <v>1</v>
      </c>
      <c r="O592" s="748">
        <v>1</v>
      </c>
      <c r="P592" s="666">
        <v>58.5</v>
      </c>
      <c r="Q592" s="681">
        <v>1</v>
      </c>
      <c r="R592" s="665">
        <v>1</v>
      </c>
      <c r="S592" s="681">
        <v>1</v>
      </c>
      <c r="T592" s="748">
        <v>1</v>
      </c>
      <c r="U592" s="704">
        <v>1</v>
      </c>
    </row>
    <row r="593" spans="1:21" ht="14.4" customHeight="1" x14ac:dyDescent="0.3">
      <c r="A593" s="664">
        <v>11</v>
      </c>
      <c r="B593" s="665" t="s">
        <v>550</v>
      </c>
      <c r="C593" s="665" t="s">
        <v>1791</v>
      </c>
      <c r="D593" s="746" t="s">
        <v>2589</v>
      </c>
      <c r="E593" s="747" t="s">
        <v>1811</v>
      </c>
      <c r="F593" s="665" t="s">
        <v>1788</v>
      </c>
      <c r="G593" s="665" t="s">
        <v>1828</v>
      </c>
      <c r="H593" s="665" t="s">
        <v>551</v>
      </c>
      <c r="I593" s="665" t="s">
        <v>2416</v>
      </c>
      <c r="J593" s="665" t="s">
        <v>2417</v>
      </c>
      <c r="K593" s="665" t="s">
        <v>2418</v>
      </c>
      <c r="L593" s="666">
        <v>1600</v>
      </c>
      <c r="M593" s="666">
        <v>9600</v>
      </c>
      <c r="N593" s="665">
        <v>6</v>
      </c>
      <c r="O593" s="748">
        <v>6</v>
      </c>
      <c r="P593" s="666">
        <v>6400</v>
      </c>
      <c r="Q593" s="681">
        <v>0.66666666666666663</v>
      </c>
      <c r="R593" s="665">
        <v>4</v>
      </c>
      <c r="S593" s="681">
        <v>0.66666666666666663</v>
      </c>
      <c r="T593" s="748">
        <v>4</v>
      </c>
      <c r="U593" s="704">
        <v>0.66666666666666663</v>
      </c>
    </row>
    <row r="594" spans="1:21" ht="14.4" customHeight="1" x14ac:dyDescent="0.3">
      <c r="A594" s="664">
        <v>11</v>
      </c>
      <c r="B594" s="665" t="s">
        <v>550</v>
      </c>
      <c r="C594" s="665" t="s">
        <v>1791</v>
      </c>
      <c r="D594" s="746" t="s">
        <v>2589</v>
      </c>
      <c r="E594" s="747" t="s">
        <v>1811</v>
      </c>
      <c r="F594" s="665" t="s">
        <v>1788</v>
      </c>
      <c r="G594" s="665" t="s">
        <v>1876</v>
      </c>
      <c r="H594" s="665" t="s">
        <v>551</v>
      </c>
      <c r="I594" s="665" t="s">
        <v>1907</v>
      </c>
      <c r="J594" s="665" t="s">
        <v>1908</v>
      </c>
      <c r="K594" s="665" t="s">
        <v>1909</v>
      </c>
      <c r="L594" s="666">
        <v>200</v>
      </c>
      <c r="M594" s="666">
        <v>800</v>
      </c>
      <c r="N594" s="665">
        <v>4</v>
      </c>
      <c r="O594" s="748">
        <v>2</v>
      </c>
      <c r="P594" s="666">
        <v>800</v>
      </c>
      <c r="Q594" s="681">
        <v>1</v>
      </c>
      <c r="R594" s="665">
        <v>4</v>
      </c>
      <c r="S594" s="681">
        <v>1</v>
      </c>
      <c r="T594" s="748">
        <v>2</v>
      </c>
      <c r="U594" s="704">
        <v>1</v>
      </c>
    </row>
    <row r="595" spans="1:21" ht="14.4" customHeight="1" x14ac:dyDescent="0.3">
      <c r="A595" s="664">
        <v>11</v>
      </c>
      <c r="B595" s="665" t="s">
        <v>550</v>
      </c>
      <c r="C595" s="665" t="s">
        <v>1791</v>
      </c>
      <c r="D595" s="746" t="s">
        <v>2589</v>
      </c>
      <c r="E595" s="747" t="s">
        <v>1811</v>
      </c>
      <c r="F595" s="665" t="s">
        <v>1788</v>
      </c>
      <c r="G595" s="665" t="s">
        <v>1876</v>
      </c>
      <c r="H595" s="665" t="s">
        <v>551</v>
      </c>
      <c r="I595" s="665" t="s">
        <v>1877</v>
      </c>
      <c r="J595" s="665" t="s">
        <v>1878</v>
      </c>
      <c r="K595" s="665" t="s">
        <v>1879</v>
      </c>
      <c r="L595" s="666">
        <v>278.75</v>
      </c>
      <c r="M595" s="666">
        <v>7805</v>
      </c>
      <c r="N595" s="665">
        <v>28</v>
      </c>
      <c r="O595" s="748">
        <v>14</v>
      </c>
      <c r="P595" s="666">
        <v>7805</v>
      </c>
      <c r="Q595" s="681">
        <v>1</v>
      </c>
      <c r="R595" s="665">
        <v>28</v>
      </c>
      <c r="S595" s="681">
        <v>1</v>
      </c>
      <c r="T595" s="748">
        <v>14</v>
      </c>
      <c r="U595" s="704">
        <v>1</v>
      </c>
    </row>
    <row r="596" spans="1:21" ht="14.4" customHeight="1" x14ac:dyDescent="0.3">
      <c r="A596" s="664">
        <v>11</v>
      </c>
      <c r="B596" s="665" t="s">
        <v>550</v>
      </c>
      <c r="C596" s="665" t="s">
        <v>1791</v>
      </c>
      <c r="D596" s="746" t="s">
        <v>2589</v>
      </c>
      <c r="E596" s="747" t="s">
        <v>1811</v>
      </c>
      <c r="F596" s="665" t="s">
        <v>1788</v>
      </c>
      <c r="G596" s="665" t="s">
        <v>2045</v>
      </c>
      <c r="H596" s="665" t="s">
        <v>551</v>
      </c>
      <c r="I596" s="665" t="s">
        <v>2046</v>
      </c>
      <c r="J596" s="665" t="s">
        <v>2047</v>
      </c>
      <c r="K596" s="665" t="s">
        <v>2048</v>
      </c>
      <c r="L596" s="666">
        <v>1659.44</v>
      </c>
      <c r="M596" s="666">
        <v>13275.520000000002</v>
      </c>
      <c r="N596" s="665">
        <v>8</v>
      </c>
      <c r="O596" s="748">
        <v>8</v>
      </c>
      <c r="P596" s="666">
        <v>11616.080000000002</v>
      </c>
      <c r="Q596" s="681">
        <v>0.875</v>
      </c>
      <c r="R596" s="665">
        <v>7</v>
      </c>
      <c r="S596" s="681">
        <v>0.875</v>
      </c>
      <c r="T596" s="748">
        <v>7</v>
      </c>
      <c r="U596" s="704">
        <v>0.875</v>
      </c>
    </row>
    <row r="597" spans="1:21" ht="14.4" customHeight="1" x14ac:dyDescent="0.3">
      <c r="A597" s="664">
        <v>11</v>
      </c>
      <c r="B597" s="665" t="s">
        <v>550</v>
      </c>
      <c r="C597" s="665" t="s">
        <v>1791</v>
      </c>
      <c r="D597" s="746" t="s">
        <v>2589</v>
      </c>
      <c r="E597" s="747" t="s">
        <v>1812</v>
      </c>
      <c r="F597" s="665" t="s">
        <v>1787</v>
      </c>
      <c r="G597" s="665" t="s">
        <v>1855</v>
      </c>
      <c r="H597" s="665" t="s">
        <v>551</v>
      </c>
      <c r="I597" s="665" t="s">
        <v>1856</v>
      </c>
      <c r="J597" s="665" t="s">
        <v>1142</v>
      </c>
      <c r="K597" s="665" t="s">
        <v>1722</v>
      </c>
      <c r="L597" s="666">
        <v>0</v>
      </c>
      <c r="M597" s="666">
        <v>0</v>
      </c>
      <c r="N597" s="665">
        <v>2</v>
      </c>
      <c r="O597" s="748">
        <v>0.5</v>
      </c>
      <c r="P597" s="666">
        <v>0</v>
      </c>
      <c r="Q597" s="681"/>
      <c r="R597" s="665">
        <v>2</v>
      </c>
      <c r="S597" s="681">
        <v>1</v>
      </c>
      <c r="T597" s="748">
        <v>0.5</v>
      </c>
      <c r="U597" s="704">
        <v>1</v>
      </c>
    </row>
    <row r="598" spans="1:21" ht="14.4" customHeight="1" x14ac:dyDescent="0.3">
      <c r="A598" s="664">
        <v>11</v>
      </c>
      <c r="B598" s="665" t="s">
        <v>550</v>
      </c>
      <c r="C598" s="665" t="s">
        <v>1791</v>
      </c>
      <c r="D598" s="746" t="s">
        <v>2589</v>
      </c>
      <c r="E598" s="747" t="s">
        <v>1812</v>
      </c>
      <c r="F598" s="665" t="s">
        <v>1787</v>
      </c>
      <c r="G598" s="665" t="s">
        <v>2419</v>
      </c>
      <c r="H598" s="665" t="s">
        <v>830</v>
      </c>
      <c r="I598" s="665" t="s">
        <v>2420</v>
      </c>
      <c r="J598" s="665" t="s">
        <v>837</v>
      </c>
      <c r="K598" s="665" t="s">
        <v>645</v>
      </c>
      <c r="L598" s="666">
        <v>69.16</v>
      </c>
      <c r="M598" s="666">
        <v>69.16</v>
      </c>
      <c r="N598" s="665">
        <v>1</v>
      </c>
      <c r="O598" s="748">
        <v>0.5</v>
      </c>
      <c r="P598" s="666">
        <v>69.16</v>
      </c>
      <c r="Q598" s="681">
        <v>1</v>
      </c>
      <c r="R598" s="665">
        <v>1</v>
      </c>
      <c r="S598" s="681">
        <v>1</v>
      </c>
      <c r="T598" s="748">
        <v>0.5</v>
      </c>
      <c r="U598" s="704">
        <v>1</v>
      </c>
    </row>
    <row r="599" spans="1:21" ht="14.4" customHeight="1" x14ac:dyDescent="0.3">
      <c r="A599" s="664">
        <v>11</v>
      </c>
      <c r="B599" s="665" t="s">
        <v>550</v>
      </c>
      <c r="C599" s="665" t="s">
        <v>1791</v>
      </c>
      <c r="D599" s="746" t="s">
        <v>2589</v>
      </c>
      <c r="E599" s="747" t="s">
        <v>1812</v>
      </c>
      <c r="F599" s="665" t="s">
        <v>1787</v>
      </c>
      <c r="G599" s="665" t="s">
        <v>1937</v>
      </c>
      <c r="H599" s="665" t="s">
        <v>551</v>
      </c>
      <c r="I599" s="665" t="s">
        <v>753</v>
      </c>
      <c r="J599" s="665" t="s">
        <v>754</v>
      </c>
      <c r="K599" s="665" t="s">
        <v>1955</v>
      </c>
      <c r="L599" s="666">
        <v>54.81</v>
      </c>
      <c r="M599" s="666">
        <v>109.62</v>
      </c>
      <c r="N599" s="665">
        <v>2</v>
      </c>
      <c r="O599" s="748">
        <v>1.5</v>
      </c>
      <c r="P599" s="666">
        <v>54.81</v>
      </c>
      <c r="Q599" s="681">
        <v>0.5</v>
      </c>
      <c r="R599" s="665">
        <v>1</v>
      </c>
      <c r="S599" s="681">
        <v>0.5</v>
      </c>
      <c r="T599" s="748">
        <v>1</v>
      </c>
      <c r="U599" s="704">
        <v>0.66666666666666663</v>
      </c>
    </row>
    <row r="600" spans="1:21" ht="14.4" customHeight="1" x14ac:dyDescent="0.3">
      <c r="A600" s="664">
        <v>11</v>
      </c>
      <c r="B600" s="665" t="s">
        <v>550</v>
      </c>
      <c r="C600" s="665" t="s">
        <v>1791</v>
      </c>
      <c r="D600" s="746" t="s">
        <v>2589</v>
      </c>
      <c r="E600" s="747" t="s">
        <v>1812</v>
      </c>
      <c r="F600" s="665" t="s">
        <v>1787</v>
      </c>
      <c r="G600" s="665" t="s">
        <v>1937</v>
      </c>
      <c r="H600" s="665" t="s">
        <v>551</v>
      </c>
      <c r="I600" s="665" t="s">
        <v>2421</v>
      </c>
      <c r="J600" s="665" t="s">
        <v>2268</v>
      </c>
      <c r="K600" s="665" t="s">
        <v>2189</v>
      </c>
      <c r="L600" s="666">
        <v>0</v>
      </c>
      <c r="M600" s="666">
        <v>0</v>
      </c>
      <c r="N600" s="665">
        <v>1</v>
      </c>
      <c r="O600" s="748">
        <v>0.5</v>
      </c>
      <c r="P600" s="666"/>
      <c r="Q600" s="681"/>
      <c r="R600" s="665"/>
      <c r="S600" s="681">
        <v>0</v>
      </c>
      <c r="T600" s="748"/>
      <c r="U600" s="704">
        <v>0</v>
      </c>
    </row>
    <row r="601" spans="1:21" ht="14.4" customHeight="1" x14ac:dyDescent="0.3">
      <c r="A601" s="664">
        <v>11</v>
      </c>
      <c r="B601" s="665" t="s">
        <v>550</v>
      </c>
      <c r="C601" s="665" t="s">
        <v>1791</v>
      </c>
      <c r="D601" s="746" t="s">
        <v>2589</v>
      </c>
      <c r="E601" s="747" t="s">
        <v>1812</v>
      </c>
      <c r="F601" s="665" t="s">
        <v>1787</v>
      </c>
      <c r="G601" s="665" t="s">
        <v>1937</v>
      </c>
      <c r="H601" s="665" t="s">
        <v>551</v>
      </c>
      <c r="I601" s="665" t="s">
        <v>2422</v>
      </c>
      <c r="J601" s="665" t="s">
        <v>2063</v>
      </c>
      <c r="K601" s="665" t="s">
        <v>2423</v>
      </c>
      <c r="L601" s="666">
        <v>48.72</v>
      </c>
      <c r="M601" s="666">
        <v>48.72</v>
      </c>
      <c r="N601" s="665">
        <v>1</v>
      </c>
      <c r="O601" s="748">
        <v>0.5</v>
      </c>
      <c r="P601" s="666">
        <v>48.72</v>
      </c>
      <c r="Q601" s="681">
        <v>1</v>
      </c>
      <c r="R601" s="665">
        <v>1</v>
      </c>
      <c r="S601" s="681">
        <v>1</v>
      </c>
      <c r="T601" s="748">
        <v>0.5</v>
      </c>
      <c r="U601" s="704">
        <v>1</v>
      </c>
    </row>
    <row r="602" spans="1:21" ht="14.4" customHeight="1" x14ac:dyDescent="0.3">
      <c r="A602" s="664">
        <v>11</v>
      </c>
      <c r="B602" s="665" t="s">
        <v>550</v>
      </c>
      <c r="C602" s="665" t="s">
        <v>1791</v>
      </c>
      <c r="D602" s="746" t="s">
        <v>2589</v>
      </c>
      <c r="E602" s="747" t="s">
        <v>1812</v>
      </c>
      <c r="F602" s="665" t="s">
        <v>1787</v>
      </c>
      <c r="G602" s="665" t="s">
        <v>1978</v>
      </c>
      <c r="H602" s="665" t="s">
        <v>551</v>
      </c>
      <c r="I602" s="665" t="s">
        <v>1982</v>
      </c>
      <c r="J602" s="665" t="s">
        <v>1983</v>
      </c>
      <c r="K602" s="665" t="s">
        <v>1981</v>
      </c>
      <c r="L602" s="666">
        <v>1776.68</v>
      </c>
      <c r="M602" s="666">
        <v>1776.68</v>
      </c>
      <c r="N602" s="665">
        <v>1</v>
      </c>
      <c r="O602" s="748">
        <v>0.5</v>
      </c>
      <c r="P602" s="666">
        <v>1776.68</v>
      </c>
      <c r="Q602" s="681">
        <v>1</v>
      </c>
      <c r="R602" s="665">
        <v>1</v>
      </c>
      <c r="S602" s="681">
        <v>1</v>
      </c>
      <c r="T602" s="748">
        <v>0.5</v>
      </c>
      <c r="U602" s="704">
        <v>1</v>
      </c>
    </row>
    <row r="603" spans="1:21" ht="14.4" customHeight="1" x14ac:dyDescent="0.3">
      <c r="A603" s="664">
        <v>11</v>
      </c>
      <c r="B603" s="665" t="s">
        <v>550</v>
      </c>
      <c r="C603" s="665" t="s">
        <v>1791</v>
      </c>
      <c r="D603" s="746" t="s">
        <v>2589</v>
      </c>
      <c r="E603" s="747" t="s">
        <v>1812</v>
      </c>
      <c r="F603" s="665" t="s">
        <v>1787</v>
      </c>
      <c r="G603" s="665" t="s">
        <v>2079</v>
      </c>
      <c r="H603" s="665" t="s">
        <v>830</v>
      </c>
      <c r="I603" s="665" t="s">
        <v>2424</v>
      </c>
      <c r="J603" s="665" t="s">
        <v>2425</v>
      </c>
      <c r="K603" s="665" t="s">
        <v>2082</v>
      </c>
      <c r="L603" s="666">
        <v>619.6</v>
      </c>
      <c r="M603" s="666">
        <v>1239.2</v>
      </c>
      <c r="N603" s="665">
        <v>2</v>
      </c>
      <c r="O603" s="748">
        <v>2</v>
      </c>
      <c r="P603" s="666">
        <v>619.6</v>
      </c>
      <c r="Q603" s="681">
        <v>0.5</v>
      </c>
      <c r="R603" s="665">
        <v>1</v>
      </c>
      <c r="S603" s="681">
        <v>0.5</v>
      </c>
      <c r="T603" s="748">
        <v>1</v>
      </c>
      <c r="U603" s="704">
        <v>0.5</v>
      </c>
    </row>
    <row r="604" spans="1:21" ht="14.4" customHeight="1" x14ac:dyDescent="0.3">
      <c r="A604" s="664">
        <v>11</v>
      </c>
      <c r="B604" s="665" t="s">
        <v>550</v>
      </c>
      <c r="C604" s="665" t="s">
        <v>1791</v>
      </c>
      <c r="D604" s="746" t="s">
        <v>2589</v>
      </c>
      <c r="E604" s="747" t="s">
        <v>1812</v>
      </c>
      <c r="F604" s="665" t="s">
        <v>1787</v>
      </c>
      <c r="G604" s="665" t="s">
        <v>2140</v>
      </c>
      <c r="H604" s="665" t="s">
        <v>551</v>
      </c>
      <c r="I604" s="665" t="s">
        <v>1432</v>
      </c>
      <c r="J604" s="665" t="s">
        <v>2141</v>
      </c>
      <c r="K604" s="665" t="s">
        <v>1680</v>
      </c>
      <c r="L604" s="666">
        <v>38.56</v>
      </c>
      <c r="M604" s="666">
        <v>38.56</v>
      </c>
      <c r="N604" s="665">
        <v>1</v>
      </c>
      <c r="O604" s="748"/>
      <c r="P604" s="666">
        <v>38.56</v>
      </c>
      <c r="Q604" s="681">
        <v>1</v>
      </c>
      <c r="R604" s="665">
        <v>1</v>
      </c>
      <c r="S604" s="681">
        <v>1</v>
      </c>
      <c r="T604" s="748"/>
      <c r="U604" s="704"/>
    </row>
    <row r="605" spans="1:21" ht="14.4" customHeight="1" x14ac:dyDescent="0.3">
      <c r="A605" s="664">
        <v>11</v>
      </c>
      <c r="B605" s="665" t="s">
        <v>550</v>
      </c>
      <c r="C605" s="665" t="s">
        <v>1791</v>
      </c>
      <c r="D605" s="746" t="s">
        <v>2589</v>
      </c>
      <c r="E605" s="747" t="s">
        <v>1812</v>
      </c>
      <c r="F605" s="665" t="s">
        <v>1787</v>
      </c>
      <c r="G605" s="665" t="s">
        <v>2226</v>
      </c>
      <c r="H605" s="665" t="s">
        <v>830</v>
      </c>
      <c r="I605" s="665" t="s">
        <v>2227</v>
      </c>
      <c r="J605" s="665" t="s">
        <v>2228</v>
      </c>
      <c r="K605" s="665" t="s">
        <v>2229</v>
      </c>
      <c r="L605" s="666">
        <v>73.069999999999993</v>
      </c>
      <c r="M605" s="666">
        <v>219.20999999999998</v>
      </c>
      <c r="N605" s="665">
        <v>3</v>
      </c>
      <c r="O605" s="748">
        <v>3</v>
      </c>
      <c r="P605" s="666">
        <v>146.13999999999999</v>
      </c>
      <c r="Q605" s="681">
        <v>0.66666666666666663</v>
      </c>
      <c r="R605" s="665">
        <v>2</v>
      </c>
      <c r="S605" s="681">
        <v>0.66666666666666663</v>
      </c>
      <c r="T605" s="748">
        <v>2</v>
      </c>
      <c r="U605" s="704">
        <v>0.66666666666666663</v>
      </c>
    </row>
    <row r="606" spans="1:21" ht="14.4" customHeight="1" x14ac:dyDescent="0.3">
      <c r="A606" s="664">
        <v>11</v>
      </c>
      <c r="B606" s="665" t="s">
        <v>550</v>
      </c>
      <c r="C606" s="665" t="s">
        <v>1791</v>
      </c>
      <c r="D606" s="746" t="s">
        <v>2589</v>
      </c>
      <c r="E606" s="747" t="s">
        <v>1812</v>
      </c>
      <c r="F606" s="665" t="s">
        <v>1787</v>
      </c>
      <c r="G606" s="665" t="s">
        <v>2226</v>
      </c>
      <c r="H606" s="665" t="s">
        <v>830</v>
      </c>
      <c r="I606" s="665" t="s">
        <v>2230</v>
      </c>
      <c r="J606" s="665" t="s">
        <v>2228</v>
      </c>
      <c r="K606" s="665" t="s">
        <v>2231</v>
      </c>
      <c r="L606" s="666">
        <v>146.15</v>
      </c>
      <c r="M606" s="666">
        <v>146.15</v>
      </c>
      <c r="N606" s="665">
        <v>1</v>
      </c>
      <c r="O606" s="748">
        <v>1</v>
      </c>
      <c r="P606" s="666">
        <v>146.15</v>
      </c>
      <c r="Q606" s="681">
        <v>1</v>
      </c>
      <c r="R606" s="665">
        <v>1</v>
      </c>
      <c r="S606" s="681">
        <v>1</v>
      </c>
      <c r="T606" s="748">
        <v>1</v>
      </c>
      <c r="U606" s="704">
        <v>1</v>
      </c>
    </row>
    <row r="607" spans="1:21" ht="14.4" customHeight="1" x14ac:dyDescent="0.3">
      <c r="A607" s="664">
        <v>11</v>
      </c>
      <c r="B607" s="665" t="s">
        <v>550</v>
      </c>
      <c r="C607" s="665" t="s">
        <v>1791</v>
      </c>
      <c r="D607" s="746" t="s">
        <v>2589</v>
      </c>
      <c r="E607" s="747" t="s">
        <v>1812</v>
      </c>
      <c r="F607" s="665" t="s">
        <v>1787</v>
      </c>
      <c r="G607" s="665" t="s">
        <v>2226</v>
      </c>
      <c r="H607" s="665" t="s">
        <v>830</v>
      </c>
      <c r="I607" s="665" t="s">
        <v>2404</v>
      </c>
      <c r="J607" s="665" t="s">
        <v>2228</v>
      </c>
      <c r="K607" s="665" t="s">
        <v>2405</v>
      </c>
      <c r="L607" s="666">
        <v>48.72</v>
      </c>
      <c r="M607" s="666">
        <v>48.72</v>
      </c>
      <c r="N607" s="665">
        <v>1</v>
      </c>
      <c r="O607" s="748">
        <v>1</v>
      </c>
      <c r="P607" s="666">
        <v>48.72</v>
      </c>
      <c r="Q607" s="681">
        <v>1</v>
      </c>
      <c r="R607" s="665">
        <v>1</v>
      </c>
      <c r="S607" s="681">
        <v>1</v>
      </c>
      <c r="T607" s="748">
        <v>1</v>
      </c>
      <c r="U607" s="704">
        <v>1</v>
      </c>
    </row>
    <row r="608" spans="1:21" ht="14.4" customHeight="1" x14ac:dyDescent="0.3">
      <c r="A608" s="664">
        <v>11</v>
      </c>
      <c r="B608" s="665" t="s">
        <v>550</v>
      </c>
      <c r="C608" s="665" t="s">
        <v>1791</v>
      </c>
      <c r="D608" s="746" t="s">
        <v>2589</v>
      </c>
      <c r="E608" s="747" t="s">
        <v>1812</v>
      </c>
      <c r="F608" s="665" t="s">
        <v>1787</v>
      </c>
      <c r="G608" s="665" t="s">
        <v>1823</v>
      </c>
      <c r="H608" s="665" t="s">
        <v>830</v>
      </c>
      <c r="I608" s="665" t="s">
        <v>1903</v>
      </c>
      <c r="J608" s="665" t="s">
        <v>857</v>
      </c>
      <c r="K608" s="665" t="s">
        <v>1675</v>
      </c>
      <c r="L608" s="666">
        <v>407.55</v>
      </c>
      <c r="M608" s="666">
        <v>1222.6500000000001</v>
      </c>
      <c r="N608" s="665">
        <v>3</v>
      </c>
      <c r="O608" s="748">
        <v>1</v>
      </c>
      <c r="P608" s="666">
        <v>1222.6500000000001</v>
      </c>
      <c r="Q608" s="681">
        <v>1</v>
      </c>
      <c r="R608" s="665">
        <v>3</v>
      </c>
      <c r="S608" s="681">
        <v>1</v>
      </c>
      <c r="T608" s="748">
        <v>1</v>
      </c>
      <c r="U608" s="704">
        <v>1</v>
      </c>
    </row>
    <row r="609" spans="1:21" ht="14.4" customHeight="1" x14ac:dyDescent="0.3">
      <c r="A609" s="664">
        <v>11</v>
      </c>
      <c r="B609" s="665" t="s">
        <v>550</v>
      </c>
      <c r="C609" s="665" t="s">
        <v>1791</v>
      </c>
      <c r="D609" s="746" t="s">
        <v>2589</v>
      </c>
      <c r="E609" s="747" t="s">
        <v>1812</v>
      </c>
      <c r="F609" s="665" t="s">
        <v>1787</v>
      </c>
      <c r="G609" s="665" t="s">
        <v>1823</v>
      </c>
      <c r="H609" s="665" t="s">
        <v>830</v>
      </c>
      <c r="I609" s="665" t="s">
        <v>1824</v>
      </c>
      <c r="J609" s="665" t="s">
        <v>857</v>
      </c>
      <c r="K609" s="665" t="s">
        <v>1676</v>
      </c>
      <c r="L609" s="666">
        <v>815.1</v>
      </c>
      <c r="M609" s="666">
        <v>815.1</v>
      </c>
      <c r="N609" s="665">
        <v>1</v>
      </c>
      <c r="O609" s="748">
        <v>0.5</v>
      </c>
      <c r="P609" s="666">
        <v>815.1</v>
      </c>
      <c r="Q609" s="681">
        <v>1</v>
      </c>
      <c r="R609" s="665">
        <v>1</v>
      </c>
      <c r="S609" s="681">
        <v>1</v>
      </c>
      <c r="T609" s="748">
        <v>0.5</v>
      </c>
      <c r="U609" s="704">
        <v>1</v>
      </c>
    </row>
    <row r="610" spans="1:21" ht="14.4" customHeight="1" x14ac:dyDescent="0.3">
      <c r="A610" s="664">
        <v>11</v>
      </c>
      <c r="B610" s="665" t="s">
        <v>550</v>
      </c>
      <c r="C610" s="665" t="s">
        <v>1791</v>
      </c>
      <c r="D610" s="746" t="s">
        <v>2589</v>
      </c>
      <c r="E610" s="747" t="s">
        <v>1812</v>
      </c>
      <c r="F610" s="665" t="s">
        <v>1787</v>
      </c>
      <c r="G610" s="665" t="s">
        <v>1823</v>
      </c>
      <c r="H610" s="665" t="s">
        <v>830</v>
      </c>
      <c r="I610" s="665" t="s">
        <v>899</v>
      </c>
      <c r="J610" s="665" t="s">
        <v>857</v>
      </c>
      <c r="K610" s="665" t="s">
        <v>1675</v>
      </c>
      <c r="L610" s="666">
        <v>407.55</v>
      </c>
      <c r="M610" s="666">
        <v>407.55</v>
      </c>
      <c r="N610" s="665">
        <v>1</v>
      </c>
      <c r="O610" s="748">
        <v>1</v>
      </c>
      <c r="P610" s="666">
        <v>407.55</v>
      </c>
      <c r="Q610" s="681">
        <v>1</v>
      </c>
      <c r="R610" s="665">
        <v>1</v>
      </c>
      <c r="S610" s="681">
        <v>1</v>
      </c>
      <c r="T610" s="748">
        <v>1</v>
      </c>
      <c r="U610" s="704">
        <v>1</v>
      </c>
    </row>
    <row r="611" spans="1:21" ht="14.4" customHeight="1" x14ac:dyDescent="0.3">
      <c r="A611" s="664">
        <v>11</v>
      </c>
      <c r="B611" s="665" t="s">
        <v>550</v>
      </c>
      <c r="C611" s="665" t="s">
        <v>1791</v>
      </c>
      <c r="D611" s="746" t="s">
        <v>2589</v>
      </c>
      <c r="E611" s="747" t="s">
        <v>1812</v>
      </c>
      <c r="F611" s="665" t="s">
        <v>1787</v>
      </c>
      <c r="G611" s="665" t="s">
        <v>1837</v>
      </c>
      <c r="H611" s="665" t="s">
        <v>830</v>
      </c>
      <c r="I611" s="665" t="s">
        <v>844</v>
      </c>
      <c r="J611" s="665" t="s">
        <v>845</v>
      </c>
      <c r="K611" s="665" t="s">
        <v>846</v>
      </c>
      <c r="L611" s="666">
        <v>36.54</v>
      </c>
      <c r="M611" s="666">
        <v>109.62</v>
      </c>
      <c r="N611" s="665">
        <v>3</v>
      </c>
      <c r="O611" s="748">
        <v>1.5</v>
      </c>
      <c r="P611" s="666">
        <v>73.08</v>
      </c>
      <c r="Q611" s="681">
        <v>0.66666666666666663</v>
      </c>
      <c r="R611" s="665">
        <v>2</v>
      </c>
      <c r="S611" s="681">
        <v>0.66666666666666663</v>
      </c>
      <c r="T611" s="748">
        <v>0.5</v>
      </c>
      <c r="U611" s="704">
        <v>0.33333333333333331</v>
      </c>
    </row>
    <row r="612" spans="1:21" ht="14.4" customHeight="1" x14ac:dyDescent="0.3">
      <c r="A612" s="664">
        <v>11</v>
      </c>
      <c r="B612" s="665" t="s">
        <v>550</v>
      </c>
      <c r="C612" s="665" t="s">
        <v>1791</v>
      </c>
      <c r="D612" s="746" t="s">
        <v>2589</v>
      </c>
      <c r="E612" s="747" t="s">
        <v>1812</v>
      </c>
      <c r="F612" s="665" t="s">
        <v>1787</v>
      </c>
      <c r="G612" s="665" t="s">
        <v>1922</v>
      </c>
      <c r="H612" s="665" t="s">
        <v>830</v>
      </c>
      <c r="I612" s="665" t="s">
        <v>2426</v>
      </c>
      <c r="J612" s="665" t="s">
        <v>873</v>
      </c>
      <c r="K612" s="665" t="s">
        <v>2427</v>
      </c>
      <c r="L612" s="666">
        <v>31.32</v>
      </c>
      <c r="M612" s="666">
        <v>31.32</v>
      </c>
      <c r="N612" s="665">
        <v>1</v>
      </c>
      <c r="O612" s="748">
        <v>1</v>
      </c>
      <c r="P612" s="666"/>
      <c r="Q612" s="681">
        <v>0</v>
      </c>
      <c r="R612" s="665"/>
      <c r="S612" s="681">
        <v>0</v>
      </c>
      <c r="T612" s="748"/>
      <c r="U612" s="704">
        <v>0</v>
      </c>
    </row>
    <row r="613" spans="1:21" ht="14.4" customHeight="1" x14ac:dyDescent="0.3">
      <c r="A613" s="664">
        <v>11</v>
      </c>
      <c r="B613" s="665" t="s">
        <v>550</v>
      </c>
      <c r="C613" s="665" t="s">
        <v>1791</v>
      </c>
      <c r="D613" s="746" t="s">
        <v>2589</v>
      </c>
      <c r="E613" s="747" t="s">
        <v>1812</v>
      </c>
      <c r="F613" s="665" t="s">
        <v>1787</v>
      </c>
      <c r="G613" s="665" t="s">
        <v>1922</v>
      </c>
      <c r="H613" s="665" t="s">
        <v>830</v>
      </c>
      <c r="I613" s="665" t="s">
        <v>872</v>
      </c>
      <c r="J613" s="665" t="s">
        <v>873</v>
      </c>
      <c r="K613" s="665" t="s">
        <v>1706</v>
      </c>
      <c r="L613" s="666">
        <v>93.96</v>
      </c>
      <c r="M613" s="666">
        <v>93.96</v>
      </c>
      <c r="N613" s="665">
        <v>1</v>
      </c>
      <c r="O613" s="748">
        <v>1</v>
      </c>
      <c r="P613" s="666"/>
      <c r="Q613" s="681">
        <v>0</v>
      </c>
      <c r="R613" s="665"/>
      <c r="S613" s="681">
        <v>0</v>
      </c>
      <c r="T613" s="748"/>
      <c r="U613" s="704">
        <v>0</v>
      </c>
    </row>
    <row r="614" spans="1:21" ht="14.4" customHeight="1" x14ac:dyDescent="0.3">
      <c r="A614" s="664">
        <v>11</v>
      </c>
      <c r="B614" s="665" t="s">
        <v>550</v>
      </c>
      <c r="C614" s="665" t="s">
        <v>1791</v>
      </c>
      <c r="D614" s="746" t="s">
        <v>2589</v>
      </c>
      <c r="E614" s="747" t="s">
        <v>1812</v>
      </c>
      <c r="F614" s="665" t="s">
        <v>1787</v>
      </c>
      <c r="G614" s="665" t="s">
        <v>1944</v>
      </c>
      <c r="H614" s="665" t="s">
        <v>551</v>
      </c>
      <c r="I614" s="665" t="s">
        <v>2145</v>
      </c>
      <c r="J614" s="665" t="s">
        <v>1203</v>
      </c>
      <c r="K614" s="665" t="s">
        <v>615</v>
      </c>
      <c r="L614" s="666">
        <v>0</v>
      </c>
      <c r="M614" s="666">
        <v>0</v>
      </c>
      <c r="N614" s="665">
        <v>3</v>
      </c>
      <c r="O614" s="748">
        <v>0.5</v>
      </c>
      <c r="P614" s="666">
        <v>0</v>
      </c>
      <c r="Q614" s="681"/>
      <c r="R614" s="665">
        <v>3</v>
      </c>
      <c r="S614" s="681">
        <v>1</v>
      </c>
      <c r="T614" s="748">
        <v>0.5</v>
      </c>
      <c r="U614" s="704">
        <v>1</v>
      </c>
    </row>
    <row r="615" spans="1:21" ht="14.4" customHeight="1" x14ac:dyDescent="0.3">
      <c r="A615" s="664">
        <v>11</v>
      </c>
      <c r="B615" s="665" t="s">
        <v>550</v>
      </c>
      <c r="C615" s="665" t="s">
        <v>1791</v>
      </c>
      <c r="D615" s="746" t="s">
        <v>2589</v>
      </c>
      <c r="E615" s="747" t="s">
        <v>1812</v>
      </c>
      <c r="F615" s="665" t="s">
        <v>1787</v>
      </c>
      <c r="G615" s="665" t="s">
        <v>2428</v>
      </c>
      <c r="H615" s="665" t="s">
        <v>551</v>
      </c>
      <c r="I615" s="665" t="s">
        <v>2429</v>
      </c>
      <c r="J615" s="665" t="s">
        <v>2430</v>
      </c>
      <c r="K615" s="665" t="s">
        <v>2431</v>
      </c>
      <c r="L615" s="666">
        <v>0</v>
      </c>
      <c r="M615" s="666">
        <v>0</v>
      </c>
      <c r="N615" s="665">
        <v>2</v>
      </c>
      <c r="O615" s="748">
        <v>0.5</v>
      </c>
      <c r="P615" s="666">
        <v>0</v>
      </c>
      <c r="Q615" s="681"/>
      <c r="R615" s="665">
        <v>2</v>
      </c>
      <c r="S615" s="681">
        <v>1</v>
      </c>
      <c r="T615" s="748">
        <v>0.5</v>
      </c>
      <c r="U615" s="704">
        <v>1</v>
      </c>
    </row>
    <row r="616" spans="1:21" ht="14.4" customHeight="1" x14ac:dyDescent="0.3">
      <c r="A616" s="664">
        <v>11</v>
      </c>
      <c r="B616" s="665" t="s">
        <v>550</v>
      </c>
      <c r="C616" s="665" t="s">
        <v>1791</v>
      </c>
      <c r="D616" s="746" t="s">
        <v>2589</v>
      </c>
      <c r="E616" s="747" t="s">
        <v>1812</v>
      </c>
      <c r="F616" s="665" t="s">
        <v>1788</v>
      </c>
      <c r="G616" s="665" t="s">
        <v>2009</v>
      </c>
      <c r="H616" s="665" t="s">
        <v>551</v>
      </c>
      <c r="I616" s="665" t="s">
        <v>2012</v>
      </c>
      <c r="J616" s="665" t="s">
        <v>2013</v>
      </c>
      <c r="K616" s="665" t="s">
        <v>2014</v>
      </c>
      <c r="L616" s="666">
        <v>0</v>
      </c>
      <c r="M616" s="666">
        <v>0</v>
      </c>
      <c r="N616" s="665">
        <v>3</v>
      </c>
      <c r="O616" s="748">
        <v>3</v>
      </c>
      <c r="P616" s="666"/>
      <c r="Q616" s="681"/>
      <c r="R616" s="665"/>
      <c r="S616" s="681">
        <v>0</v>
      </c>
      <c r="T616" s="748"/>
      <c r="U616" s="704">
        <v>0</v>
      </c>
    </row>
    <row r="617" spans="1:21" ht="14.4" customHeight="1" x14ac:dyDescent="0.3">
      <c r="A617" s="664">
        <v>11</v>
      </c>
      <c r="B617" s="665" t="s">
        <v>550</v>
      </c>
      <c r="C617" s="665" t="s">
        <v>1791</v>
      </c>
      <c r="D617" s="746" t="s">
        <v>2589</v>
      </c>
      <c r="E617" s="747" t="s">
        <v>1812</v>
      </c>
      <c r="F617" s="665" t="s">
        <v>1788</v>
      </c>
      <c r="G617" s="665" t="s">
        <v>1828</v>
      </c>
      <c r="H617" s="665" t="s">
        <v>551</v>
      </c>
      <c r="I617" s="665" t="s">
        <v>1848</v>
      </c>
      <c r="J617" s="665" t="s">
        <v>1849</v>
      </c>
      <c r="K617" s="665" t="s">
        <v>1850</v>
      </c>
      <c r="L617" s="666">
        <v>350</v>
      </c>
      <c r="M617" s="666">
        <v>350</v>
      </c>
      <c r="N617" s="665">
        <v>1</v>
      </c>
      <c r="O617" s="748">
        <v>1</v>
      </c>
      <c r="P617" s="666">
        <v>350</v>
      </c>
      <c r="Q617" s="681">
        <v>1</v>
      </c>
      <c r="R617" s="665">
        <v>1</v>
      </c>
      <c r="S617" s="681">
        <v>1</v>
      </c>
      <c r="T617" s="748">
        <v>1</v>
      </c>
      <c r="U617" s="704">
        <v>1</v>
      </c>
    </row>
    <row r="618" spans="1:21" ht="14.4" customHeight="1" x14ac:dyDescent="0.3">
      <c r="A618" s="664">
        <v>11</v>
      </c>
      <c r="B618" s="665" t="s">
        <v>550</v>
      </c>
      <c r="C618" s="665" t="s">
        <v>1791</v>
      </c>
      <c r="D618" s="746" t="s">
        <v>2589</v>
      </c>
      <c r="E618" s="747" t="s">
        <v>1812</v>
      </c>
      <c r="F618" s="665" t="s">
        <v>1788</v>
      </c>
      <c r="G618" s="665" t="s">
        <v>1828</v>
      </c>
      <c r="H618" s="665" t="s">
        <v>551</v>
      </c>
      <c r="I618" s="665" t="s">
        <v>1829</v>
      </c>
      <c r="J618" s="665" t="s">
        <v>1830</v>
      </c>
      <c r="K618" s="665" t="s">
        <v>1831</v>
      </c>
      <c r="L618" s="666">
        <v>500</v>
      </c>
      <c r="M618" s="666">
        <v>1000</v>
      </c>
      <c r="N618" s="665">
        <v>2</v>
      </c>
      <c r="O618" s="748">
        <v>2</v>
      </c>
      <c r="P618" s="666">
        <v>1000</v>
      </c>
      <c r="Q618" s="681">
        <v>1</v>
      </c>
      <c r="R618" s="665">
        <v>2</v>
      </c>
      <c r="S618" s="681">
        <v>1</v>
      </c>
      <c r="T618" s="748">
        <v>2</v>
      </c>
      <c r="U618" s="704">
        <v>1</v>
      </c>
    </row>
    <row r="619" spans="1:21" ht="14.4" customHeight="1" x14ac:dyDescent="0.3">
      <c r="A619" s="664">
        <v>11</v>
      </c>
      <c r="B619" s="665" t="s">
        <v>550</v>
      </c>
      <c r="C619" s="665" t="s">
        <v>1791</v>
      </c>
      <c r="D619" s="746" t="s">
        <v>2589</v>
      </c>
      <c r="E619" s="747" t="s">
        <v>1812</v>
      </c>
      <c r="F619" s="665" t="s">
        <v>1788</v>
      </c>
      <c r="G619" s="665" t="s">
        <v>1828</v>
      </c>
      <c r="H619" s="665" t="s">
        <v>551</v>
      </c>
      <c r="I619" s="665" t="s">
        <v>2274</v>
      </c>
      <c r="J619" s="665" t="s">
        <v>2275</v>
      </c>
      <c r="K619" s="665" t="s">
        <v>2276</v>
      </c>
      <c r="L619" s="666">
        <v>250</v>
      </c>
      <c r="M619" s="666">
        <v>250</v>
      </c>
      <c r="N619" s="665">
        <v>1</v>
      </c>
      <c r="O619" s="748">
        <v>1</v>
      </c>
      <c r="P619" s="666">
        <v>250</v>
      </c>
      <c r="Q619" s="681">
        <v>1</v>
      </c>
      <c r="R619" s="665">
        <v>1</v>
      </c>
      <c r="S619" s="681">
        <v>1</v>
      </c>
      <c r="T619" s="748">
        <v>1</v>
      </c>
      <c r="U619" s="704">
        <v>1</v>
      </c>
    </row>
    <row r="620" spans="1:21" ht="14.4" customHeight="1" x14ac:dyDescent="0.3">
      <c r="A620" s="664">
        <v>11</v>
      </c>
      <c r="B620" s="665" t="s">
        <v>550</v>
      </c>
      <c r="C620" s="665" t="s">
        <v>1791</v>
      </c>
      <c r="D620" s="746" t="s">
        <v>2589</v>
      </c>
      <c r="E620" s="747" t="s">
        <v>1812</v>
      </c>
      <c r="F620" s="665" t="s">
        <v>1788</v>
      </c>
      <c r="G620" s="665" t="s">
        <v>1828</v>
      </c>
      <c r="H620" s="665" t="s">
        <v>551</v>
      </c>
      <c r="I620" s="665" t="s">
        <v>2432</v>
      </c>
      <c r="J620" s="665" t="s">
        <v>2433</v>
      </c>
      <c r="K620" s="665" t="s">
        <v>2434</v>
      </c>
      <c r="L620" s="666">
        <v>100</v>
      </c>
      <c r="M620" s="666">
        <v>100</v>
      </c>
      <c r="N620" s="665">
        <v>1</v>
      </c>
      <c r="O620" s="748">
        <v>1</v>
      </c>
      <c r="P620" s="666">
        <v>100</v>
      </c>
      <c r="Q620" s="681">
        <v>1</v>
      </c>
      <c r="R620" s="665">
        <v>1</v>
      </c>
      <c r="S620" s="681">
        <v>1</v>
      </c>
      <c r="T620" s="748">
        <v>1</v>
      </c>
      <c r="U620" s="704">
        <v>1</v>
      </c>
    </row>
    <row r="621" spans="1:21" ht="14.4" customHeight="1" x14ac:dyDescent="0.3">
      <c r="A621" s="664">
        <v>11</v>
      </c>
      <c r="B621" s="665" t="s">
        <v>550</v>
      </c>
      <c r="C621" s="665" t="s">
        <v>1791</v>
      </c>
      <c r="D621" s="746" t="s">
        <v>2589</v>
      </c>
      <c r="E621" s="747" t="s">
        <v>1812</v>
      </c>
      <c r="F621" s="665" t="s">
        <v>1788</v>
      </c>
      <c r="G621" s="665" t="s">
        <v>1828</v>
      </c>
      <c r="H621" s="665" t="s">
        <v>551</v>
      </c>
      <c r="I621" s="665" t="s">
        <v>2435</v>
      </c>
      <c r="J621" s="665" t="s">
        <v>2436</v>
      </c>
      <c r="K621" s="665"/>
      <c r="L621" s="666">
        <v>400</v>
      </c>
      <c r="M621" s="666">
        <v>400</v>
      </c>
      <c r="N621" s="665">
        <v>1</v>
      </c>
      <c r="O621" s="748">
        <v>1</v>
      </c>
      <c r="P621" s="666"/>
      <c r="Q621" s="681">
        <v>0</v>
      </c>
      <c r="R621" s="665"/>
      <c r="S621" s="681">
        <v>0</v>
      </c>
      <c r="T621" s="748"/>
      <c r="U621" s="704">
        <v>0</v>
      </c>
    </row>
    <row r="622" spans="1:21" ht="14.4" customHeight="1" x14ac:dyDescent="0.3">
      <c r="A622" s="664">
        <v>11</v>
      </c>
      <c r="B622" s="665" t="s">
        <v>550</v>
      </c>
      <c r="C622" s="665" t="s">
        <v>1791</v>
      </c>
      <c r="D622" s="746" t="s">
        <v>2589</v>
      </c>
      <c r="E622" s="747" t="s">
        <v>1812</v>
      </c>
      <c r="F622" s="665" t="s">
        <v>1788</v>
      </c>
      <c r="G622" s="665" t="s">
        <v>1828</v>
      </c>
      <c r="H622" s="665" t="s">
        <v>551</v>
      </c>
      <c r="I622" s="665" t="s">
        <v>2240</v>
      </c>
      <c r="J622" s="665" t="s">
        <v>2241</v>
      </c>
      <c r="K622" s="665" t="s">
        <v>2242</v>
      </c>
      <c r="L622" s="666">
        <v>600</v>
      </c>
      <c r="M622" s="666">
        <v>600</v>
      </c>
      <c r="N622" s="665">
        <v>1</v>
      </c>
      <c r="O622" s="748">
        <v>1</v>
      </c>
      <c r="P622" s="666">
        <v>600</v>
      </c>
      <c r="Q622" s="681">
        <v>1</v>
      </c>
      <c r="R622" s="665">
        <v>1</v>
      </c>
      <c r="S622" s="681">
        <v>1</v>
      </c>
      <c r="T622" s="748">
        <v>1</v>
      </c>
      <c r="U622" s="704">
        <v>1</v>
      </c>
    </row>
    <row r="623" spans="1:21" ht="14.4" customHeight="1" x14ac:dyDescent="0.3">
      <c r="A623" s="664">
        <v>11</v>
      </c>
      <c r="B623" s="665" t="s">
        <v>550</v>
      </c>
      <c r="C623" s="665" t="s">
        <v>1791</v>
      </c>
      <c r="D623" s="746" t="s">
        <v>2589</v>
      </c>
      <c r="E623" s="747" t="s">
        <v>1812</v>
      </c>
      <c r="F623" s="665" t="s">
        <v>1788</v>
      </c>
      <c r="G623" s="665" t="s">
        <v>1828</v>
      </c>
      <c r="H623" s="665" t="s">
        <v>551</v>
      </c>
      <c r="I623" s="665" t="s">
        <v>2437</v>
      </c>
      <c r="J623" s="665" t="s">
        <v>2438</v>
      </c>
      <c r="K623" s="665" t="s">
        <v>2439</v>
      </c>
      <c r="L623" s="666">
        <v>2140.3000000000002</v>
      </c>
      <c r="M623" s="666">
        <v>2140.3000000000002</v>
      </c>
      <c r="N623" s="665">
        <v>1</v>
      </c>
      <c r="O623" s="748">
        <v>1</v>
      </c>
      <c r="P623" s="666">
        <v>2140.3000000000002</v>
      </c>
      <c r="Q623" s="681">
        <v>1</v>
      </c>
      <c r="R623" s="665">
        <v>1</v>
      </c>
      <c r="S623" s="681">
        <v>1</v>
      </c>
      <c r="T623" s="748">
        <v>1</v>
      </c>
      <c r="U623" s="704">
        <v>1</v>
      </c>
    </row>
    <row r="624" spans="1:21" ht="14.4" customHeight="1" x14ac:dyDescent="0.3">
      <c r="A624" s="664">
        <v>11</v>
      </c>
      <c r="B624" s="665" t="s">
        <v>550</v>
      </c>
      <c r="C624" s="665" t="s">
        <v>1791</v>
      </c>
      <c r="D624" s="746" t="s">
        <v>2589</v>
      </c>
      <c r="E624" s="747" t="s">
        <v>1812</v>
      </c>
      <c r="F624" s="665" t="s">
        <v>1788</v>
      </c>
      <c r="G624" s="665" t="s">
        <v>1828</v>
      </c>
      <c r="H624" s="665" t="s">
        <v>551</v>
      </c>
      <c r="I624" s="665" t="s">
        <v>2318</v>
      </c>
      <c r="J624" s="665" t="s">
        <v>2319</v>
      </c>
      <c r="K624" s="665" t="s">
        <v>2320</v>
      </c>
      <c r="L624" s="666">
        <v>1243.8699999999999</v>
      </c>
      <c r="M624" s="666">
        <v>1243.8699999999999</v>
      </c>
      <c r="N624" s="665">
        <v>1</v>
      </c>
      <c r="O624" s="748">
        <v>1</v>
      </c>
      <c r="P624" s="666"/>
      <c r="Q624" s="681">
        <v>0</v>
      </c>
      <c r="R624" s="665"/>
      <c r="S624" s="681">
        <v>0</v>
      </c>
      <c r="T624" s="748"/>
      <c r="U624" s="704">
        <v>0</v>
      </c>
    </row>
    <row r="625" spans="1:21" ht="14.4" customHeight="1" x14ac:dyDescent="0.3">
      <c r="A625" s="664">
        <v>11</v>
      </c>
      <c r="B625" s="665" t="s">
        <v>550</v>
      </c>
      <c r="C625" s="665" t="s">
        <v>1791</v>
      </c>
      <c r="D625" s="746" t="s">
        <v>2589</v>
      </c>
      <c r="E625" s="747" t="s">
        <v>1812</v>
      </c>
      <c r="F625" s="665" t="s">
        <v>1788</v>
      </c>
      <c r="G625" s="665" t="s">
        <v>1828</v>
      </c>
      <c r="H625" s="665" t="s">
        <v>551</v>
      </c>
      <c r="I625" s="665" t="s">
        <v>2440</v>
      </c>
      <c r="J625" s="665" t="s">
        <v>2441</v>
      </c>
      <c r="K625" s="665" t="s">
        <v>2442</v>
      </c>
      <c r="L625" s="666">
        <v>700</v>
      </c>
      <c r="M625" s="666">
        <v>700</v>
      </c>
      <c r="N625" s="665">
        <v>1</v>
      </c>
      <c r="O625" s="748">
        <v>1</v>
      </c>
      <c r="P625" s="666">
        <v>700</v>
      </c>
      <c r="Q625" s="681">
        <v>1</v>
      </c>
      <c r="R625" s="665">
        <v>1</v>
      </c>
      <c r="S625" s="681">
        <v>1</v>
      </c>
      <c r="T625" s="748">
        <v>1</v>
      </c>
      <c r="U625" s="704">
        <v>1</v>
      </c>
    </row>
    <row r="626" spans="1:21" ht="14.4" customHeight="1" x14ac:dyDescent="0.3">
      <c r="A626" s="664">
        <v>11</v>
      </c>
      <c r="B626" s="665" t="s">
        <v>550</v>
      </c>
      <c r="C626" s="665" t="s">
        <v>1791</v>
      </c>
      <c r="D626" s="746" t="s">
        <v>2589</v>
      </c>
      <c r="E626" s="747" t="s">
        <v>1812</v>
      </c>
      <c r="F626" s="665" t="s">
        <v>1788</v>
      </c>
      <c r="G626" s="665" t="s">
        <v>1876</v>
      </c>
      <c r="H626" s="665" t="s">
        <v>551</v>
      </c>
      <c r="I626" s="665" t="s">
        <v>2386</v>
      </c>
      <c r="J626" s="665" t="s">
        <v>2387</v>
      </c>
      <c r="K626" s="665" t="s">
        <v>2388</v>
      </c>
      <c r="L626" s="666">
        <v>1075</v>
      </c>
      <c r="M626" s="666">
        <v>1075</v>
      </c>
      <c r="N626" s="665">
        <v>1</v>
      </c>
      <c r="O626" s="748">
        <v>1</v>
      </c>
      <c r="P626" s="666">
        <v>1075</v>
      </c>
      <c r="Q626" s="681">
        <v>1</v>
      </c>
      <c r="R626" s="665">
        <v>1</v>
      </c>
      <c r="S626" s="681">
        <v>1</v>
      </c>
      <c r="T626" s="748">
        <v>1</v>
      </c>
      <c r="U626" s="704">
        <v>1</v>
      </c>
    </row>
    <row r="627" spans="1:21" ht="14.4" customHeight="1" x14ac:dyDescent="0.3">
      <c r="A627" s="664">
        <v>11</v>
      </c>
      <c r="B627" s="665" t="s">
        <v>550</v>
      </c>
      <c r="C627" s="665" t="s">
        <v>1791</v>
      </c>
      <c r="D627" s="746" t="s">
        <v>2589</v>
      </c>
      <c r="E627" s="747" t="s">
        <v>1812</v>
      </c>
      <c r="F627" s="665" t="s">
        <v>1788</v>
      </c>
      <c r="G627" s="665" t="s">
        <v>1876</v>
      </c>
      <c r="H627" s="665" t="s">
        <v>551</v>
      </c>
      <c r="I627" s="665" t="s">
        <v>1907</v>
      </c>
      <c r="J627" s="665" t="s">
        <v>1908</v>
      </c>
      <c r="K627" s="665" t="s">
        <v>1909</v>
      </c>
      <c r="L627" s="666">
        <v>200</v>
      </c>
      <c r="M627" s="666">
        <v>1600</v>
      </c>
      <c r="N627" s="665">
        <v>8</v>
      </c>
      <c r="O627" s="748">
        <v>4</v>
      </c>
      <c r="P627" s="666">
        <v>1600</v>
      </c>
      <c r="Q627" s="681">
        <v>1</v>
      </c>
      <c r="R627" s="665">
        <v>8</v>
      </c>
      <c r="S627" s="681">
        <v>1</v>
      </c>
      <c r="T627" s="748">
        <v>4</v>
      </c>
      <c r="U627" s="704">
        <v>1</v>
      </c>
    </row>
    <row r="628" spans="1:21" ht="14.4" customHeight="1" x14ac:dyDescent="0.3">
      <c r="A628" s="664">
        <v>11</v>
      </c>
      <c r="B628" s="665" t="s">
        <v>550</v>
      </c>
      <c r="C628" s="665" t="s">
        <v>1791</v>
      </c>
      <c r="D628" s="746" t="s">
        <v>2589</v>
      </c>
      <c r="E628" s="747" t="s">
        <v>1812</v>
      </c>
      <c r="F628" s="665" t="s">
        <v>1788</v>
      </c>
      <c r="G628" s="665" t="s">
        <v>1876</v>
      </c>
      <c r="H628" s="665" t="s">
        <v>551</v>
      </c>
      <c r="I628" s="665" t="s">
        <v>1877</v>
      </c>
      <c r="J628" s="665" t="s">
        <v>1878</v>
      </c>
      <c r="K628" s="665" t="s">
        <v>1879</v>
      </c>
      <c r="L628" s="666">
        <v>278.75</v>
      </c>
      <c r="M628" s="666">
        <v>5575</v>
      </c>
      <c r="N628" s="665">
        <v>20</v>
      </c>
      <c r="O628" s="748">
        <v>10</v>
      </c>
      <c r="P628" s="666">
        <v>5575</v>
      </c>
      <c r="Q628" s="681">
        <v>1</v>
      </c>
      <c r="R628" s="665">
        <v>20</v>
      </c>
      <c r="S628" s="681">
        <v>1</v>
      </c>
      <c r="T628" s="748">
        <v>10</v>
      </c>
      <c r="U628" s="704">
        <v>1</v>
      </c>
    </row>
    <row r="629" spans="1:21" ht="14.4" customHeight="1" x14ac:dyDescent="0.3">
      <c r="A629" s="664">
        <v>11</v>
      </c>
      <c r="B629" s="665" t="s">
        <v>550</v>
      </c>
      <c r="C629" s="665" t="s">
        <v>1791</v>
      </c>
      <c r="D629" s="746" t="s">
        <v>2589</v>
      </c>
      <c r="E629" s="747" t="s">
        <v>1812</v>
      </c>
      <c r="F629" s="665" t="s">
        <v>1788</v>
      </c>
      <c r="G629" s="665" t="s">
        <v>2045</v>
      </c>
      <c r="H629" s="665" t="s">
        <v>551</v>
      </c>
      <c r="I629" s="665" t="s">
        <v>2046</v>
      </c>
      <c r="J629" s="665" t="s">
        <v>2047</v>
      </c>
      <c r="K629" s="665" t="s">
        <v>2048</v>
      </c>
      <c r="L629" s="666">
        <v>1659.44</v>
      </c>
      <c r="M629" s="666">
        <v>8297.2000000000007</v>
      </c>
      <c r="N629" s="665">
        <v>5</v>
      </c>
      <c r="O629" s="748">
        <v>5</v>
      </c>
      <c r="P629" s="666">
        <v>8297.2000000000007</v>
      </c>
      <c r="Q629" s="681">
        <v>1</v>
      </c>
      <c r="R629" s="665">
        <v>5</v>
      </c>
      <c r="S629" s="681">
        <v>1</v>
      </c>
      <c r="T629" s="748">
        <v>5</v>
      </c>
      <c r="U629" s="704">
        <v>1</v>
      </c>
    </row>
    <row r="630" spans="1:21" ht="14.4" customHeight="1" x14ac:dyDescent="0.3">
      <c r="A630" s="664">
        <v>11</v>
      </c>
      <c r="B630" s="665" t="s">
        <v>550</v>
      </c>
      <c r="C630" s="665" t="s">
        <v>1791</v>
      </c>
      <c r="D630" s="746" t="s">
        <v>2589</v>
      </c>
      <c r="E630" s="747" t="s">
        <v>1812</v>
      </c>
      <c r="F630" s="665" t="s">
        <v>1788</v>
      </c>
      <c r="G630" s="665" t="s">
        <v>2045</v>
      </c>
      <c r="H630" s="665" t="s">
        <v>551</v>
      </c>
      <c r="I630" s="665" t="s">
        <v>2249</v>
      </c>
      <c r="J630" s="665" t="s">
        <v>2250</v>
      </c>
      <c r="K630" s="665" t="s">
        <v>2251</v>
      </c>
      <c r="L630" s="666">
        <v>1659.44</v>
      </c>
      <c r="M630" s="666">
        <v>1659.44</v>
      </c>
      <c r="N630" s="665">
        <v>1</v>
      </c>
      <c r="O630" s="748">
        <v>1</v>
      </c>
      <c r="P630" s="666">
        <v>1659.44</v>
      </c>
      <c r="Q630" s="681">
        <v>1</v>
      </c>
      <c r="R630" s="665">
        <v>1</v>
      </c>
      <c r="S630" s="681">
        <v>1</v>
      </c>
      <c r="T630" s="748">
        <v>1</v>
      </c>
      <c r="U630" s="704">
        <v>1</v>
      </c>
    </row>
    <row r="631" spans="1:21" ht="14.4" customHeight="1" x14ac:dyDescent="0.3">
      <c r="A631" s="664">
        <v>11</v>
      </c>
      <c r="B631" s="665" t="s">
        <v>550</v>
      </c>
      <c r="C631" s="665" t="s">
        <v>1791</v>
      </c>
      <c r="D631" s="746" t="s">
        <v>2589</v>
      </c>
      <c r="E631" s="747" t="s">
        <v>1813</v>
      </c>
      <c r="F631" s="665" t="s">
        <v>1787</v>
      </c>
      <c r="G631" s="665" t="s">
        <v>2284</v>
      </c>
      <c r="H631" s="665" t="s">
        <v>551</v>
      </c>
      <c r="I631" s="665" t="s">
        <v>2288</v>
      </c>
      <c r="J631" s="665" t="s">
        <v>2286</v>
      </c>
      <c r="K631" s="665" t="s">
        <v>2289</v>
      </c>
      <c r="L631" s="666">
        <v>73.069999999999993</v>
      </c>
      <c r="M631" s="666">
        <v>73.069999999999993</v>
      </c>
      <c r="N631" s="665">
        <v>1</v>
      </c>
      <c r="O631" s="748">
        <v>0.5</v>
      </c>
      <c r="P631" s="666"/>
      <c r="Q631" s="681">
        <v>0</v>
      </c>
      <c r="R631" s="665"/>
      <c r="S631" s="681">
        <v>0</v>
      </c>
      <c r="T631" s="748"/>
      <c r="U631" s="704">
        <v>0</v>
      </c>
    </row>
    <row r="632" spans="1:21" ht="14.4" customHeight="1" x14ac:dyDescent="0.3">
      <c r="A632" s="664">
        <v>11</v>
      </c>
      <c r="B632" s="665" t="s">
        <v>550</v>
      </c>
      <c r="C632" s="665" t="s">
        <v>1791</v>
      </c>
      <c r="D632" s="746" t="s">
        <v>2589</v>
      </c>
      <c r="E632" s="747" t="s">
        <v>1813</v>
      </c>
      <c r="F632" s="665" t="s">
        <v>1787</v>
      </c>
      <c r="G632" s="665" t="s">
        <v>1854</v>
      </c>
      <c r="H632" s="665" t="s">
        <v>551</v>
      </c>
      <c r="I632" s="665" t="s">
        <v>1885</v>
      </c>
      <c r="J632" s="665" t="s">
        <v>1886</v>
      </c>
      <c r="K632" s="665" t="s">
        <v>1887</v>
      </c>
      <c r="L632" s="666">
        <v>154.36000000000001</v>
      </c>
      <c r="M632" s="666">
        <v>308.72000000000003</v>
      </c>
      <c r="N632" s="665">
        <v>2</v>
      </c>
      <c r="O632" s="748">
        <v>1</v>
      </c>
      <c r="P632" s="666"/>
      <c r="Q632" s="681">
        <v>0</v>
      </c>
      <c r="R632" s="665"/>
      <c r="S632" s="681">
        <v>0</v>
      </c>
      <c r="T632" s="748"/>
      <c r="U632" s="704">
        <v>0</v>
      </c>
    </row>
    <row r="633" spans="1:21" ht="14.4" customHeight="1" x14ac:dyDescent="0.3">
      <c r="A633" s="664">
        <v>11</v>
      </c>
      <c r="B633" s="665" t="s">
        <v>550</v>
      </c>
      <c r="C633" s="665" t="s">
        <v>1791</v>
      </c>
      <c r="D633" s="746" t="s">
        <v>2589</v>
      </c>
      <c r="E633" s="747" t="s">
        <v>1813</v>
      </c>
      <c r="F633" s="665" t="s">
        <v>1787</v>
      </c>
      <c r="G633" s="665" t="s">
        <v>2129</v>
      </c>
      <c r="H633" s="665" t="s">
        <v>551</v>
      </c>
      <c r="I633" s="665" t="s">
        <v>2130</v>
      </c>
      <c r="J633" s="665" t="s">
        <v>2131</v>
      </c>
      <c r="K633" s="665" t="s">
        <v>2132</v>
      </c>
      <c r="L633" s="666">
        <v>159.71</v>
      </c>
      <c r="M633" s="666">
        <v>319.42</v>
      </c>
      <c r="N633" s="665">
        <v>2</v>
      </c>
      <c r="O633" s="748">
        <v>1</v>
      </c>
      <c r="P633" s="666"/>
      <c r="Q633" s="681">
        <v>0</v>
      </c>
      <c r="R633" s="665"/>
      <c r="S633" s="681">
        <v>0</v>
      </c>
      <c r="T633" s="748"/>
      <c r="U633" s="704">
        <v>0</v>
      </c>
    </row>
    <row r="634" spans="1:21" ht="14.4" customHeight="1" x14ac:dyDescent="0.3">
      <c r="A634" s="664">
        <v>11</v>
      </c>
      <c r="B634" s="665" t="s">
        <v>550</v>
      </c>
      <c r="C634" s="665" t="s">
        <v>1791</v>
      </c>
      <c r="D634" s="746" t="s">
        <v>2589</v>
      </c>
      <c r="E634" s="747" t="s">
        <v>1813</v>
      </c>
      <c r="F634" s="665" t="s">
        <v>1787</v>
      </c>
      <c r="G634" s="665" t="s">
        <v>1855</v>
      </c>
      <c r="H634" s="665" t="s">
        <v>551</v>
      </c>
      <c r="I634" s="665" t="s">
        <v>1141</v>
      </c>
      <c r="J634" s="665" t="s">
        <v>1142</v>
      </c>
      <c r="K634" s="665" t="s">
        <v>1722</v>
      </c>
      <c r="L634" s="666">
        <v>170.52</v>
      </c>
      <c r="M634" s="666">
        <v>341.04</v>
      </c>
      <c r="N634" s="665">
        <v>2</v>
      </c>
      <c r="O634" s="748">
        <v>0.5</v>
      </c>
      <c r="P634" s="666">
        <v>341.04</v>
      </c>
      <c r="Q634" s="681">
        <v>1</v>
      </c>
      <c r="R634" s="665">
        <v>2</v>
      </c>
      <c r="S634" s="681">
        <v>1</v>
      </c>
      <c r="T634" s="748">
        <v>0.5</v>
      </c>
      <c r="U634" s="704">
        <v>1</v>
      </c>
    </row>
    <row r="635" spans="1:21" ht="14.4" customHeight="1" x14ac:dyDescent="0.3">
      <c r="A635" s="664">
        <v>11</v>
      </c>
      <c r="B635" s="665" t="s">
        <v>550</v>
      </c>
      <c r="C635" s="665" t="s">
        <v>1791</v>
      </c>
      <c r="D635" s="746" t="s">
        <v>2589</v>
      </c>
      <c r="E635" s="747" t="s">
        <v>1813</v>
      </c>
      <c r="F635" s="665" t="s">
        <v>1787</v>
      </c>
      <c r="G635" s="665" t="s">
        <v>2395</v>
      </c>
      <c r="H635" s="665" t="s">
        <v>551</v>
      </c>
      <c r="I635" s="665" t="s">
        <v>2396</v>
      </c>
      <c r="J635" s="665" t="s">
        <v>2397</v>
      </c>
      <c r="K635" s="665" t="s">
        <v>2398</v>
      </c>
      <c r="L635" s="666">
        <v>79.849999999999994</v>
      </c>
      <c r="M635" s="666">
        <v>2235.8000000000002</v>
      </c>
      <c r="N635" s="665">
        <v>28</v>
      </c>
      <c r="O635" s="748">
        <v>9</v>
      </c>
      <c r="P635" s="666">
        <v>1038.05</v>
      </c>
      <c r="Q635" s="681">
        <v>0.46428571428571425</v>
      </c>
      <c r="R635" s="665">
        <v>13</v>
      </c>
      <c r="S635" s="681">
        <v>0.4642857142857143</v>
      </c>
      <c r="T635" s="748">
        <v>3.5</v>
      </c>
      <c r="U635" s="704">
        <v>0.3888888888888889</v>
      </c>
    </row>
    <row r="636" spans="1:21" ht="14.4" customHeight="1" x14ac:dyDescent="0.3">
      <c r="A636" s="664">
        <v>11</v>
      </c>
      <c r="B636" s="665" t="s">
        <v>550</v>
      </c>
      <c r="C636" s="665" t="s">
        <v>1791</v>
      </c>
      <c r="D636" s="746" t="s">
        <v>2589</v>
      </c>
      <c r="E636" s="747" t="s">
        <v>1813</v>
      </c>
      <c r="F636" s="665" t="s">
        <v>1787</v>
      </c>
      <c r="G636" s="665" t="s">
        <v>2055</v>
      </c>
      <c r="H636" s="665" t="s">
        <v>551</v>
      </c>
      <c r="I636" s="665" t="s">
        <v>2443</v>
      </c>
      <c r="J636" s="665" t="s">
        <v>2057</v>
      </c>
      <c r="K636" s="665" t="s">
        <v>2444</v>
      </c>
      <c r="L636" s="666">
        <v>0</v>
      </c>
      <c r="M636" s="666">
        <v>0</v>
      </c>
      <c r="N636" s="665">
        <v>1</v>
      </c>
      <c r="O636" s="748">
        <v>1</v>
      </c>
      <c r="P636" s="666">
        <v>0</v>
      </c>
      <c r="Q636" s="681"/>
      <c r="R636" s="665">
        <v>1</v>
      </c>
      <c r="S636" s="681">
        <v>1</v>
      </c>
      <c r="T636" s="748">
        <v>1</v>
      </c>
      <c r="U636" s="704">
        <v>1</v>
      </c>
    </row>
    <row r="637" spans="1:21" ht="14.4" customHeight="1" x14ac:dyDescent="0.3">
      <c r="A637" s="664">
        <v>11</v>
      </c>
      <c r="B637" s="665" t="s">
        <v>550</v>
      </c>
      <c r="C637" s="665" t="s">
        <v>1791</v>
      </c>
      <c r="D637" s="746" t="s">
        <v>2589</v>
      </c>
      <c r="E637" s="747" t="s">
        <v>1813</v>
      </c>
      <c r="F637" s="665" t="s">
        <v>1787</v>
      </c>
      <c r="G637" s="665" t="s">
        <v>1937</v>
      </c>
      <c r="H637" s="665" t="s">
        <v>551</v>
      </c>
      <c r="I637" s="665" t="s">
        <v>753</v>
      </c>
      <c r="J637" s="665" t="s">
        <v>754</v>
      </c>
      <c r="K637" s="665" t="s">
        <v>1955</v>
      </c>
      <c r="L637" s="666">
        <v>54.81</v>
      </c>
      <c r="M637" s="666">
        <v>1479.8699999999997</v>
      </c>
      <c r="N637" s="665">
        <v>27</v>
      </c>
      <c r="O637" s="748">
        <v>20</v>
      </c>
      <c r="P637" s="666">
        <v>219.24</v>
      </c>
      <c r="Q637" s="681">
        <v>0.1481481481481482</v>
      </c>
      <c r="R637" s="665">
        <v>4</v>
      </c>
      <c r="S637" s="681">
        <v>0.14814814814814814</v>
      </c>
      <c r="T637" s="748">
        <v>3</v>
      </c>
      <c r="U637" s="704">
        <v>0.15</v>
      </c>
    </row>
    <row r="638" spans="1:21" ht="14.4" customHeight="1" x14ac:dyDescent="0.3">
      <c r="A638" s="664">
        <v>11</v>
      </c>
      <c r="B638" s="665" t="s">
        <v>550</v>
      </c>
      <c r="C638" s="665" t="s">
        <v>1791</v>
      </c>
      <c r="D638" s="746" t="s">
        <v>2589</v>
      </c>
      <c r="E638" s="747" t="s">
        <v>1813</v>
      </c>
      <c r="F638" s="665" t="s">
        <v>1787</v>
      </c>
      <c r="G638" s="665" t="s">
        <v>1937</v>
      </c>
      <c r="H638" s="665" t="s">
        <v>551</v>
      </c>
      <c r="I638" s="665" t="s">
        <v>2421</v>
      </c>
      <c r="J638" s="665" t="s">
        <v>2268</v>
      </c>
      <c r="K638" s="665" t="s">
        <v>2189</v>
      </c>
      <c r="L638" s="666">
        <v>0</v>
      </c>
      <c r="M638" s="666">
        <v>0</v>
      </c>
      <c r="N638" s="665">
        <v>1</v>
      </c>
      <c r="O638" s="748">
        <v>0.5</v>
      </c>
      <c r="P638" s="666"/>
      <c r="Q638" s="681"/>
      <c r="R638" s="665"/>
      <c r="S638" s="681">
        <v>0</v>
      </c>
      <c r="T638" s="748"/>
      <c r="U638" s="704">
        <v>0</v>
      </c>
    </row>
    <row r="639" spans="1:21" ht="14.4" customHeight="1" x14ac:dyDescent="0.3">
      <c r="A639" s="664">
        <v>11</v>
      </c>
      <c r="B639" s="665" t="s">
        <v>550</v>
      </c>
      <c r="C639" s="665" t="s">
        <v>1791</v>
      </c>
      <c r="D639" s="746" t="s">
        <v>2589</v>
      </c>
      <c r="E639" s="747" t="s">
        <v>1813</v>
      </c>
      <c r="F639" s="665" t="s">
        <v>1787</v>
      </c>
      <c r="G639" s="665" t="s">
        <v>1937</v>
      </c>
      <c r="H639" s="665" t="s">
        <v>551</v>
      </c>
      <c r="I639" s="665" t="s">
        <v>2331</v>
      </c>
      <c r="J639" s="665" t="s">
        <v>2296</v>
      </c>
      <c r="K639" s="665" t="s">
        <v>2332</v>
      </c>
      <c r="L639" s="666">
        <v>0</v>
      </c>
      <c r="M639" s="666">
        <v>0</v>
      </c>
      <c r="N639" s="665">
        <v>1</v>
      </c>
      <c r="O639" s="748">
        <v>0.5</v>
      </c>
      <c r="P639" s="666">
        <v>0</v>
      </c>
      <c r="Q639" s="681"/>
      <c r="R639" s="665">
        <v>1</v>
      </c>
      <c r="S639" s="681">
        <v>1</v>
      </c>
      <c r="T639" s="748">
        <v>0.5</v>
      </c>
      <c r="U639" s="704">
        <v>1</v>
      </c>
    </row>
    <row r="640" spans="1:21" ht="14.4" customHeight="1" x14ac:dyDescent="0.3">
      <c r="A640" s="664">
        <v>11</v>
      </c>
      <c r="B640" s="665" t="s">
        <v>550</v>
      </c>
      <c r="C640" s="665" t="s">
        <v>1791</v>
      </c>
      <c r="D640" s="746" t="s">
        <v>2589</v>
      </c>
      <c r="E640" s="747" t="s">
        <v>1813</v>
      </c>
      <c r="F640" s="665" t="s">
        <v>1787</v>
      </c>
      <c r="G640" s="665" t="s">
        <v>2136</v>
      </c>
      <c r="H640" s="665" t="s">
        <v>551</v>
      </c>
      <c r="I640" s="665" t="s">
        <v>2137</v>
      </c>
      <c r="J640" s="665" t="s">
        <v>2138</v>
      </c>
      <c r="K640" s="665" t="s">
        <v>2139</v>
      </c>
      <c r="L640" s="666">
        <v>106.47</v>
      </c>
      <c r="M640" s="666">
        <v>532.34999999999991</v>
      </c>
      <c r="N640" s="665">
        <v>5</v>
      </c>
      <c r="O640" s="748">
        <v>1.5</v>
      </c>
      <c r="P640" s="666"/>
      <c r="Q640" s="681">
        <v>0</v>
      </c>
      <c r="R640" s="665"/>
      <c r="S640" s="681">
        <v>0</v>
      </c>
      <c r="T640" s="748"/>
      <c r="U640" s="704">
        <v>0</v>
      </c>
    </row>
    <row r="641" spans="1:21" ht="14.4" customHeight="1" x14ac:dyDescent="0.3">
      <c r="A641" s="664">
        <v>11</v>
      </c>
      <c r="B641" s="665" t="s">
        <v>550</v>
      </c>
      <c r="C641" s="665" t="s">
        <v>1791</v>
      </c>
      <c r="D641" s="746" t="s">
        <v>2589</v>
      </c>
      <c r="E641" s="747" t="s">
        <v>1813</v>
      </c>
      <c r="F641" s="665" t="s">
        <v>1787</v>
      </c>
      <c r="G641" s="665" t="s">
        <v>2136</v>
      </c>
      <c r="H641" s="665" t="s">
        <v>551</v>
      </c>
      <c r="I641" s="665" t="s">
        <v>2445</v>
      </c>
      <c r="J641" s="665" t="s">
        <v>2138</v>
      </c>
      <c r="K641" s="665" t="s">
        <v>2446</v>
      </c>
      <c r="L641" s="666">
        <v>0</v>
      </c>
      <c r="M641" s="666">
        <v>0</v>
      </c>
      <c r="N641" s="665">
        <v>2</v>
      </c>
      <c r="O641" s="748">
        <v>1</v>
      </c>
      <c r="P641" s="666"/>
      <c r="Q641" s="681"/>
      <c r="R641" s="665"/>
      <c r="S641" s="681">
        <v>0</v>
      </c>
      <c r="T641" s="748"/>
      <c r="U641" s="704">
        <v>0</v>
      </c>
    </row>
    <row r="642" spans="1:21" ht="14.4" customHeight="1" x14ac:dyDescent="0.3">
      <c r="A642" s="664">
        <v>11</v>
      </c>
      <c r="B642" s="665" t="s">
        <v>550</v>
      </c>
      <c r="C642" s="665" t="s">
        <v>1791</v>
      </c>
      <c r="D642" s="746" t="s">
        <v>2589</v>
      </c>
      <c r="E642" s="747" t="s">
        <v>1813</v>
      </c>
      <c r="F642" s="665" t="s">
        <v>1787</v>
      </c>
      <c r="G642" s="665" t="s">
        <v>1969</v>
      </c>
      <c r="H642" s="665" t="s">
        <v>551</v>
      </c>
      <c r="I642" s="665" t="s">
        <v>1970</v>
      </c>
      <c r="J642" s="665" t="s">
        <v>1971</v>
      </c>
      <c r="K642" s="665" t="s">
        <v>1972</v>
      </c>
      <c r="L642" s="666">
        <v>159.71</v>
      </c>
      <c r="M642" s="666">
        <v>319.42</v>
      </c>
      <c r="N642" s="665">
        <v>2</v>
      </c>
      <c r="O642" s="748">
        <v>0.5</v>
      </c>
      <c r="P642" s="666"/>
      <c r="Q642" s="681">
        <v>0</v>
      </c>
      <c r="R642" s="665"/>
      <c r="S642" s="681">
        <v>0</v>
      </c>
      <c r="T642" s="748"/>
      <c r="U642" s="704">
        <v>0</v>
      </c>
    </row>
    <row r="643" spans="1:21" ht="14.4" customHeight="1" x14ac:dyDescent="0.3">
      <c r="A643" s="664">
        <v>11</v>
      </c>
      <c r="B643" s="665" t="s">
        <v>550</v>
      </c>
      <c r="C643" s="665" t="s">
        <v>1791</v>
      </c>
      <c r="D643" s="746" t="s">
        <v>2589</v>
      </c>
      <c r="E643" s="747" t="s">
        <v>1813</v>
      </c>
      <c r="F643" s="665" t="s">
        <v>1787</v>
      </c>
      <c r="G643" s="665" t="s">
        <v>1969</v>
      </c>
      <c r="H643" s="665" t="s">
        <v>551</v>
      </c>
      <c r="I643" s="665" t="s">
        <v>2126</v>
      </c>
      <c r="J643" s="665" t="s">
        <v>1971</v>
      </c>
      <c r="K643" s="665" t="s">
        <v>2127</v>
      </c>
      <c r="L643" s="666">
        <v>0</v>
      </c>
      <c r="M643" s="666">
        <v>0</v>
      </c>
      <c r="N643" s="665">
        <v>1</v>
      </c>
      <c r="O643" s="748">
        <v>1</v>
      </c>
      <c r="P643" s="666"/>
      <c r="Q643" s="681"/>
      <c r="R643" s="665"/>
      <c r="S643" s="681">
        <v>0</v>
      </c>
      <c r="T643" s="748"/>
      <c r="U643" s="704">
        <v>0</v>
      </c>
    </row>
    <row r="644" spans="1:21" ht="14.4" customHeight="1" x14ac:dyDescent="0.3">
      <c r="A644" s="664">
        <v>11</v>
      </c>
      <c r="B644" s="665" t="s">
        <v>550</v>
      </c>
      <c r="C644" s="665" t="s">
        <v>1791</v>
      </c>
      <c r="D644" s="746" t="s">
        <v>2589</v>
      </c>
      <c r="E644" s="747" t="s">
        <v>1813</v>
      </c>
      <c r="F644" s="665" t="s">
        <v>1787</v>
      </c>
      <c r="G644" s="665" t="s">
        <v>1931</v>
      </c>
      <c r="H644" s="665" t="s">
        <v>551</v>
      </c>
      <c r="I644" s="665" t="s">
        <v>2447</v>
      </c>
      <c r="J644" s="665" t="s">
        <v>2448</v>
      </c>
      <c r="K644" s="665" t="s">
        <v>1899</v>
      </c>
      <c r="L644" s="666">
        <v>36.54</v>
      </c>
      <c r="M644" s="666">
        <v>36.54</v>
      </c>
      <c r="N644" s="665">
        <v>1</v>
      </c>
      <c r="O644" s="748">
        <v>0.5</v>
      </c>
      <c r="P644" s="666"/>
      <c r="Q644" s="681">
        <v>0</v>
      </c>
      <c r="R644" s="665"/>
      <c r="S644" s="681">
        <v>0</v>
      </c>
      <c r="T644" s="748"/>
      <c r="U644" s="704">
        <v>0</v>
      </c>
    </row>
    <row r="645" spans="1:21" ht="14.4" customHeight="1" x14ac:dyDescent="0.3">
      <c r="A645" s="664">
        <v>11</v>
      </c>
      <c r="B645" s="665" t="s">
        <v>550</v>
      </c>
      <c r="C645" s="665" t="s">
        <v>1791</v>
      </c>
      <c r="D645" s="746" t="s">
        <v>2589</v>
      </c>
      <c r="E645" s="747" t="s">
        <v>1813</v>
      </c>
      <c r="F645" s="665" t="s">
        <v>1787</v>
      </c>
      <c r="G645" s="665" t="s">
        <v>1858</v>
      </c>
      <c r="H645" s="665" t="s">
        <v>551</v>
      </c>
      <c r="I645" s="665" t="s">
        <v>747</v>
      </c>
      <c r="J645" s="665" t="s">
        <v>748</v>
      </c>
      <c r="K645" s="665" t="s">
        <v>1921</v>
      </c>
      <c r="L645" s="666">
        <v>60.9</v>
      </c>
      <c r="M645" s="666">
        <v>669.9</v>
      </c>
      <c r="N645" s="665">
        <v>11</v>
      </c>
      <c r="O645" s="748">
        <v>3</v>
      </c>
      <c r="P645" s="666">
        <v>121.8</v>
      </c>
      <c r="Q645" s="681">
        <v>0.18181818181818182</v>
      </c>
      <c r="R645" s="665">
        <v>2</v>
      </c>
      <c r="S645" s="681">
        <v>0.18181818181818182</v>
      </c>
      <c r="T645" s="748">
        <v>1</v>
      </c>
      <c r="U645" s="704">
        <v>0.33333333333333331</v>
      </c>
    </row>
    <row r="646" spans="1:21" ht="14.4" customHeight="1" x14ac:dyDescent="0.3">
      <c r="A646" s="664">
        <v>11</v>
      </c>
      <c r="B646" s="665" t="s">
        <v>550</v>
      </c>
      <c r="C646" s="665" t="s">
        <v>1791</v>
      </c>
      <c r="D646" s="746" t="s">
        <v>2589</v>
      </c>
      <c r="E646" s="747" t="s">
        <v>1813</v>
      </c>
      <c r="F646" s="665" t="s">
        <v>1787</v>
      </c>
      <c r="G646" s="665" t="s">
        <v>1978</v>
      </c>
      <c r="H646" s="665" t="s">
        <v>551</v>
      </c>
      <c r="I646" s="665" t="s">
        <v>1979</v>
      </c>
      <c r="J646" s="665" t="s">
        <v>1980</v>
      </c>
      <c r="K646" s="665" t="s">
        <v>1981</v>
      </c>
      <c r="L646" s="666">
        <v>1776.67</v>
      </c>
      <c r="M646" s="666">
        <v>3553.34</v>
      </c>
      <c r="N646" s="665">
        <v>2</v>
      </c>
      <c r="O646" s="748">
        <v>1.5</v>
      </c>
      <c r="P646" s="666">
        <v>3553.34</v>
      </c>
      <c r="Q646" s="681">
        <v>1</v>
      </c>
      <c r="R646" s="665">
        <v>2</v>
      </c>
      <c r="S646" s="681">
        <v>1</v>
      </c>
      <c r="T646" s="748">
        <v>1.5</v>
      </c>
      <c r="U646" s="704">
        <v>1</v>
      </c>
    </row>
    <row r="647" spans="1:21" ht="14.4" customHeight="1" x14ac:dyDescent="0.3">
      <c r="A647" s="664">
        <v>11</v>
      </c>
      <c r="B647" s="665" t="s">
        <v>550</v>
      </c>
      <c r="C647" s="665" t="s">
        <v>1791</v>
      </c>
      <c r="D647" s="746" t="s">
        <v>2589</v>
      </c>
      <c r="E647" s="747" t="s">
        <v>1813</v>
      </c>
      <c r="F647" s="665" t="s">
        <v>1787</v>
      </c>
      <c r="G647" s="665" t="s">
        <v>2449</v>
      </c>
      <c r="H647" s="665" t="s">
        <v>551</v>
      </c>
      <c r="I647" s="665" t="s">
        <v>2450</v>
      </c>
      <c r="J647" s="665" t="s">
        <v>2451</v>
      </c>
      <c r="K647" s="665" t="s">
        <v>2452</v>
      </c>
      <c r="L647" s="666">
        <v>90.95</v>
      </c>
      <c r="M647" s="666">
        <v>90.95</v>
      </c>
      <c r="N647" s="665">
        <v>1</v>
      </c>
      <c r="O647" s="748">
        <v>1</v>
      </c>
      <c r="P647" s="666"/>
      <c r="Q647" s="681">
        <v>0</v>
      </c>
      <c r="R647" s="665"/>
      <c r="S647" s="681">
        <v>0</v>
      </c>
      <c r="T647" s="748"/>
      <c r="U647" s="704">
        <v>0</v>
      </c>
    </row>
    <row r="648" spans="1:21" ht="14.4" customHeight="1" x14ac:dyDescent="0.3">
      <c r="A648" s="664">
        <v>11</v>
      </c>
      <c r="B648" s="665" t="s">
        <v>550</v>
      </c>
      <c r="C648" s="665" t="s">
        <v>1791</v>
      </c>
      <c r="D648" s="746" t="s">
        <v>2589</v>
      </c>
      <c r="E648" s="747" t="s">
        <v>1813</v>
      </c>
      <c r="F648" s="665" t="s">
        <v>1787</v>
      </c>
      <c r="G648" s="665" t="s">
        <v>1823</v>
      </c>
      <c r="H648" s="665" t="s">
        <v>830</v>
      </c>
      <c r="I648" s="665" t="s">
        <v>1836</v>
      </c>
      <c r="J648" s="665" t="s">
        <v>857</v>
      </c>
      <c r="K648" s="665" t="s">
        <v>1678</v>
      </c>
      <c r="L648" s="666">
        <v>543.39</v>
      </c>
      <c r="M648" s="666">
        <v>1086.78</v>
      </c>
      <c r="N648" s="665">
        <v>2</v>
      </c>
      <c r="O648" s="748">
        <v>1</v>
      </c>
      <c r="P648" s="666"/>
      <c r="Q648" s="681">
        <v>0</v>
      </c>
      <c r="R648" s="665"/>
      <c r="S648" s="681">
        <v>0</v>
      </c>
      <c r="T648" s="748"/>
      <c r="U648" s="704">
        <v>0</v>
      </c>
    </row>
    <row r="649" spans="1:21" ht="14.4" customHeight="1" x14ac:dyDescent="0.3">
      <c r="A649" s="664">
        <v>11</v>
      </c>
      <c r="B649" s="665" t="s">
        <v>550</v>
      </c>
      <c r="C649" s="665" t="s">
        <v>1791</v>
      </c>
      <c r="D649" s="746" t="s">
        <v>2589</v>
      </c>
      <c r="E649" s="747" t="s">
        <v>1813</v>
      </c>
      <c r="F649" s="665" t="s">
        <v>1787</v>
      </c>
      <c r="G649" s="665" t="s">
        <v>1823</v>
      </c>
      <c r="H649" s="665" t="s">
        <v>830</v>
      </c>
      <c r="I649" s="665" t="s">
        <v>1824</v>
      </c>
      <c r="J649" s="665" t="s">
        <v>857</v>
      </c>
      <c r="K649" s="665" t="s">
        <v>1676</v>
      </c>
      <c r="L649" s="666">
        <v>815.1</v>
      </c>
      <c r="M649" s="666">
        <v>3260.4</v>
      </c>
      <c r="N649" s="665">
        <v>4</v>
      </c>
      <c r="O649" s="748">
        <v>1.5</v>
      </c>
      <c r="P649" s="666">
        <v>3260.4</v>
      </c>
      <c r="Q649" s="681">
        <v>1</v>
      </c>
      <c r="R649" s="665">
        <v>4</v>
      </c>
      <c r="S649" s="681">
        <v>1</v>
      </c>
      <c r="T649" s="748">
        <v>1.5</v>
      </c>
      <c r="U649" s="704">
        <v>1</v>
      </c>
    </row>
    <row r="650" spans="1:21" ht="14.4" customHeight="1" x14ac:dyDescent="0.3">
      <c r="A650" s="664">
        <v>11</v>
      </c>
      <c r="B650" s="665" t="s">
        <v>550</v>
      </c>
      <c r="C650" s="665" t="s">
        <v>1791</v>
      </c>
      <c r="D650" s="746" t="s">
        <v>2589</v>
      </c>
      <c r="E650" s="747" t="s">
        <v>1813</v>
      </c>
      <c r="F650" s="665" t="s">
        <v>1787</v>
      </c>
      <c r="G650" s="665" t="s">
        <v>1823</v>
      </c>
      <c r="H650" s="665" t="s">
        <v>830</v>
      </c>
      <c r="I650" s="665" t="s">
        <v>2453</v>
      </c>
      <c r="J650" s="665" t="s">
        <v>895</v>
      </c>
      <c r="K650" s="665" t="s">
        <v>1762</v>
      </c>
      <c r="L650" s="666">
        <v>2309.36</v>
      </c>
      <c r="M650" s="666">
        <v>4618.72</v>
      </c>
      <c r="N650" s="665">
        <v>2</v>
      </c>
      <c r="O650" s="748">
        <v>1</v>
      </c>
      <c r="P650" s="666">
        <v>4618.72</v>
      </c>
      <c r="Q650" s="681">
        <v>1</v>
      </c>
      <c r="R650" s="665">
        <v>2</v>
      </c>
      <c r="S650" s="681">
        <v>1</v>
      </c>
      <c r="T650" s="748">
        <v>1</v>
      </c>
      <c r="U650" s="704">
        <v>1</v>
      </c>
    </row>
    <row r="651" spans="1:21" ht="14.4" customHeight="1" x14ac:dyDescent="0.3">
      <c r="A651" s="664">
        <v>11</v>
      </c>
      <c r="B651" s="665" t="s">
        <v>550</v>
      </c>
      <c r="C651" s="665" t="s">
        <v>1791</v>
      </c>
      <c r="D651" s="746" t="s">
        <v>2589</v>
      </c>
      <c r="E651" s="747" t="s">
        <v>1813</v>
      </c>
      <c r="F651" s="665" t="s">
        <v>1787</v>
      </c>
      <c r="G651" s="665" t="s">
        <v>1837</v>
      </c>
      <c r="H651" s="665" t="s">
        <v>830</v>
      </c>
      <c r="I651" s="665" t="s">
        <v>844</v>
      </c>
      <c r="J651" s="665" t="s">
        <v>845</v>
      </c>
      <c r="K651" s="665" t="s">
        <v>846</v>
      </c>
      <c r="L651" s="666">
        <v>36.54</v>
      </c>
      <c r="M651" s="666">
        <v>109.62</v>
      </c>
      <c r="N651" s="665">
        <v>3</v>
      </c>
      <c r="O651" s="748">
        <v>1.5</v>
      </c>
      <c r="P651" s="666"/>
      <c r="Q651" s="681">
        <v>0</v>
      </c>
      <c r="R651" s="665"/>
      <c r="S651" s="681">
        <v>0</v>
      </c>
      <c r="T651" s="748"/>
      <c r="U651" s="704">
        <v>0</v>
      </c>
    </row>
    <row r="652" spans="1:21" ht="14.4" customHeight="1" x14ac:dyDescent="0.3">
      <c r="A652" s="664">
        <v>11</v>
      </c>
      <c r="B652" s="665" t="s">
        <v>550</v>
      </c>
      <c r="C652" s="665" t="s">
        <v>1791</v>
      </c>
      <c r="D652" s="746" t="s">
        <v>2589</v>
      </c>
      <c r="E652" s="747" t="s">
        <v>1813</v>
      </c>
      <c r="F652" s="665" t="s">
        <v>1787</v>
      </c>
      <c r="G652" s="665" t="s">
        <v>2454</v>
      </c>
      <c r="H652" s="665" t="s">
        <v>551</v>
      </c>
      <c r="I652" s="665" t="s">
        <v>788</v>
      </c>
      <c r="J652" s="665" t="s">
        <v>789</v>
      </c>
      <c r="K652" s="665" t="s">
        <v>790</v>
      </c>
      <c r="L652" s="666">
        <v>28.81</v>
      </c>
      <c r="M652" s="666">
        <v>86.429999999999993</v>
      </c>
      <c r="N652" s="665">
        <v>3</v>
      </c>
      <c r="O652" s="748">
        <v>2.5</v>
      </c>
      <c r="P652" s="666"/>
      <c r="Q652" s="681">
        <v>0</v>
      </c>
      <c r="R652" s="665"/>
      <c r="S652" s="681">
        <v>0</v>
      </c>
      <c r="T652" s="748"/>
      <c r="U652" s="704">
        <v>0</v>
      </c>
    </row>
    <row r="653" spans="1:21" ht="14.4" customHeight="1" x14ac:dyDescent="0.3">
      <c r="A653" s="664">
        <v>11</v>
      </c>
      <c r="B653" s="665" t="s">
        <v>550</v>
      </c>
      <c r="C653" s="665" t="s">
        <v>1791</v>
      </c>
      <c r="D653" s="746" t="s">
        <v>2589</v>
      </c>
      <c r="E653" s="747" t="s">
        <v>1813</v>
      </c>
      <c r="F653" s="665" t="s">
        <v>1787</v>
      </c>
      <c r="G653" s="665" t="s">
        <v>2454</v>
      </c>
      <c r="H653" s="665" t="s">
        <v>551</v>
      </c>
      <c r="I653" s="665" t="s">
        <v>2455</v>
      </c>
      <c r="J653" s="665" t="s">
        <v>789</v>
      </c>
      <c r="K653" s="665" t="s">
        <v>974</v>
      </c>
      <c r="L653" s="666">
        <v>57.64</v>
      </c>
      <c r="M653" s="666">
        <v>57.64</v>
      </c>
      <c r="N653" s="665">
        <v>1</v>
      </c>
      <c r="O653" s="748">
        <v>0.5</v>
      </c>
      <c r="P653" s="666"/>
      <c r="Q653" s="681">
        <v>0</v>
      </c>
      <c r="R653" s="665"/>
      <c r="S653" s="681">
        <v>0</v>
      </c>
      <c r="T653" s="748"/>
      <c r="U653" s="704">
        <v>0</v>
      </c>
    </row>
    <row r="654" spans="1:21" ht="14.4" customHeight="1" x14ac:dyDescent="0.3">
      <c r="A654" s="664">
        <v>11</v>
      </c>
      <c r="B654" s="665" t="s">
        <v>550</v>
      </c>
      <c r="C654" s="665" t="s">
        <v>1791</v>
      </c>
      <c r="D654" s="746" t="s">
        <v>2589</v>
      </c>
      <c r="E654" s="747" t="s">
        <v>1813</v>
      </c>
      <c r="F654" s="665" t="s">
        <v>1787</v>
      </c>
      <c r="G654" s="665" t="s">
        <v>1825</v>
      </c>
      <c r="H654" s="665" t="s">
        <v>551</v>
      </c>
      <c r="I654" s="665" t="s">
        <v>640</v>
      </c>
      <c r="J654" s="665" t="s">
        <v>1826</v>
      </c>
      <c r="K654" s="665" t="s">
        <v>1827</v>
      </c>
      <c r="L654" s="666">
        <v>0</v>
      </c>
      <c r="M654" s="666">
        <v>0</v>
      </c>
      <c r="N654" s="665">
        <v>3</v>
      </c>
      <c r="O654" s="748">
        <v>1.5</v>
      </c>
      <c r="P654" s="666"/>
      <c r="Q654" s="681"/>
      <c r="R654" s="665"/>
      <c r="S654" s="681">
        <v>0</v>
      </c>
      <c r="T654" s="748"/>
      <c r="U654" s="704">
        <v>0</v>
      </c>
    </row>
    <row r="655" spans="1:21" ht="14.4" customHeight="1" x14ac:dyDescent="0.3">
      <c r="A655" s="664">
        <v>11</v>
      </c>
      <c r="B655" s="665" t="s">
        <v>550</v>
      </c>
      <c r="C655" s="665" t="s">
        <v>1791</v>
      </c>
      <c r="D655" s="746" t="s">
        <v>2589</v>
      </c>
      <c r="E655" s="747" t="s">
        <v>1813</v>
      </c>
      <c r="F655" s="665" t="s">
        <v>1787</v>
      </c>
      <c r="G655" s="665" t="s">
        <v>2257</v>
      </c>
      <c r="H655" s="665" t="s">
        <v>551</v>
      </c>
      <c r="I655" s="665" t="s">
        <v>2456</v>
      </c>
      <c r="J655" s="665" t="s">
        <v>1061</v>
      </c>
      <c r="K655" s="665" t="s">
        <v>2258</v>
      </c>
      <c r="L655" s="666">
        <v>22.44</v>
      </c>
      <c r="M655" s="666">
        <v>44.88</v>
      </c>
      <c r="N655" s="665">
        <v>2</v>
      </c>
      <c r="O655" s="748">
        <v>1</v>
      </c>
      <c r="P655" s="666">
        <v>44.88</v>
      </c>
      <c r="Q655" s="681">
        <v>1</v>
      </c>
      <c r="R655" s="665">
        <v>2</v>
      </c>
      <c r="S655" s="681">
        <v>1</v>
      </c>
      <c r="T655" s="748">
        <v>1</v>
      </c>
      <c r="U655" s="704">
        <v>1</v>
      </c>
    </row>
    <row r="656" spans="1:21" ht="14.4" customHeight="1" x14ac:dyDescent="0.3">
      <c r="A656" s="664">
        <v>11</v>
      </c>
      <c r="B656" s="665" t="s">
        <v>550</v>
      </c>
      <c r="C656" s="665" t="s">
        <v>1791</v>
      </c>
      <c r="D656" s="746" t="s">
        <v>2589</v>
      </c>
      <c r="E656" s="747" t="s">
        <v>1813</v>
      </c>
      <c r="F656" s="665" t="s">
        <v>1787</v>
      </c>
      <c r="G656" s="665" t="s">
        <v>1922</v>
      </c>
      <c r="H656" s="665" t="s">
        <v>830</v>
      </c>
      <c r="I656" s="665" t="s">
        <v>872</v>
      </c>
      <c r="J656" s="665" t="s">
        <v>873</v>
      </c>
      <c r="K656" s="665" t="s">
        <v>1706</v>
      </c>
      <c r="L656" s="666">
        <v>93.96</v>
      </c>
      <c r="M656" s="666">
        <v>187.92</v>
      </c>
      <c r="N656" s="665">
        <v>2</v>
      </c>
      <c r="O656" s="748">
        <v>1</v>
      </c>
      <c r="P656" s="666"/>
      <c r="Q656" s="681">
        <v>0</v>
      </c>
      <c r="R656" s="665"/>
      <c r="S656" s="681">
        <v>0</v>
      </c>
      <c r="T656" s="748"/>
      <c r="U656" s="704">
        <v>0</v>
      </c>
    </row>
    <row r="657" spans="1:21" ht="14.4" customHeight="1" x14ac:dyDescent="0.3">
      <c r="A657" s="664">
        <v>11</v>
      </c>
      <c r="B657" s="665" t="s">
        <v>550</v>
      </c>
      <c r="C657" s="665" t="s">
        <v>1791</v>
      </c>
      <c r="D657" s="746" t="s">
        <v>2589</v>
      </c>
      <c r="E657" s="747" t="s">
        <v>1813</v>
      </c>
      <c r="F657" s="665" t="s">
        <v>1787</v>
      </c>
      <c r="G657" s="665" t="s">
        <v>1922</v>
      </c>
      <c r="H657" s="665" t="s">
        <v>830</v>
      </c>
      <c r="I657" s="665" t="s">
        <v>2408</v>
      </c>
      <c r="J657" s="665" t="s">
        <v>2409</v>
      </c>
      <c r="K657" s="665" t="s">
        <v>2376</v>
      </c>
      <c r="L657" s="666">
        <v>300.68</v>
      </c>
      <c r="M657" s="666">
        <v>300.68</v>
      </c>
      <c r="N657" s="665">
        <v>1</v>
      </c>
      <c r="O657" s="748">
        <v>1</v>
      </c>
      <c r="P657" s="666"/>
      <c r="Q657" s="681">
        <v>0</v>
      </c>
      <c r="R657" s="665"/>
      <c r="S657" s="681">
        <v>0</v>
      </c>
      <c r="T657" s="748"/>
      <c r="U657" s="704">
        <v>0</v>
      </c>
    </row>
    <row r="658" spans="1:21" ht="14.4" customHeight="1" x14ac:dyDescent="0.3">
      <c r="A658" s="664">
        <v>11</v>
      </c>
      <c r="B658" s="665" t="s">
        <v>550</v>
      </c>
      <c r="C658" s="665" t="s">
        <v>1791</v>
      </c>
      <c r="D658" s="746" t="s">
        <v>2589</v>
      </c>
      <c r="E658" s="747" t="s">
        <v>1813</v>
      </c>
      <c r="F658" s="665" t="s">
        <v>1787</v>
      </c>
      <c r="G658" s="665" t="s">
        <v>1997</v>
      </c>
      <c r="H658" s="665" t="s">
        <v>551</v>
      </c>
      <c r="I658" s="665" t="s">
        <v>2457</v>
      </c>
      <c r="J658" s="665" t="s">
        <v>1999</v>
      </c>
      <c r="K658" s="665" t="s">
        <v>2458</v>
      </c>
      <c r="L658" s="666">
        <v>16.77</v>
      </c>
      <c r="M658" s="666">
        <v>16.77</v>
      </c>
      <c r="N658" s="665">
        <v>1</v>
      </c>
      <c r="O658" s="748">
        <v>0.5</v>
      </c>
      <c r="P658" s="666"/>
      <c r="Q658" s="681">
        <v>0</v>
      </c>
      <c r="R658" s="665"/>
      <c r="S658" s="681">
        <v>0</v>
      </c>
      <c r="T658" s="748"/>
      <c r="U658" s="704">
        <v>0</v>
      </c>
    </row>
    <row r="659" spans="1:21" ht="14.4" customHeight="1" x14ac:dyDescent="0.3">
      <c r="A659" s="664">
        <v>11</v>
      </c>
      <c r="B659" s="665" t="s">
        <v>550</v>
      </c>
      <c r="C659" s="665" t="s">
        <v>1791</v>
      </c>
      <c r="D659" s="746" t="s">
        <v>2589</v>
      </c>
      <c r="E659" s="747" t="s">
        <v>1813</v>
      </c>
      <c r="F659" s="665" t="s">
        <v>1787</v>
      </c>
      <c r="G659" s="665" t="s">
        <v>1997</v>
      </c>
      <c r="H659" s="665" t="s">
        <v>551</v>
      </c>
      <c r="I659" s="665" t="s">
        <v>2270</v>
      </c>
      <c r="J659" s="665" t="s">
        <v>1999</v>
      </c>
      <c r="K659" s="665" t="s">
        <v>2271</v>
      </c>
      <c r="L659" s="666">
        <v>33.549999999999997</v>
      </c>
      <c r="M659" s="666">
        <v>33.549999999999997</v>
      </c>
      <c r="N659" s="665">
        <v>1</v>
      </c>
      <c r="O659" s="748">
        <v>0.5</v>
      </c>
      <c r="P659" s="666"/>
      <c r="Q659" s="681">
        <v>0</v>
      </c>
      <c r="R659" s="665"/>
      <c r="S659" s="681">
        <v>0</v>
      </c>
      <c r="T659" s="748"/>
      <c r="U659" s="704">
        <v>0</v>
      </c>
    </row>
    <row r="660" spans="1:21" ht="14.4" customHeight="1" x14ac:dyDescent="0.3">
      <c r="A660" s="664">
        <v>11</v>
      </c>
      <c r="B660" s="665" t="s">
        <v>550</v>
      </c>
      <c r="C660" s="665" t="s">
        <v>1791</v>
      </c>
      <c r="D660" s="746" t="s">
        <v>2589</v>
      </c>
      <c r="E660" s="747" t="s">
        <v>1813</v>
      </c>
      <c r="F660" s="665" t="s">
        <v>1787</v>
      </c>
      <c r="G660" s="665" t="s">
        <v>1997</v>
      </c>
      <c r="H660" s="665" t="s">
        <v>551</v>
      </c>
      <c r="I660" s="665" t="s">
        <v>1998</v>
      </c>
      <c r="J660" s="665" t="s">
        <v>1999</v>
      </c>
      <c r="K660" s="665" t="s">
        <v>884</v>
      </c>
      <c r="L660" s="666">
        <v>50.32</v>
      </c>
      <c r="M660" s="666">
        <v>50.32</v>
      </c>
      <c r="N660" s="665">
        <v>1</v>
      </c>
      <c r="O660" s="748">
        <v>1</v>
      </c>
      <c r="P660" s="666"/>
      <c r="Q660" s="681">
        <v>0</v>
      </c>
      <c r="R660" s="665"/>
      <c r="S660" s="681">
        <v>0</v>
      </c>
      <c r="T660" s="748"/>
      <c r="U660" s="704">
        <v>0</v>
      </c>
    </row>
    <row r="661" spans="1:21" ht="14.4" customHeight="1" x14ac:dyDescent="0.3">
      <c r="A661" s="664">
        <v>11</v>
      </c>
      <c r="B661" s="665" t="s">
        <v>550</v>
      </c>
      <c r="C661" s="665" t="s">
        <v>1791</v>
      </c>
      <c r="D661" s="746" t="s">
        <v>2589</v>
      </c>
      <c r="E661" s="747" t="s">
        <v>1813</v>
      </c>
      <c r="F661" s="665" t="s">
        <v>1787</v>
      </c>
      <c r="G661" s="665" t="s">
        <v>2459</v>
      </c>
      <c r="H661" s="665" t="s">
        <v>551</v>
      </c>
      <c r="I661" s="665" t="s">
        <v>2460</v>
      </c>
      <c r="J661" s="665" t="s">
        <v>2461</v>
      </c>
      <c r="K661" s="665" t="s">
        <v>2462</v>
      </c>
      <c r="L661" s="666">
        <v>0</v>
      </c>
      <c r="M661" s="666">
        <v>0</v>
      </c>
      <c r="N661" s="665">
        <v>5</v>
      </c>
      <c r="O661" s="748">
        <v>0.5</v>
      </c>
      <c r="P661" s="666">
        <v>0</v>
      </c>
      <c r="Q661" s="681"/>
      <c r="R661" s="665">
        <v>5</v>
      </c>
      <c r="S661" s="681">
        <v>1</v>
      </c>
      <c r="T661" s="748">
        <v>0.5</v>
      </c>
      <c r="U661" s="704">
        <v>1</v>
      </c>
    </row>
    <row r="662" spans="1:21" ht="14.4" customHeight="1" x14ac:dyDescent="0.3">
      <c r="A662" s="664">
        <v>11</v>
      </c>
      <c r="B662" s="665" t="s">
        <v>550</v>
      </c>
      <c r="C662" s="665" t="s">
        <v>1791</v>
      </c>
      <c r="D662" s="746" t="s">
        <v>2589</v>
      </c>
      <c r="E662" s="747" t="s">
        <v>1813</v>
      </c>
      <c r="F662" s="665" t="s">
        <v>1788</v>
      </c>
      <c r="G662" s="665" t="s">
        <v>2018</v>
      </c>
      <c r="H662" s="665" t="s">
        <v>551</v>
      </c>
      <c r="I662" s="665" t="s">
        <v>2235</v>
      </c>
      <c r="J662" s="665" t="s">
        <v>2236</v>
      </c>
      <c r="K662" s="665" t="s">
        <v>2237</v>
      </c>
      <c r="L662" s="666">
        <v>35.130000000000003</v>
      </c>
      <c r="M662" s="666">
        <v>35.130000000000003</v>
      </c>
      <c r="N662" s="665">
        <v>1</v>
      </c>
      <c r="O662" s="748">
        <v>1</v>
      </c>
      <c r="P662" s="666">
        <v>35.130000000000003</v>
      </c>
      <c r="Q662" s="681">
        <v>1</v>
      </c>
      <c r="R662" s="665">
        <v>1</v>
      </c>
      <c r="S662" s="681">
        <v>1</v>
      </c>
      <c r="T662" s="748">
        <v>1</v>
      </c>
      <c r="U662" s="704">
        <v>1</v>
      </c>
    </row>
    <row r="663" spans="1:21" ht="14.4" customHeight="1" x14ac:dyDescent="0.3">
      <c r="A663" s="664">
        <v>11</v>
      </c>
      <c r="B663" s="665" t="s">
        <v>550</v>
      </c>
      <c r="C663" s="665" t="s">
        <v>1791</v>
      </c>
      <c r="D663" s="746" t="s">
        <v>2589</v>
      </c>
      <c r="E663" s="747" t="s">
        <v>1813</v>
      </c>
      <c r="F663" s="665" t="s">
        <v>1788</v>
      </c>
      <c r="G663" s="665" t="s">
        <v>1828</v>
      </c>
      <c r="H663" s="665" t="s">
        <v>551</v>
      </c>
      <c r="I663" s="665" t="s">
        <v>1928</v>
      </c>
      <c r="J663" s="665" t="s">
        <v>1929</v>
      </c>
      <c r="K663" s="665" t="s">
        <v>1930</v>
      </c>
      <c r="L663" s="666">
        <v>748.12</v>
      </c>
      <c r="M663" s="666">
        <v>2244.36</v>
      </c>
      <c r="N663" s="665">
        <v>3</v>
      </c>
      <c r="O663" s="748">
        <v>3</v>
      </c>
      <c r="P663" s="666">
        <v>1496.24</v>
      </c>
      <c r="Q663" s="681">
        <v>0.66666666666666663</v>
      </c>
      <c r="R663" s="665">
        <v>2</v>
      </c>
      <c r="S663" s="681">
        <v>0.66666666666666663</v>
      </c>
      <c r="T663" s="748">
        <v>2</v>
      </c>
      <c r="U663" s="704">
        <v>0.66666666666666663</v>
      </c>
    </row>
    <row r="664" spans="1:21" ht="14.4" customHeight="1" x14ac:dyDescent="0.3">
      <c r="A664" s="664">
        <v>11</v>
      </c>
      <c r="B664" s="665" t="s">
        <v>550</v>
      </c>
      <c r="C664" s="665" t="s">
        <v>1791</v>
      </c>
      <c r="D664" s="746" t="s">
        <v>2589</v>
      </c>
      <c r="E664" s="747" t="s">
        <v>1813</v>
      </c>
      <c r="F664" s="665" t="s">
        <v>1788</v>
      </c>
      <c r="G664" s="665" t="s">
        <v>1828</v>
      </c>
      <c r="H664" s="665" t="s">
        <v>551</v>
      </c>
      <c r="I664" s="665" t="s">
        <v>1848</v>
      </c>
      <c r="J664" s="665" t="s">
        <v>1849</v>
      </c>
      <c r="K664" s="665" t="s">
        <v>1850</v>
      </c>
      <c r="L664" s="666">
        <v>350</v>
      </c>
      <c r="M664" s="666">
        <v>350</v>
      </c>
      <c r="N664" s="665">
        <v>1</v>
      </c>
      <c r="O664" s="748">
        <v>1</v>
      </c>
      <c r="P664" s="666">
        <v>350</v>
      </c>
      <c r="Q664" s="681">
        <v>1</v>
      </c>
      <c r="R664" s="665">
        <v>1</v>
      </c>
      <c r="S664" s="681">
        <v>1</v>
      </c>
      <c r="T664" s="748">
        <v>1</v>
      </c>
      <c r="U664" s="704">
        <v>1</v>
      </c>
    </row>
    <row r="665" spans="1:21" ht="14.4" customHeight="1" x14ac:dyDescent="0.3">
      <c r="A665" s="664">
        <v>11</v>
      </c>
      <c r="B665" s="665" t="s">
        <v>550</v>
      </c>
      <c r="C665" s="665" t="s">
        <v>1791</v>
      </c>
      <c r="D665" s="746" t="s">
        <v>2589</v>
      </c>
      <c r="E665" s="747" t="s">
        <v>1813</v>
      </c>
      <c r="F665" s="665" t="s">
        <v>1788</v>
      </c>
      <c r="G665" s="665" t="s">
        <v>1828</v>
      </c>
      <c r="H665" s="665" t="s">
        <v>551</v>
      </c>
      <c r="I665" s="665" t="s">
        <v>2031</v>
      </c>
      <c r="J665" s="665" t="s">
        <v>2032</v>
      </c>
      <c r="K665" s="665" t="s">
        <v>2033</v>
      </c>
      <c r="L665" s="666">
        <v>1600</v>
      </c>
      <c r="M665" s="666">
        <v>3200</v>
      </c>
      <c r="N665" s="665">
        <v>2</v>
      </c>
      <c r="O665" s="748">
        <v>2</v>
      </c>
      <c r="P665" s="666"/>
      <c r="Q665" s="681">
        <v>0</v>
      </c>
      <c r="R665" s="665"/>
      <c r="S665" s="681">
        <v>0</v>
      </c>
      <c r="T665" s="748"/>
      <c r="U665" s="704">
        <v>0</v>
      </c>
    </row>
    <row r="666" spans="1:21" ht="14.4" customHeight="1" x14ac:dyDescent="0.3">
      <c r="A666" s="664">
        <v>11</v>
      </c>
      <c r="B666" s="665" t="s">
        <v>550</v>
      </c>
      <c r="C666" s="665" t="s">
        <v>1791</v>
      </c>
      <c r="D666" s="746" t="s">
        <v>2589</v>
      </c>
      <c r="E666" s="747" t="s">
        <v>1813</v>
      </c>
      <c r="F666" s="665" t="s">
        <v>1788</v>
      </c>
      <c r="G666" s="665" t="s">
        <v>1828</v>
      </c>
      <c r="H666" s="665" t="s">
        <v>551</v>
      </c>
      <c r="I666" s="665" t="s">
        <v>1840</v>
      </c>
      <c r="J666" s="665" t="s">
        <v>1841</v>
      </c>
      <c r="K666" s="665" t="s">
        <v>1842</v>
      </c>
      <c r="L666" s="666">
        <v>971.25</v>
      </c>
      <c r="M666" s="666">
        <v>971.25</v>
      </c>
      <c r="N666" s="665">
        <v>1</v>
      </c>
      <c r="O666" s="748">
        <v>1</v>
      </c>
      <c r="P666" s="666">
        <v>971.25</v>
      </c>
      <c r="Q666" s="681">
        <v>1</v>
      </c>
      <c r="R666" s="665">
        <v>1</v>
      </c>
      <c r="S666" s="681">
        <v>1</v>
      </c>
      <c r="T666" s="748">
        <v>1</v>
      </c>
      <c r="U666" s="704">
        <v>1</v>
      </c>
    </row>
    <row r="667" spans="1:21" ht="14.4" customHeight="1" x14ac:dyDescent="0.3">
      <c r="A667" s="664">
        <v>11</v>
      </c>
      <c r="B667" s="665" t="s">
        <v>550</v>
      </c>
      <c r="C667" s="665" t="s">
        <v>1791</v>
      </c>
      <c r="D667" s="746" t="s">
        <v>2589</v>
      </c>
      <c r="E667" s="747" t="s">
        <v>1813</v>
      </c>
      <c r="F667" s="665" t="s">
        <v>1788</v>
      </c>
      <c r="G667" s="665" t="s">
        <v>1828</v>
      </c>
      <c r="H667" s="665" t="s">
        <v>551</v>
      </c>
      <c r="I667" s="665" t="s">
        <v>2240</v>
      </c>
      <c r="J667" s="665" t="s">
        <v>2241</v>
      </c>
      <c r="K667" s="665" t="s">
        <v>2242</v>
      </c>
      <c r="L667" s="666">
        <v>600</v>
      </c>
      <c r="M667" s="666">
        <v>600</v>
      </c>
      <c r="N667" s="665">
        <v>1</v>
      </c>
      <c r="O667" s="748">
        <v>1</v>
      </c>
      <c r="P667" s="666">
        <v>600</v>
      </c>
      <c r="Q667" s="681">
        <v>1</v>
      </c>
      <c r="R667" s="665">
        <v>1</v>
      </c>
      <c r="S667" s="681">
        <v>1</v>
      </c>
      <c r="T667" s="748">
        <v>1</v>
      </c>
      <c r="U667" s="704">
        <v>1</v>
      </c>
    </row>
    <row r="668" spans="1:21" ht="14.4" customHeight="1" x14ac:dyDescent="0.3">
      <c r="A668" s="664">
        <v>11</v>
      </c>
      <c r="B668" s="665" t="s">
        <v>550</v>
      </c>
      <c r="C668" s="665" t="s">
        <v>1791</v>
      </c>
      <c r="D668" s="746" t="s">
        <v>2589</v>
      </c>
      <c r="E668" s="747" t="s">
        <v>1813</v>
      </c>
      <c r="F668" s="665" t="s">
        <v>1788</v>
      </c>
      <c r="G668" s="665" t="s">
        <v>1876</v>
      </c>
      <c r="H668" s="665" t="s">
        <v>551</v>
      </c>
      <c r="I668" s="665" t="s">
        <v>2463</v>
      </c>
      <c r="J668" s="665" t="s">
        <v>2464</v>
      </c>
      <c r="K668" s="665" t="s">
        <v>2465</v>
      </c>
      <c r="L668" s="666">
        <v>950</v>
      </c>
      <c r="M668" s="666">
        <v>950</v>
      </c>
      <c r="N668" s="665">
        <v>1</v>
      </c>
      <c r="O668" s="748">
        <v>1</v>
      </c>
      <c r="P668" s="666">
        <v>950</v>
      </c>
      <c r="Q668" s="681">
        <v>1</v>
      </c>
      <c r="R668" s="665">
        <v>1</v>
      </c>
      <c r="S668" s="681">
        <v>1</v>
      </c>
      <c r="T668" s="748">
        <v>1</v>
      </c>
      <c r="U668" s="704">
        <v>1</v>
      </c>
    </row>
    <row r="669" spans="1:21" ht="14.4" customHeight="1" x14ac:dyDescent="0.3">
      <c r="A669" s="664">
        <v>11</v>
      </c>
      <c r="B669" s="665" t="s">
        <v>550</v>
      </c>
      <c r="C669" s="665" t="s">
        <v>1791</v>
      </c>
      <c r="D669" s="746" t="s">
        <v>2589</v>
      </c>
      <c r="E669" s="747" t="s">
        <v>1813</v>
      </c>
      <c r="F669" s="665" t="s">
        <v>1788</v>
      </c>
      <c r="G669" s="665" t="s">
        <v>1876</v>
      </c>
      <c r="H669" s="665" t="s">
        <v>551</v>
      </c>
      <c r="I669" s="665" t="s">
        <v>1907</v>
      </c>
      <c r="J669" s="665" t="s">
        <v>1908</v>
      </c>
      <c r="K669" s="665" t="s">
        <v>1909</v>
      </c>
      <c r="L669" s="666">
        <v>200</v>
      </c>
      <c r="M669" s="666">
        <v>4000</v>
      </c>
      <c r="N669" s="665">
        <v>20</v>
      </c>
      <c r="O669" s="748">
        <v>10</v>
      </c>
      <c r="P669" s="666">
        <v>2400</v>
      </c>
      <c r="Q669" s="681">
        <v>0.6</v>
      </c>
      <c r="R669" s="665">
        <v>12</v>
      </c>
      <c r="S669" s="681">
        <v>0.6</v>
      </c>
      <c r="T669" s="748">
        <v>6</v>
      </c>
      <c r="U669" s="704">
        <v>0.6</v>
      </c>
    </row>
    <row r="670" spans="1:21" ht="14.4" customHeight="1" x14ac:dyDescent="0.3">
      <c r="A670" s="664">
        <v>11</v>
      </c>
      <c r="B670" s="665" t="s">
        <v>550</v>
      </c>
      <c r="C670" s="665" t="s">
        <v>1791</v>
      </c>
      <c r="D670" s="746" t="s">
        <v>2589</v>
      </c>
      <c r="E670" s="747" t="s">
        <v>1813</v>
      </c>
      <c r="F670" s="665" t="s">
        <v>1788</v>
      </c>
      <c r="G670" s="665" t="s">
        <v>1876</v>
      </c>
      <c r="H670" s="665" t="s">
        <v>551</v>
      </c>
      <c r="I670" s="665" t="s">
        <v>1877</v>
      </c>
      <c r="J670" s="665" t="s">
        <v>1878</v>
      </c>
      <c r="K670" s="665" t="s">
        <v>1879</v>
      </c>
      <c r="L670" s="666">
        <v>278.75</v>
      </c>
      <c r="M670" s="666">
        <v>1115</v>
      </c>
      <c r="N670" s="665">
        <v>4</v>
      </c>
      <c r="O670" s="748">
        <v>2</v>
      </c>
      <c r="P670" s="666">
        <v>1115</v>
      </c>
      <c r="Q670" s="681">
        <v>1</v>
      </c>
      <c r="R670" s="665">
        <v>4</v>
      </c>
      <c r="S670" s="681">
        <v>1</v>
      </c>
      <c r="T670" s="748">
        <v>2</v>
      </c>
      <c r="U670" s="704">
        <v>1</v>
      </c>
    </row>
    <row r="671" spans="1:21" ht="14.4" customHeight="1" x14ac:dyDescent="0.3">
      <c r="A671" s="664">
        <v>11</v>
      </c>
      <c r="B671" s="665" t="s">
        <v>550</v>
      </c>
      <c r="C671" s="665" t="s">
        <v>1791</v>
      </c>
      <c r="D671" s="746" t="s">
        <v>2589</v>
      </c>
      <c r="E671" s="747" t="s">
        <v>1813</v>
      </c>
      <c r="F671" s="665" t="s">
        <v>1788</v>
      </c>
      <c r="G671" s="665" t="s">
        <v>2045</v>
      </c>
      <c r="H671" s="665" t="s">
        <v>551</v>
      </c>
      <c r="I671" s="665" t="s">
        <v>2118</v>
      </c>
      <c r="J671" s="665" t="s">
        <v>2119</v>
      </c>
      <c r="K671" s="665" t="s">
        <v>2120</v>
      </c>
      <c r="L671" s="666">
        <v>553.15</v>
      </c>
      <c r="M671" s="666">
        <v>14935.050000000003</v>
      </c>
      <c r="N671" s="665">
        <v>27</v>
      </c>
      <c r="O671" s="748">
        <v>9</v>
      </c>
      <c r="P671" s="666">
        <v>13275.600000000002</v>
      </c>
      <c r="Q671" s="681">
        <v>0.88888888888888884</v>
      </c>
      <c r="R671" s="665">
        <v>24</v>
      </c>
      <c r="S671" s="681">
        <v>0.88888888888888884</v>
      </c>
      <c r="T671" s="748">
        <v>8</v>
      </c>
      <c r="U671" s="704">
        <v>0.88888888888888884</v>
      </c>
    </row>
    <row r="672" spans="1:21" ht="14.4" customHeight="1" x14ac:dyDescent="0.3">
      <c r="A672" s="664">
        <v>11</v>
      </c>
      <c r="B672" s="665" t="s">
        <v>550</v>
      </c>
      <c r="C672" s="665" t="s">
        <v>1791</v>
      </c>
      <c r="D672" s="746" t="s">
        <v>2589</v>
      </c>
      <c r="E672" s="747" t="s">
        <v>1814</v>
      </c>
      <c r="F672" s="665" t="s">
        <v>1787</v>
      </c>
      <c r="G672" s="665" t="s">
        <v>2419</v>
      </c>
      <c r="H672" s="665" t="s">
        <v>830</v>
      </c>
      <c r="I672" s="665" t="s">
        <v>2466</v>
      </c>
      <c r="J672" s="665" t="s">
        <v>837</v>
      </c>
      <c r="K672" s="665" t="s">
        <v>2467</v>
      </c>
      <c r="L672" s="666">
        <v>207.45</v>
      </c>
      <c r="M672" s="666">
        <v>207.45</v>
      </c>
      <c r="N672" s="665">
        <v>1</v>
      </c>
      <c r="O672" s="748">
        <v>1</v>
      </c>
      <c r="P672" s="666">
        <v>207.45</v>
      </c>
      <c r="Q672" s="681">
        <v>1</v>
      </c>
      <c r="R672" s="665">
        <v>1</v>
      </c>
      <c r="S672" s="681">
        <v>1</v>
      </c>
      <c r="T672" s="748">
        <v>1</v>
      </c>
      <c r="U672" s="704">
        <v>1</v>
      </c>
    </row>
    <row r="673" spans="1:21" ht="14.4" customHeight="1" x14ac:dyDescent="0.3">
      <c r="A673" s="664">
        <v>11</v>
      </c>
      <c r="B673" s="665" t="s">
        <v>550</v>
      </c>
      <c r="C673" s="665" t="s">
        <v>1791</v>
      </c>
      <c r="D673" s="746" t="s">
        <v>2589</v>
      </c>
      <c r="E673" s="747" t="s">
        <v>1814</v>
      </c>
      <c r="F673" s="665" t="s">
        <v>1787</v>
      </c>
      <c r="G673" s="665" t="s">
        <v>1937</v>
      </c>
      <c r="H673" s="665" t="s">
        <v>551</v>
      </c>
      <c r="I673" s="665" t="s">
        <v>753</v>
      </c>
      <c r="J673" s="665" t="s">
        <v>754</v>
      </c>
      <c r="K673" s="665" t="s">
        <v>1955</v>
      </c>
      <c r="L673" s="666">
        <v>54.81</v>
      </c>
      <c r="M673" s="666">
        <v>164.43</v>
      </c>
      <c r="N673" s="665">
        <v>3</v>
      </c>
      <c r="O673" s="748">
        <v>1</v>
      </c>
      <c r="P673" s="666"/>
      <c r="Q673" s="681">
        <v>0</v>
      </c>
      <c r="R673" s="665"/>
      <c r="S673" s="681">
        <v>0</v>
      </c>
      <c r="T673" s="748"/>
      <c r="U673" s="704">
        <v>0</v>
      </c>
    </row>
    <row r="674" spans="1:21" ht="14.4" customHeight="1" x14ac:dyDescent="0.3">
      <c r="A674" s="664">
        <v>11</v>
      </c>
      <c r="B674" s="665" t="s">
        <v>550</v>
      </c>
      <c r="C674" s="665" t="s">
        <v>1791</v>
      </c>
      <c r="D674" s="746" t="s">
        <v>2589</v>
      </c>
      <c r="E674" s="747" t="s">
        <v>1814</v>
      </c>
      <c r="F674" s="665" t="s">
        <v>1787</v>
      </c>
      <c r="G674" s="665" t="s">
        <v>1978</v>
      </c>
      <c r="H674" s="665" t="s">
        <v>551</v>
      </c>
      <c r="I674" s="665" t="s">
        <v>1982</v>
      </c>
      <c r="J674" s="665" t="s">
        <v>1983</v>
      </c>
      <c r="K674" s="665" t="s">
        <v>1981</v>
      </c>
      <c r="L674" s="666">
        <v>1776.68</v>
      </c>
      <c r="M674" s="666">
        <v>8883.4</v>
      </c>
      <c r="N674" s="665">
        <v>5</v>
      </c>
      <c r="O674" s="748">
        <v>5</v>
      </c>
      <c r="P674" s="666">
        <v>7106.72</v>
      </c>
      <c r="Q674" s="681">
        <v>0.8</v>
      </c>
      <c r="R674" s="665">
        <v>4</v>
      </c>
      <c r="S674" s="681">
        <v>0.8</v>
      </c>
      <c r="T674" s="748">
        <v>4</v>
      </c>
      <c r="U674" s="704">
        <v>0.8</v>
      </c>
    </row>
    <row r="675" spans="1:21" ht="14.4" customHeight="1" x14ac:dyDescent="0.3">
      <c r="A675" s="664">
        <v>11</v>
      </c>
      <c r="B675" s="665" t="s">
        <v>550</v>
      </c>
      <c r="C675" s="665" t="s">
        <v>1791</v>
      </c>
      <c r="D675" s="746" t="s">
        <v>2589</v>
      </c>
      <c r="E675" s="747" t="s">
        <v>1814</v>
      </c>
      <c r="F675" s="665" t="s">
        <v>1787</v>
      </c>
      <c r="G675" s="665" t="s">
        <v>1823</v>
      </c>
      <c r="H675" s="665" t="s">
        <v>830</v>
      </c>
      <c r="I675" s="665" t="s">
        <v>1824</v>
      </c>
      <c r="J675" s="665" t="s">
        <v>857</v>
      </c>
      <c r="K675" s="665" t="s">
        <v>1676</v>
      </c>
      <c r="L675" s="666">
        <v>815.1</v>
      </c>
      <c r="M675" s="666">
        <v>48090.899999999994</v>
      </c>
      <c r="N675" s="665">
        <v>59</v>
      </c>
      <c r="O675" s="748">
        <v>18</v>
      </c>
      <c r="P675" s="666">
        <v>38309.699999999997</v>
      </c>
      <c r="Q675" s="681">
        <v>0.79661016949152541</v>
      </c>
      <c r="R675" s="665">
        <v>47</v>
      </c>
      <c r="S675" s="681">
        <v>0.79661016949152541</v>
      </c>
      <c r="T675" s="748">
        <v>14</v>
      </c>
      <c r="U675" s="704">
        <v>0.77777777777777779</v>
      </c>
    </row>
    <row r="676" spans="1:21" ht="14.4" customHeight="1" x14ac:dyDescent="0.3">
      <c r="A676" s="664">
        <v>11</v>
      </c>
      <c r="B676" s="665" t="s">
        <v>550</v>
      </c>
      <c r="C676" s="665" t="s">
        <v>1791</v>
      </c>
      <c r="D676" s="746" t="s">
        <v>2589</v>
      </c>
      <c r="E676" s="747" t="s">
        <v>1814</v>
      </c>
      <c r="F676" s="665" t="s">
        <v>1787</v>
      </c>
      <c r="G676" s="665" t="s">
        <v>1837</v>
      </c>
      <c r="H676" s="665" t="s">
        <v>830</v>
      </c>
      <c r="I676" s="665" t="s">
        <v>1913</v>
      </c>
      <c r="J676" s="665" t="s">
        <v>845</v>
      </c>
      <c r="K676" s="665" t="s">
        <v>1914</v>
      </c>
      <c r="L676" s="666">
        <v>0</v>
      </c>
      <c r="M676" s="666">
        <v>0</v>
      </c>
      <c r="N676" s="665">
        <v>1</v>
      </c>
      <c r="O676" s="748">
        <v>1</v>
      </c>
      <c r="P676" s="666"/>
      <c r="Q676" s="681"/>
      <c r="R676" s="665"/>
      <c r="S676" s="681">
        <v>0</v>
      </c>
      <c r="T676" s="748"/>
      <c r="U676" s="704">
        <v>0</v>
      </c>
    </row>
    <row r="677" spans="1:21" ht="14.4" customHeight="1" x14ac:dyDescent="0.3">
      <c r="A677" s="664">
        <v>11</v>
      </c>
      <c r="B677" s="665" t="s">
        <v>550</v>
      </c>
      <c r="C677" s="665" t="s">
        <v>1791</v>
      </c>
      <c r="D677" s="746" t="s">
        <v>2589</v>
      </c>
      <c r="E677" s="747" t="s">
        <v>1814</v>
      </c>
      <c r="F677" s="665" t="s">
        <v>1787</v>
      </c>
      <c r="G677" s="665" t="s">
        <v>1837</v>
      </c>
      <c r="H677" s="665" t="s">
        <v>551</v>
      </c>
      <c r="I677" s="665" t="s">
        <v>1838</v>
      </c>
      <c r="J677" s="665" t="s">
        <v>845</v>
      </c>
      <c r="K677" s="665" t="s">
        <v>1839</v>
      </c>
      <c r="L677" s="666">
        <v>36.54</v>
      </c>
      <c r="M677" s="666">
        <v>73.08</v>
      </c>
      <c r="N677" s="665">
        <v>2</v>
      </c>
      <c r="O677" s="748">
        <v>1</v>
      </c>
      <c r="P677" s="666"/>
      <c r="Q677" s="681">
        <v>0</v>
      </c>
      <c r="R677" s="665"/>
      <c r="S677" s="681">
        <v>0</v>
      </c>
      <c r="T677" s="748"/>
      <c r="U677" s="704">
        <v>0</v>
      </c>
    </row>
    <row r="678" spans="1:21" ht="14.4" customHeight="1" x14ac:dyDescent="0.3">
      <c r="A678" s="664">
        <v>11</v>
      </c>
      <c r="B678" s="665" t="s">
        <v>550</v>
      </c>
      <c r="C678" s="665" t="s">
        <v>1791</v>
      </c>
      <c r="D678" s="746" t="s">
        <v>2589</v>
      </c>
      <c r="E678" s="747" t="s">
        <v>1814</v>
      </c>
      <c r="F678" s="665" t="s">
        <v>1787</v>
      </c>
      <c r="G678" s="665" t="s">
        <v>1825</v>
      </c>
      <c r="H678" s="665" t="s">
        <v>551</v>
      </c>
      <c r="I678" s="665" t="s">
        <v>640</v>
      </c>
      <c r="J678" s="665" t="s">
        <v>1826</v>
      </c>
      <c r="K678" s="665" t="s">
        <v>1827</v>
      </c>
      <c r="L678" s="666">
        <v>0</v>
      </c>
      <c r="M678" s="666">
        <v>0</v>
      </c>
      <c r="N678" s="665">
        <v>1</v>
      </c>
      <c r="O678" s="748">
        <v>1</v>
      </c>
      <c r="P678" s="666"/>
      <c r="Q678" s="681"/>
      <c r="R678" s="665"/>
      <c r="S678" s="681">
        <v>0</v>
      </c>
      <c r="T678" s="748"/>
      <c r="U678" s="704">
        <v>0</v>
      </c>
    </row>
    <row r="679" spans="1:21" ht="14.4" customHeight="1" x14ac:dyDescent="0.3">
      <c r="A679" s="664">
        <v>11</v>
      </c>
      <c r="B679" s="665" t="s">
        <v>550</v>
      </c>
      <c r="C679" s="665" t="s">
        <v>1791</v>
      </c>
      <c r="D679" s="746" t="s">
        <v>2589</v>
      </c>
      <c r="E679" s="747" t="s">
        <v>1814</v>
      </c>
      <c r="F679" s="665" t="s">
        <v>1787</v>
      </c>
      <c r="G679" s="665" t="s">
        <v>1944</v>
      </c>
      <c r="H679" s="665" t="s">
        <v>551</v>
      </c>
      <c r="I679" s="665" t="s">
        <v>2468</v>
      </c>
      <c r="J679" s="665" t="s">
        <v>1203</v>
      </c>
      <c r="K679" s="665" t="s">
        <v>884</v>
      </c>
      <c r="L679" s="666">
        <v>0</v>
      </c>
      <c r="M679" s="666">
        <v>0</v>
      </c>
      <c r="N679" s="665">
        <v>2</v>
      </c>
      <c r="O679" s="748">
        <v>1</v>
      </c>
      <c r="P679" s="666">
        <v>0</v>
      </c>
      <c r="Q679" s="681"/>
      <c r="R679" s="665">
        <v>2</v>
      </c>
      <c r="S679" s="681">
        <v>1</v>
      </c>
      <c r="T679" s="748">
        <v>1</v>
      </c>
      <c r="U679" s="704">
        <v>1</v>
      </c>
    </row>
    <row r="680" spans="1:21" ht="14.4" customHeight="1" x14ac:dyDescent="0.3">
      <c r="A680" s="664">
        <v>11</v>
      </c>
      <c r="B680" s="665" t="s">
        <v>550</v>
      </c>
      <c r="C680" s="665" t="s">
        <v>1791</v>
      </c>
      <c r="D680" s="746" t="s">
        <v>2589</v>
      </c>
      <c r="E680" s="747" t="s">
        <v>1814</v>
      </c>
      <c r="F680" s="665" t="s">
        <v>1788</v>
      </c>
      <c r="G680" s="665" t="s">
        <v>2009</v>
      </c>
      <c r="H680" s="665" t="s">
        <v>551</v>
      </c>
      <c r="I680" s="665" t="s">
        <v>2259</v>
      </c>
      <c r="J680" s="665" t="s">
        <v>2260</v>
      </c>
      <c r="K680" s="665" t="s">
        <v>2261</v>
      </c>
      <c r="L680" s="666">
        <v>300</v>
      </c>
      <c r="M680" s="666">
        <v>300</v>
      </c>
      <c r="N680" s="665">
        <v>1</v>
      </c>
      <c r="O680" s="748">
        <v>1</v>
      </c>
      <c r="P680" s="666"/>
      <c r="Q680" s="681">
        <v>0</v>
      </c>
      <c r="R680" s="665"/>
      <c r="S680" s="681">
        <v>0</v>
      </c>
      <c r="T680" s="748"/>
      <c r="U680" s="704">
        <v>0</v>
      </c>
    </row>
    <row r="681" spans="1:21" ht="14.4" customHeight="1" x14ac:dyDescent="0.3">
      <c r="A681" s="664">
        <v>11</v>
      </c>
      <c r="B681" s="665" t="s">
        <v>550</v>
      </c>
      <c r="C681" s="665" t="s">
        <v>1791</v>
      </c>
      <c r="D681" s="746" t="s">
        <v>2589</v>
      </c>
      <c r="E681" s="747" t="s">
        <v>1814</v>
      </c>
      <c r="F681" s="665" t="s">
        <v>1788</v>
      </c>
      <c r="G681" s="665" t="s">
        <v>2009</v>
      </c>
      <c r="H681" s="665" t="s">
        <v>551</v>
      </c>
      <c r="I681" s="665" t="s">
        <v>2012</v>
      </c>
      <c r="J681" s="665" t="s">
        <v>2013</v>
      </c>
      <c r="K681" s="665" t="s">
        <v>2014</v>
      </c>
      <c r="L681" s="666">
        <v>0</v>
      </c>
      <c r="M681" s="666">
        <v>0</v>
      </c>
      <c r="N681" s="665">
        <v>41</v>
      </c>
      <c r="O681" s="748">
        <v>40</v>
      </c>
      <c r="P681" s="666">
        <v>0</v>
      </c>
      <c r="Q681" s="681"/>
      <c r="R681" s="665">
        <v>1</v>
      </c>
      <c r="S681" s="681">
        <v>2.4390243902439025E-2</v>
      </c>
      <c r="T681" s="748">
        <v>1</v>
      </c>
      <c r="U681" s="704">
        <v>2.5000000000000001E-2</v>
      </c>
    </row>
    <row r="682" spans="1:21" ht="14.4" customHeight="1" x14ac:dyDescent="0.3">
      <c r="A682" s="664">
        <v>11</v>
      </c>
      <c r="B682" s="665" t="s">
        <v>550</v>
      </c>
      <c r="C682" s="665" t="s">
        <v>1791</v>
      </c>
      <c r="D682" s="746" t="s">
        <v>2589</v>
      </c>
      <c r="E682" s="747" t="s">
        <v>1814</v>
      </c>
      <c r="F682" s="665" t="s">
        <v>1788</v>
      </c>
      <c r="G682" s="665" t="s">
        <v>2009</v>
      </c>
      <c r="H682" s="665" t="s">
        <v>551</v>
      </c>
      <c r="I682" s="665" t="s">
        <v>2469</v>
      </c>
      <c r="J682" s="665" t="s">
        <v>2470</v>
      </c>
      <c r="K682" s="665" t="s">
        <v>2017</v>
      </c>
      <c r="L682" s="666">
        <v>0</v>
      </c>
      <c r="M682" s="666">
        <v>0</v>
      </c>
      <c r="N682" s="665">
        <v>1</v>
      </c>
      <c r="O682" s="748">
        <v>1</v>
      </c>
      <c r="P682" s="666"/>
      <c r="Q682" s="681"/>
      <c r="R682" s="665"/>
      <c r="S682" s="681">
        <v>0</v>
      </c>
      <c r="T682" s="748"/>
      <c r="U682" s="704">
        <v>0</v>
      </c>
    </row>
    <row r="683" spans="1:21" ht="14.4" customHeight="1" x14ac:dyDescent="0.3">
      <c r="A683" s="664">
        <v>11</v>
      </c>
      <c r="B683" s="665" t="s">
        <v>550</v>
      </c>
      <c r="C683" s="665" t="s">
        <v>1791</v>
      </c>
      <c r="D683" s="746" t="s">
        <v>2589</v>
      </c>
      <c r="E683" s="747" t="s">
        <v>1814</v>
      </c>
      <c r="F683" s="665" t="s">
        <v>1788</v>
      </c>
      <c r="G683" s="665" t="s">
        <v>1876</v>
      </c>
      <c r="H683" s="665" t="s">
        <v>551</v>
      </c>
      <c r="I683" s="665" t="s">
        <v>1907</v>
      </c>
      <c r="J683" s="665" t="s">
        <v>1908</v>
      </c>
      <c r="K683" s="665" t="s">
        <v>1909</v>
      </c>
      <c r="L683" s="666">
        <v>200</v>
      </c>
      <c r="M683" s="666">
        <v>7600</v>
      </c>
      <c r="N683" s="665">
        <v>38</v>
      </c>
      <c r="O683" s="748">
        <v>19</v>
      </c>
      <c r="P683" s="666">
        <v>6400</v>
      </c>
      <c r="Q683" s="681">
        <v>0.84210526315789469</v>
      </c>
      <c r="R683" s="665">
        <v>32</v>
      </c>
      <c r="S683" s="681">
        <v>0.84210526315789469</v>
      </c>
      <c r="T683" s="748">
        <v>16</v>
      </c>
      <c r="U683" s="704">
        <v>0.84210526315789469</v>
      </c>
    </row>
    <row r="684" spans="1:21" ht="14.4" customHeight="1" x14ac:dyDescent="0.3">
      <c r="A684" s="664">
        <v>11</v>
      </c>
      <c r="B684" s="665" t="s">
        <v>550</v>
      </c>
      <c r="C684" s="665" t="s">
        <v>1791</v>
      </c>
      <c r="D684" s="746" t="s">
        <v>2589</v>
      </c>
      <c r="E684" s="747" t="s">
        <v>1814</v>
      </c>
      <c r="F684" s="665" t="s">
        <v>1788</v>
      </c>
      <c r="G684" s="665" t="s">
        <v>1876</v>
      </c>
      <c r="H684" s="665" t="s">
        <v>551</v>
      </c>
      <c r="I684" s="665" t="s">
        <v>1877</v>
      </c>
      <c r="J684" s="665" t="s">
        <v>1878</v>
      </c>
      <c r="K684" s="665" t="s">
        <v>1879</v>
      </c>
      <c r="L684" s="666">
        <v>278.75</v>
      </c>
      <c r="M684" s="666">
        <v>3902.5</v>
      </c>
      <c r="N684" s="665">
        <v>14</v>
      </c>
      <c r="O684" s="748">
        <v>7</v>
      </c>
      <c r="P684" s="666">
        <v>3902.5</v>
      </c>
      <c r="Q684" s="681">
        <v>1</v>
      </c>
      <c r="R684" s="665">
        <v>14</v>
      </c>
      <c r="S684" s="681">
        <v>1</v>
      </c>
      <c r="T684" s="748">
        <v>7</v>
      </c>
      <c r="U684" s="704">
        <v>1</v>
      </c>
    </row>
    <row r="685" spans="1:21" ht="14.4" customHeight="1" x14ac:dyDescent="0.3">
      <c r="A685" s="664">
        <v>11</v>
      </c>
      <c r="B685" s="665" t="s">
        <v>550</v>
      </c>
      <c r="C685" s="665" t="s">
        <v>1791</v>
      </c>
      <c r="D685" s="746" t="s">
        <v>2589</v>
      </c>
      <c r="E685" s="747" t="s">
        <v>1815</v>
      </c>
      <c r="F685" s="665" t="s">
        <v>1787</v>
      </c>
      <c r="G685" s="665" t="s">
        <v>1937</v>
      </c>
      <c r="H685" s="665" t="s">
        <v>551</v>
      </c>
      <c r="I685" s="665" t="s">
        <v>753</v>
      </c>
      <c r="J685" s="665" t="s">
        <v>754</v>
      </c>
      <c r="K685" s="665" t="s">
        <v>1955</v>
      </c>
      <c r="L685" s="666">
        <v>54.81</v>
      </c>
      <c r="M685" s="666">
        <v>54.81</v>
      </c>
      <c r="N685" s="665">
        <v>1</v>
      </c>
      <c r="O685" s="748">
        <v>1</v>
      </c>
      <c r="P685" s="666"/>
      <c r="Q685" s="681">
        <v>0</v>
      </c>
      <c r="R685" s="665"/>
      <c r="S685" s="681">
        <v>0</v>
      </c>
      <c r="T685" s="748"/>
      <c r="U685" s="704">
        <v>0</v>
      </c>
    </row>
    <row r="686" spans="1:21" ht="14.4" customHeight="1" x14ac:dyDescent="0.3">
      <c r="A686" s="664">
        <v>11</v>
      </c>
      <c r="B686" s="665" t="s">
        <v>550</v>
      </c>
      <c r="C686" s="665" t="s">
        <v>1791</v>
      </c>
      <c r="D686" s="746" t="s">
        <v>2589</v>
      </c>
      <c r="E686" s="747" t="s">
        <v>1815</v>
      </c>
      <c r="F686" s="665" t="s">
        <v>1787</v>
      </c>
      <c r="G686" s="665" t="s">
        <v>1937</v>
      </c>
      <c r="H686" s="665" t="s">
        <v>551</v>
      </c>
      <c r="I686" s="665" t="s">
        <v>2471</v>
      </c>
      <c r="J686" s="665" t="s">
        <v>2302</v>
      </c>
      <c r="K686" s="665" t="s">
        <v>2472</v>
      </c>
      <c r="L686" s="666">
        <v>36.54</v>
      </c>
      <c r="M686" s="666">
        <v>36.54</v>
      </c>
      <c r="N686" s="665">
        <v>1</v>
      </c>
      <c r="O686" s="748">
        <v>1</v>
      </c>
      <c r="P686" s="666">
        <v>36.54</v>
      </c>
      <c r="Q686" s="681">
        <v>1</v>
      </c>
      <c r="R686" s="665">
        <v>1</v>
      </c>
      <c r="S686" s="681">
        <v>1</v>
      </c>
      <c r="T686" s="748">
        <v>1</v>
      </c>
      <c r="U686" s="704">
        <v>1</v>
      </c>
    </row>
    <row r="687" spans="1:21" ht="14.4" customHeight="1" x14ac:dyDescent="0.3">
      <c r="A687" s="664">
        <v>11</v>
      </c>
      <c r="B687" s="665" t="s">
        <v>550</v>
      </c>
      <c r="C687" s="665" t="s">
        <v>1791</v>
      </c>
      <c r="D687" s="746" t="s">
        <v>2589</v>
      </c>
      <c r="E687" s="747" t="s">
        <v>1815</v>
      </c>
      <c r="F687" s="665" t="s">
        <v>1787</v>
      </c>
      <c r="G687" s="665" t="s">
        <v>1825</v>
      </c>
      <c r="H687" s="665" t="s">
        <v>551</v>
      </c>
      <c r="I687" s="665" t="s">
        <v>640</v>
      </c>
      <c r="J687" s="665" t="s">
        <v>1826</v>
      </c>
      <c r="K687" s="665" t="s">
        <v>1827</v>
      </c>
      <c r="L687" s="666">
        <v>0</v>
      </c>
      <c r="M687" s="666">
        <v>0</v>
      </c>
      <c r="N687" s="665">
        <v>2</v>
      </c>
      <c r="O687" s="748">
        <v>1</v>
      </c>
      <c r="P687" s="666"/>
      <c r="Q687" s="681"/>
      <c r="R687" s="665"/>
      <c r="S687" s="681">
        <v>0</v>
      </c>
      <c r="T687" s="748"/>
      <c r="U687" s="704">
        <v>0</v>
      </c>
    </row>
    <row r="688" spans="1:21" ht="14.4" customHeight="1" x14ac:dyDescent="0.3">
      <c r="A688" s="664">
        <v>11</v>
      </c>
      <c r="B688" s="665" t="s">
        <v>550</v>
      </c>
      <c r="C688" s="665" t="s">
        <v>1791</v>
      </c>
      <c r="D688" s="746" t="s">
        <v>2589</v>
      </c>
      <c r="E688" s="747" t="s">
        <v>1815</v>
      </c>
      <c r="F688" s="665" t="s">
        <v>1788</v>
      </c>
      <c r="G688" s="665" t="s">
        <v>2308</v>
      </c>
      <c r="H688" s="665" t="s">
        <v>551</v>
      </c>
      <c r="I688" s="665" t="s">
        <v>2309</v>
      </c>
      <c r="J688" s="665" t="s">
        <v>2310</v>
      </c>
      <c r="K688" s="665" t="s">
        <v>2311</v>
      </c>
      <c r="L688" s="666">
        <v>1668</v>
      </c>
      <c r="M688" s="666">
        <v>3336</v>
      </c>
      <c r="N688" s="665">
        <v>2</v>
      </c>
      <c r="O688" s="748">
        <v>1</v>
      </c>
      <c r="P688" s="666"/>
      <c r="Q688" s="681">
        <v>0</v>
      </c>
      <c r="R688" s="665"/>
      <c r="S688" s="681">
        <v>0</v>
      </c>
      <c r="T688" s="748"/>
      <c r="U688" s="704">
        <v>0</v>
      </c>
    </row>
    <row r="689" spans="1:21" ht="14.4" customHeight="1" x14ac:dyDescent="0.3">
      <c r="A689" s="664">
        <v>11</v>
      </c>
      <c r="B689" s="665" t="s">
        <v>550</v>
      </c>
      <c r="C689" s="665" t="s">
        <v>1791</v>
      </c>
      <c r="D689" s="746" t="s">
        <v>2589</v>
      </c>
      <c r="E689" s="747" t="s">
        <v>1815</v>
      </c>
      <c r="F689" s="665" t="s">
        <v>1788</v>
      </c>
      <c r="G689" s="665" t="s">
        <v>2009</v>
      </c>
      <c r="H689" s="665" t="s">
        <v>551</v>
      </c>
      <c r="I689" s="665" t="s">
        <v>2012</v>
      </c>
      <c r="J689" s="665" t="s">
        <v>2013</v>
      </c>
      <c r="K689" s="665" t="s">
        <v>2014</v>
      </c>
      <c r="L689" s="666">
        <v>0</v>
      </c>
      <c r="M689" s="666">
        <v>0</v>
      </c>
      <c r="N689" s="665">
        <v>1</v>
      </c>
      <c r="O689" s="748">
        <v>1</v>
      </c>
      <c r="P689" s="666"/>
      <c r="Q689" s="681"/>
      <c r="R689" s="665"/>
      <c r="S689" s="681">
        <v>0</v>
      </c>
      <c r="T689" s="748"/>
      <c r="U689" s="704">
        <v>0</v>
      </c>
    </row>
    <row r="690" spans="1:21" ht="14.4" customHeight="1" x14ac:dyDescent="0.3">
      <c r="A690" s="664">
        <v>11</v>
      </c>
      <c r="B690" s="665" t="s">
        <v>550</v>
      </c>
      <c r="C690" s="665" t="s">
        <v>1791</v>
      </c>
      <c r="D690" s="746" t="s">
        <v>2589</v>
      </c>
      <c r="E690" s="747" t="s">
        <v>1815</v>
      </c>
      <c r="F690" s="665" t="s">
        <v>1788</v>
      </c>
      <c r="G690" s="665" t="s">
        <v>2018</v>
      </c>
      <c r="H690" s="665" t="s">
        <v>551</v>
      </c>
      <c r="I690" s="665" t="s">
        <v>2235</v>
      </c>
      <c r="J690" s="665" t="s">
        <v>2236</v>
      </c>
      <c r="K690" s="665" t="s">
        <v>2237</v>
      </c>
      <c r="L690" s="666">
        <v>35.130000000000003</v>
      </c>
      <c r="M690" s="666">
        <v>70.260000000000005</v>
      </c>
      <c r="N690" s="665">
        <v>2</v>
      </c>
      <c r="O690" s="748">
        <v>2</v>
      </c>
      <c r="P690" s="666">
        <v>70.260000000000005</v>
      </c>
      <c r="Q690" s="681">
        <v>1</v>
      </c>
      <c r="R690" s="665">
        <v>2</v>
      </c>
      <c r="S690" s="681">
        <v>1</v>
      </c>
      <c r="T690" s="748">
        <v>2</v>
      </c>
      <c r="U690" s="704">
        <v>1</v>
      </c>
    </row>
    <row r="691" spans="1:21" ht="14.4" customHeight="1" x14ac:dyDescent="0.3">
      <c r="A691" s="664">
        <v>11</v>
      </c>
      <c r="B691" s="665" t="s">
        <v>550</v>
      </c>
      <c r="C691" s="665" t="s">
        <v>1791</v>
      </c>
      <c r="D691" s="746" t="s">
        <v>2589</v>
      </c>
      <c r="E691" s="747" t="s">
        <v>1815</v>
      </c>
      <c r="F691" s="665" t="s">
        <v>1788</v>
      </c>
      <c r="G691" s="665" t="s">
        <v>1828</v>
      </c>
      <c r="H691" s="665" t="s">
        <v>551</v>
      </c>
      <c r="I691" s="665" t="s">
        <v>2473</v>
      </c>
      <c r="J691" s="665" t="s">
        <v>2414</v>
      </c>
      <c r="K691" s="665" t="s">
        <v>2474</v>
      </c>
      <c r="L691" s="666">
        <v>58.5</v>
      </c>
      <c r="M691" s="666">
        <v>58.5</v>
      </c>
      <c r="N691" s="665">
        <v>1</v>
      </c>
      <c r="O691" s="748">
        <v>1</v>
      </c>
      <c r="P691" s="666">
        <v>58.5</v>
      </c>
      <c r="Q691" s="681">
        <v>1</v>
      </c>
      <c r="R691" s="665">
        <v>1</v>
      </c>
      <c r="S691" s="681">
        <v>1</v>
      </c>
      <c r="T691" s="748">
        <v>1</v>
      </c>
      <c r="U691" s="704">
        <v>1</v>
      </c>
    </row>
    <row r="692" spans="1:21" ht="14.4" customHeight="1" x14ac:dyDescent="0.3">
      <c r="A692" s="664">
        <v>11</v>
      </c>
      <c r="B692" s="665" t="s">
        <v>550</v>
      </c>
      <c r="C692" s="665" t="s">
        <v>1791</v>
      </c>
      <c r="D692" s="746" t="s">
        <v>2589</v>
      </c>
      <c r="E692" s="747" t="s">
        <v>1815</v>
      </c>
      <c r="F692" s="665" t="s">
        <v>1788</v>
      </c>
      <c r="G692" s="665" t="s">
        <v>1876</v>
      </c>
      <c r="H692" s="665" t="s">
        <v>551</v>
      </c>
      <c r="I692" s="665" t="s">
        <v>1907</v>
      </c>
      <c r="J692" s="665" t="s">
        <v>1908</v>
      </c>
      <c r="K692" s="665" t="s">
        <v>1909</v>
      </c>
      <c r="L692" s="666">
        <v>200</v>
      </c>
      <c r="M692" s="666">
        <v>4800</v>
      </c>
      <c r="N692" s="665">
        <v>24</v>
      </c>
      <c r="O692" s="748">
        <v>12</v>
      </c>
      <c r="P692" s="666">
        <v>3600</v>
      </c>
      <c r="Q692" s="681">
        <v>0.75</v>
      </c>
      <c r="R692" s="665">
        <v>18</v>
      </c>
      <c r="S692" s="681">
        <v>0.75</v>
      </c>
      <c r="T692" s="748">
        <v>9</v>
      </c>
      <c r="U692" s="704">
        <v>0.75</v>
      </c>
    </row>
    <row r="693" spans="1:21" ht="14.4" customHeight="1" x14ac:dyDescent="0.3">
      <c r="A693" s="664">
        <v>11</v>
      </c>
      <c r="B693" s="665" t="s">
        <v>550</v>
      </c>
      <c r="C693" s="665" t="s">
        <v>1791</v>
      </c>
      <c r="D693" s="746" t="s">
        <v>2589</v>
      </c>
      <c r="E693" s="747" t="s">
        <v>1815</v>
      </c>
      <c r="F693" s="665" t="s">
        <v>1788</v>
      </c>
      <c r="G693" s="665" t="s">
        <v>1876</v>
      </c>
      <c r="H693" s="665" t="s">
        <v>551</v>
      </c>
      <c r="I693" s="665" t="s">
        <v>1877</v>
      </c>
      <c r="J693" s="665" t="s">
        <v>1878</v>
      </c>
      <c r="K693" s="665" t="s">
        <v>1879</v>
      </c>
      <c r="L693" s="666">
        <v>278.75</v>
      </c>
      <c r="M693" s="666">
        <v>2787.5</v>
      </c>
      <c r="N693" s="665">
        <v>10</v>
      </c>
      <c r="O693" s="748">
        <v>5</v>
      </c>
      <c r="P693" s="666">
        <v>2787.5</v>
      </c>
      <c r="Q693" s="681">
        <v>1</v>
      </c>
      <c r="R693" s="665">
        <v>10</v>
      </c>
      <c r="S693" s="681">
        <v>1</v>
      </c>
      <c r="T693" s="748">
        <v>5</v>
      </c>
      <c r="U693" s="704">
        <v>1</v>
      </c>
    </row>
    <row r="694" spans="1:21" ht="14.4" customHeight="1" x14ac:dyDescent="0.3">
      <c r="A694" s="664">
        <v>11</v>
      </c>
      <c r="B694" s="665" t="s">
        <v>550</v>
      </c>
      <c r="C694" s="665" t="s">
        <v>1791</v>
      </c>
      <c r="D694" s="746" t="s">
        <v>2589</v>
      </c>
      <c r="E694" s="747" t="s">
        <v>1815</v>
      </c>
      <c r="F694" s="665" t="s">
        <v>1788</v>
      </c>
      <c r="G694" s="665" t="s">
        <v>2045</v>
      </c>
      <c r="H694" s="665" t="s">
        <v>551</v>
      </c>
      <c r="I694" s="665" t="s">
        <v>2046</v>
      </c>
      <c r="J694" s="665" t="s">
        <v>2047</v>
      </c>
      <c r="K694" s="665" t="s">
        <v>2048</v>
      </c>
      <c r="L694" s="666">
        <v>1659.44</v>
      </c>
      <c r="M694" s="666">
        <v>1659.44</v>
      </c>
      <c r="N694" s="665">
        <v>1</v>
      </c>
      <c r="O694" s="748">
        <v>1</v>
      </c>
      <c r="P694" s="666">
        <v>1659.44</v>
      </c>
      <c r="Q694" s="681">
        <v>1</v>
      </c>
      <c r="R694" s="665">
        <v>1</v>
      </c>
      <c r="S694" s="681">
        <v>1</v>
      </c>
      <c r="T694" s="748">
        <v>1</v>
      </c>
      <c r="U694" s="704">
        <v>1</v>
      </c>
    </row>
    <row r="695" spans="1:21" ht="14.4" customHeight="1" x14ac:dyDescent="0.3">
      <c r="A695" s="664">
        <v>11</v>
      </c>
      <c r="B695" s="665" t="s">
        <v>550</v>
      </c>
      <c r="C695" s="665" t="s">
        <v>1791</v>
      </c>
      <c r="D695" s="746" t="s">
        <v>2589</v>
      </c>
      <c r="E695" s="747" t="s">
        <v>1815</v>
      </c>
      <c r="F695" s="665" t="s">
        <v>1788</v>
      </c>
      <c r="G695" s="665" t="s">
        <v>2045</v>
      </c>
      <c r="H695" s="665" t="s">
        <v>551</v>
      </c>
      <c r="I695" s="665" t="s">
        <v>2118</v>
      </c>
      <c r="J695" s="665" t="s">
        <v>2119</v>
      </c>
      <c r="K695" s="665" t="s">
        <v>2120</v>
      </c>
      <c r="L695" s="666">
        <v>553.15</v>
      </c>
      <c r="M695" s="666">
        <v>7190.9499999999989</v>
      </c>
      <c r="N695" s="665">
        <v>13</v>
      </c>
      <c r="O695" s="748">
        <v>7</v>
      </c>
      <c r="P695" s="666">
        <v>6637.7999999999993</v>
      </c>
      <c r="Q695" s="681">
        <v>0.92307692307692313</v>
      </c>
      <c r="R695" s="665">
        <v>12</v>
      </c>
      <c r="S695" s="681">
        <v>0.92307692307692313</v>
      </c>
      <c r="T695" s="748">
        <v>6</v>
      </c>
      <c r="U695" s="704">
        <v>0.8571428571428571</v>
      </c>
    </row>
    <row r="696" spans="1:21" ht="14.4" customHeight="1" x14ac:dyDescent="0.3">
      <c r="A696" s="664">
        <v>11</v>
      </c>
      <c r="B696" s="665" t="s">
        <v>550</v>
      </c>
      <c r="C696" s="665" t="s">
        <v>1791</v>
      </c>
      <c r="D696" s="746" t="s">
        <v>2589</v>
      </c>
      <c r="E696" s="747" t="s">
        <v>1816</v>
      </c>
      <c r="F696" s="665" t="s">
        <v>1787</v>
      </c>
      <c r="G696" s="665" t="s">
        <v>2284</v>
      </c>
      <c r="H696" s="665" t="s">
        <v>551</v>
      </c>
      <c r="I696" s="665" t="s">
        <v>2285</v>
      </c>
      <c r="J696" s="665" t="s">
        <v>2286</v>
      </c>
      <c r="K696" s="665" t="s">
        <v>2287</v>
      </c>
      <c r="L696" s="666">
        <v>24.35</v>
      </c>
      <c r="M696" s="666">
        <v>121.75000000000001</v>
      </c>
      <c r="N696" s="665">
        <v>5</v>
      </c>
      <c r="O696" s="748">
        <v>3</v>
      </c>
      <c r="P696" s="666">
        <v>48.7</v>
      </c>
      <c r="Q696" s="681">
        <v>0.39999999999999997</v>
      </c>
      <c r="R696" s="665">
        <v>2</v>
      </c>
      <c r="S696" s="681">
        <v>0.4</v>
      </c>
      <c r="T696" s="748">
        <v>1.5</v>
      </c>
      <c r="U696" s="704">
        <v>0.5</v>
      </c>
    </row>
    <row r="697" spans="1:21" ht="14.4" customHeight="1" x14ac:dyDescent="0.3">
      <c r="A697" s="664">
        <v>11</v>
      </c>
      <c r="B697" s="665" t="s">
        <v>550</v>
      </c>
      <c r="C697" s="665" t="s">
        <v>1791</v>
      </c>
      <c r="D697" s="746" t="s">
        <v>2589</v>
      </c>
      <c r="E697" s="747" t="s">
        <v>1816</v>
      </c>
      <c r="F697" s="665" t="s">
        <v>1787</v>
      </c>
      <c r="G697" s="665" t="s">
        <v>2284</v>
      </c>
      <c r="H697" s="665" t="s">
        <v>551</v>
      </c>
      <c r="I697" s="665" t="s">
        <v>2288</v>
      </c>
      <c r="J697" s="665" t="s">
        <v>2286</v>
      </c>
      <c r="K697" s="665" t="s">
        <v>2289</v>
      </c>
      <c r="L697" s="666">
        <v>73.069999999999993</v>
      </c>
      <c r="M697" s="666">
        <v>365.34999999999997</v>
      </c>
      <c r="N697" s="665">
        <v>5</v>
      </c>
      <c r="O697" s="748">
        <v>3</v>
      </c>
      <c r="P697" s="666">
        <v>73.069999999999993</v>
      </c>
      <c r="Q697" s="681">
        <v>0.2</v>
      </c>
      <c r="R697" s="665">
        <v>1</v>
      </c>
      <c r="S697" s="681">
        <v>0.2</v>
      </c>
      <c r="T697" s="748">
        <v>0.5</v>
      </c>
      <c r="U697" s="704">
        <v>0.16666666666666666</v>
      </c>
    </row>
    <row r="698" spans="1:21" ht="14.4" customHeight="1" x14ac:dyDescent="0.3">
      <c r="A698" s="664">
        <v>11</v>
      </c>
      <c r="B698" s="665" t="s">
        <v>550</v>
      </c>
      <c r="C698" s="665" t="s">
        <v>1791</v>
      </c>
      <c r="D698" s="746" t="s">
        <v>2589</v>
      </c>
      <c r="E698" s="747" t="s">
        <v>1816</v>
      </c>
      <c r="F698" s="665" t="s">
        <v>1787</v>
      </c>
      <c r="G698" s="665" t="s">
        <v>2284</v>
      </c>
      <c r="H698" s="665" t="s">
        <v>551</v>
      </c>
      <c r="I698" s="665" t="s">
        <v>2475</v>
      </c>
      <c r="J698" s="665" t="s">
        <v>2291</v>
      </c>
      <c r="K698" s="665" t="s">
        <v>2292</v>
      </c>
      <c r="L698" s="666">
        <v>0</v>
      </c>
      <c r="M698" s="666">
        <v>0</v>
      </c>
      <c r="N698" s="665">
        <v>2</v>
      </c>
      <c r="O698" s="748">
        <v>0.5</v>
      </c>
      <c r="P698" s="666">
        <v>0</v>
      </c>
      <c r="Q698" s="681"/>
      <c r="R698" s="665">
        <v>2</v>
      </c>
      <c r="S698" s="681">
        <v>1</v>
      </c>
      <c r="T698" s="748">
        <v>0.5</v>
      </c>
      <c r="U698" s="704">
        <v>1</v>
      </c>
    </row>
    <row r="699" spans="1:21" ht="14.4" customHeight="1" x14ac:dyDescent="0.3">
      <c r="A699" s="664">
        <v>11</v>
      </c>
      <c r="B699" s="665" t="s">
        <v>550</v>
      </c>
      <c r="C699" s="665" t="s">
        <v>1791</v>
      </c>
      <c r="D699" s="746" t="s">
        <v>2589</v>
      </c>
      <c r="E699" s="747" t="s">
        <v>1816</v>
      </c>
      <c r="F699" s="665" t="s">
        <v>1787</v>
      </c>
      <c r="G699" s="665" t="s">
        <v>2476</v>
      </c>
      <c r="H699" s="665" t="s">
        <v>551</v>
      </c>
      <c r="I699" s="665" t="s">
        <v>2477</v>
      </c>
      <c r="J699" s="665" t="s">
        <v>2478</v>
      </c>
      <c r="K699" s="665" t="s">
        <v>2479</v>
      </c>
      <c r="L699" s="666">
        <v>1295.6400000000001</v>
      </c>
      <c r="M699" s="666">
        <v>1295.6400000000001</v>
      </c>
      <c r="N699" s="665">
        <v>1</v>
      </c>
      <c r="O699" s="748">
        <v>1</v>
      </c>
      <c r="P699" s="666">
        <v>1295.6400000000001</v>
      </c>
      <c r="Q699" s="681">
        <v>1</v>
      </c>
      <c r="R699" s="665">
        <v>1</v>
      </c>
      <c r="S699" s="681">
        <v>1</v>
      </c>
      <c r="T699" s="748">
        <v>1</v>
      </c>
      <c r="U699" s="704">
        <v>1</v>
      </c>
    </row>
    <row r="700" spans="1:21" ht="14.4" customHeight="1" x14ac:dyDescent="0.3">
      <c r="A700" s="664">
        <v>11</v>
      </c>
      <c r="B700" s="665" t="s">
        <v>550</v>
      </c>
      <c r="C700" s="665" t="s">
        <v>1791</v>
      </c>
      <c r="D700" s="746" t="s">
        <v>2589</v>
      </c>
      <c r="E700" s="747" t="s">
        <v>1816</v>
      </c>
      <c r="F700" s="665" t="s">
        <v>1787</v>
      </c>
      <c r="G700" s="665" t="s">
        <v>1854</v>
      </c>
      <c r="H700" s="665" t="s">
        <v>551</v>
      </c>
      <c r="I700" s="665" t="s">
        <v>1917</v>
      </c>
      <c r="J700" s="665" t="s">
        <v>1886</v>
      </c>
      <c r="K700" s="665" t="s">
        <v>1691</v>
      </c>
      <c r="L700" s="666">
        <v>154.36000000000001</v>
      </c>
      <c r="M700" s="666">
        <v>308.72000000000003</v>
      </c>
      <c r="N700" s="665">
        <v>2</v>
      </c>
      <c r="O700" s="748">
        <v>0.5</v>
      </c>
      <c r="P700" s="666"/>
      <c r="Q700" s="681">
        <v>0</v>
      </c>
      <c r="R700" s="665"/>
      <c r="S700" s="681">
        <v>0</v>
      </c>
      <c r="T700" s="748"/>
      <c r="U700" s="704">
        <v>0</v>
      </c>
    </row>
    <row r="701" spans="1:21" ht="14.4" customHeight="1" x14ac:dyDescent="0.3">
      <c r="A701" s="664">
        <v>11</v>
      </c>
      <c r="B701" s="665" t="s">
        <v>550</v>
      </c>
      <c r="C701" s="665" t="s">
        <v>1791</v>
      </c>
      <c r="D701" s="746" t="s">
        <v>2589</v>
      </c>
      <c r="E701" s="747" t="s">
        <v>1816</v>
      </c>
      <c r="F701" s="665" t="s">
        <v>1787</v>
      </c>
      <c r="G701" s="665" t="s">
        <v>1854</v>
      </c>
      <c r="H701" s="665" t="s">
        <v>830</v>
      </c>
      <c r="I701" s="665" t="s">
        <v>1890</v>
      </c>
      <c r="J701" s="665" t="s">
        <v>1690</v>
      </c>
      <c r="K701" s="665" t="s">
        <v>1891</v>
      </c>
      <c r="L701" s="666">
        <v>225.06</v>
      </c>
      <c r="M701" s="666">
        <v>1575.42</v>
      </c>
      <c r="N701" s="665">
        <v>7</v>
      </c>
      <c r="O701" s="748">
        <v>3.5</v>
      </c>
      <c r="P701" s="666">
        <v>900.24</v>
      </c>
      <c r="Q701" s="681">
        <v>0.5714285714285714</v>
      </c>
      <c r="R701" s="665">
        <v>4</v>
      </c>
      <c r="S701" s="681">
        <v>0.5714285714285714</v>
      </c>
      <c r="T701" s="748">
        <v>1.5</v>
      </c>
      <c r="U701" s="704">
        <v>0.42857142857142855</v>
      </c>
    </row>
    <row r="702" spans="1:21" ht="14.4" customHeight="1" x14ac:dyDescent="0.3">
      <c r="A702" s="664">
        <v>11</v>
      </c>
      <c r="B702" s="665" t="s">
        <v>550</v>
      </c>
      <c r="C702" s="665" t="s">
        <v>1791</v>
      </c>
      <c r="D702" s="746" t="s">
        <v>2589</v>
      </c>
      <c r="E702" s="747" t="s">
        <v>1816</v>
      </c>
      <c r="F702" s="665" t="s">
        <v>1787</v>
      </c>
      <c r="G702" s="665" t="s">
        <v>1854</v>
      </c>
      <c r="H702" s="665" t="s">
        <v>551</v>
      </c>
      <c r="I702" s="665" t="s">
        <v>2330</v>
      </c>
      <c r="J702" s="665" t="s">
        <v>1886</v>
      </c>
      <c r="K702" s="665" t="s">
        <v>1691</v>
      </c>
      <c r="L702" s="666">
        <v>0</v>
      </c>
      <c r="M702" s="666">
        <v>0</v>
      </c>
      <c r="N702" s="665">
        <v>2</v>
      </c>
      <c r="O702" s="748">
        <v>1.5</v>
      </c>
      <c r="P702" s="666">
        <v>0</v>
      </c>
      <c r="Q702" s="681"/>
      <c r="R702" s="665">
        <v>2</v>
      </c>
      <c r="S702" s="681">
        <v>1</v>
      </c>
      <c r="T702" s="748">
        <v>1.5</v>
      </c>
      <c r="U702" s="704">
        <v>1</v>
      </c>
    </row>
    <row r="703" spans="1:21" ht="14.4" customHeight="1" x14ac:dyDescent="0.3">
      <c r="A703" s="664">
        <v>11</v>
      </c>
      <c r="B703" s="665" t="s">
        <v>550</v>
      </c>
      <c r="C703" s="665" t="s">
        <v>1791</v>
      </c>
      <c r="D703" s="746" t="s">
        <v>2589</v>
      </c>
      <c r="E703" s="747" t="s">
        <v>1816</v>
      </c>
      <c r="F703" s="665" t="s">
        <v>1787</v>
      </c>
      <c r="G703" s="665" t="s">
        <v>2129</v>
      </c>
      <c r="H703" s="665" t="s">
        <v>551</v>
      </c>
      <c r="I703" s="665" t="s">
        <v>2130</v>
      </c>
      <c r="J703" s="665" t="s">
        <v>2131</v>
      </c>
      <c r="K703" s="665" t="s">
        <v>2132</v>
      </c>
      <c r="L703" s="666">
        <v>159.71</v>
      </c>
      <c r="M703" s="666">
        <v>479.13</v>
      </c>
      <c r="N703" s="665">
        <v>3</v>
      </c>
      <c r="O703" s="748">
        <v>1</v>
      </c>
      <c r="P703" s="666"/>
      <c r="Q703" s="681">
        <v>0</v>
      </c>
      <c r="R703" s="665"/>
      <c r="S703" s="681">
        <v>0</v>
      </c>
      <c r="T703" s="748"/>
      <c r="U703" s="704">
        <v>0</v>
      </c>
    </row>
    <row r="704" spans="1:21" ht="14.4" customHeight="1" x14ac:dyDescent="0.3">
      <c r="A704" s="664">
        <v>11</v>
      </c>
      <c r="B704" s="665" t="s">
        <v>550</v>
      </c>
      <c r="C704" s="665" t="s">
        <v>1791</v>
      </c>
      <c r="D704" s="746" t="s">
        <v>2589</v>
      </c>
      <c r="E704" s="747" t="s">
        <v>1816</v>
      </c>
      <c r="F704" s="665" t="s">
        <v>1787</v>
      </c>
      <c r="G704" s="665" t="s">
        <v>2129</v>
      </c>
      <c r="H704" s="665" t="s">
        <v>551</v>
      </c>
      <c r="I704" s="665" t="s">
        <v>2133</v>
      </c>
      <c r="J704" s="665" t="s">
        <v>2131</v>
      </c>
      <c r="K704" s="665" t="s">
        <v>2132</v>
      </c>
      <c r="L704" s="666">
        <v>159.71</v>
      </c>
      <c r="M704" s="666">
        <v>479.13</v>
      </c>
      <c r="N704" s="665">
        <v>3</v>
      </c>
      <c r="O704" s="748">
        <v>0.5</v>
      </c>
      <c r="P704" s="666">
        <v>479.13</v>
      </c>
      <c r="Q704" s="681">
        <v>1</v>
      </c>
      <c r="R704" s="665">
        <v>3</v>
      </c>
      <c r="S704" s="681">
        <v>1</v>
      </c>
      <c r="T704" s="748">
        <v>0.5</v>
      </c>
      <c r="U704" s="704">
        <v>1</v>
      </c>
    </row>
    <row r="705" spans="1:21" ht="14.4" customHeight="1" x14ac:dyDescent="0.3">
      <c r="A705" s="664">
        <v>11</v>
      </c>
      <c r="B705" s="665" t="s">
        <v>550</v>
      </c>
      <c r="C705" s="665" t="s">
        <v>1791</v>
      </c>
      <c r="D705" s="746" t="s">
        <v>2589</v>
      </c>
      <c r="E705" s="747" t="s">
        <v>1816</v>
      </c>
      <c r="F705" s="665" t="s">
        <v>1787</v>
      </c>
      <c r="G705" s="665" t="s">
        <v>1855</v>
      </c>
      <c r="H705" s="665" t="s">
        <v>551</v>
      </c>
      <c r="I705" s="665" t="s">
        <v>2165</v>
      </c>
      <c r="J705" s="665" t="s">
        <v>1142</v>
      </c>
      <c r="K705" s="665" t="s">
        <v>1722</v>
      </c>
      <c r="L705" s="666">
        <v>170.52</v>
      </c>
      <c r="M705" s="666">
        <v>341.04</v>
      </c>
      <c r="N705" s="665">
        <v>2</v>
      </c>
      <c r="O705" s="748">
        <v>2</v>
      </c>
      <c r="P705" s="666">
        <v>341.04</v>
      </c>
      <c r="Q705" s="681">
        <v>1</v>
      </c>
      <c r="R705" s="665">
        <v>2</v>
      </c>
      <c r="S705" s="681">
        <v>1</v>
      </c>
      <c r="T705" s="748">
        <v>2</v>
      </c>
      <c r="U705" s="704">
        <v>1</v>
      </c>
    </row>
    <row r="706" spans="1:21" ht="14.4" customHeight="1" x14ac:dyDescent="0.3">
      <c r="A706" s="664">
        <v>11</v>
      </c>
      <c r="B706" s="665" t="s">
        <v>550</v>
      </c>
      <c r="C706" s="665" t="s">
        <v>1791</v>
      </c>
      <c r="D706" s="746" t="s">
        <v>2589</v>
      </c>
      <c r="E706" s="747" t="s">
        <v>1816</v>
      </c>
      <c r="F706" s="665" t="s">
        <v>1787</v>
      </c>
      <c r="G706" s="665" t="s">
        <v>1855</v>
      </c>
      <c r="H706" s="665" t="s">
        <v>551</v>
      </c>
      <c r="I706" s="665" t="s">
        <v>1880</v>
      </c>
      <c r="J706" s="665" t="s">
        <v>1142</v>
      </c>
      <c r="K706" s="665" t="s">
        <v>1881</v>
      </c>
      <c r="L706" s="666">
        <v>0</v>
      </c>
      <c r="M706" s="666">
        <v>0</v>
      </c>
      <c r="N706" s="665">
        <v>5</v>
      </c>
      <c r="O706" s="748">
        <v>4</v>
      </c>
      <c r="P706" s="666">
        <v>0</v>
      </c>
      <c r="Q706" s="681"/>
      <c r="R706" s="665">
        <v>2</v>
      </c>
      <c r="S706" s="681">
        <v>0.4</v>
      </c>
      <c r="T706" s="748">
        <v>1.5</v>
      </c>
      <c r="U706" s="704">
        <v>0.375</v>
      </c>
    </row>
    <row r="707" spans="1:21" ht="14.4" customHeight="1" x14ac:dyDescent="0.3">
      <c r="A707" s="664">
        <v>11</v>
      </c>
      <c r="B707" s="665" t="s">
        <v>550</v>
      </c>
      <c r="C707" s="665" t="s">
        <v>1791</v>
      </c>
      <c r="D707" s="746" t="s">
        <v>2589</v>
      </c>
      <c r="E707" s="747" t="s">
        <v>1816</v>
      </c>
      <c r="F707" s="665" t="s">
        <v>1787</v>
      </c>
      <c r="G707" s="665" t="s">
        <v>1855</v>
      </c>
      <c r="H707" s="665" t="s">
        <v>551</v>
      </c>
      <c r="I707" s="665" t="s">
        <v>1856</v>
      </c>
      <c r="J707" s="665" t="s">
        <v>1142</v>
      </c>
      <c r="K707" s="665" t="s">
        <v>1722</v>
      </c>
      <c r="L707" s="666">
        <v>0</v>
      </c>
      <c r="M707" s="666">
        <v>0</v>
      </c>
      <c r="N707" s="665">
        <v>2</v>
      </c>
      <c r="O707" s="748">
        <v>1</v>
      </c>
      <c r="P707" s="666">
        <v>0</v>
      </c>
      <c r="Q707" s="681"/>
      <c r="R707" s="665">
        <v>2</v>
      </c>
      <c r="S707" s="681">
        <v>1</v>
      </c>
      <c r="T707" s="748">
        <v>1</v>
      </c>
      <c r="U707" s="704">
        <v>1</v>
      </c>
    </row>
    <row r="708" spans="1:21" ht="14.4" customHeight="1" x14ac:dyDescent="0.3">
      <c r="A708" s="664">
        <v>11</v>
      </c>
      <c r="B708" s="665" t="s">
        <v>550</v>
      </c>
      <c r="C708" s="665" t="s">
        <v>1791</v>
      </c>
      <c r="D708" s="746" t="s">
        <v>2589</v>
      </c>
      <c r="E708" s="747" t="s">
        <v>1816</v>
      </c>
      <c r="F708" s="665" t="s">
        <v>1787</v>
      </c>
      <c r="G708" s="665" t="s">
        <v>1843</v>
      </c>
      <c r="H708" s="665" t="s">
        <v>551</v>
      </c>
      <c r="I708" s="665" t="s">
        <v>927</v>
      </c>
      <c r="J708" s="665" t="s">
        <v>928</v>
      </c>
      <c r="K708" s="665" t="s">
        <v>1722</v>
      </c>
      <c r="L708" s="666">
        <v>78.33</v>
      </c>
      <c r="M708" s="666">
        <v>234.99</v>
      </c>
      <c r="N708" s="665">
        <v>3</v>
      </c>
      <c r="O708" s="748">
        <v>0.5</v>
      </c>
      <c r="P708" s="666"/>
      <c r="Q708" s="681">
        <v>0</v>
      </c>
      <c r="R708" s="665"/>
      <c r="S708" s="681">
        <v>0</v>
      </c>
      <c r="T708" s="748"/>
      <c r="U708" s="704">
        <v>0</v>
      </c>
    </row>
    <row r="709" spans="1:21" ht="14.4" customHeight="1" x14ac:dyDescent="0.3">
      <c r="A709" s="664">
        <v>11</v>
      </c>
      <c r="B709" s="665" t="s">
        <v>550</v>
      </c>
      <c r="C709" s="665" t="s">
        <v>1791</v>
      </c>
      <c r="D709" s="746" t="s">
        <v>2589</v>
      </c>
      <c r="E709" s="747" t="s">
        <v>1816</v>
      </c>
      <c r="F709" s="665" t="s">
        <v>1787</v>
      </c>
      <c r="G709" s="665" t="s">
        <v>2395</v>
      </c>
      <c r="H709" s="665" t="s">
        <v>551</v>
      </c>
      <c r="I709" s="665" t="s">
        <v>2396</v>
      </c>
      <c r="J709" s="665" t="s">
        <v>2397</v>
      </c>
      <c r="K709" s="665" t="s">
        <v>2398</v>
      </c>
      <c r="L709" s="666">
        <v>79.849999999999994</v>
      </c>
      <c r="M709" s="666">
        <v>79.849999999999994</v>
      </c>
      <c r="N709" s="665">
        <v>1</v>
      </c>
      <c r="O709" s="748">
        <v>1</v>
      </c>
      <c r="P709" s="666"/>
      <c r="Q709" s="681">
        <v>0</v>
      </c>
      <c r="R709" s="665"/>
      <c r="S709" s="681">
        <v>0</v>
      </c>
      <c r="T709" s="748"/>
      <c r="U709" s="704">
        <v>0</v>
      </c>
    </row>
    <row r="710" spans="1:21" ht="14.4" customHeight="1" x14ac:dyDescent="0.3">
      <c r="A710" s="664">
        <v>11</v>
      </c>
      <c r="B710" s="665" t="s">
        <v>550</v>
      </c>
      <c r="C710" s="665" t="s">
        <v>1791</v>
      </c>
      <c r="D710" s="746" t="s">
        <v>2589</v>
      </c>
      <c r="E710" s="747" t="s">
        <v>1816</v>
      </c>
      <c r="F710" s="665" t="s">
        <v>1787</v>
      </c>
      <c r="G710" s="665" t="s">
        <v>1937</v>
      </c>
      <c r="H710" s="665" t="s">
        <v>551</v>
      </c>
      <c r="I710" s="665" t="s">
        <v>753</v>
      </c>
      <c r="J710" s="665" t="s">
        <v>754</v>
      </c>
      <c r="K710" s="665" t="s">
        <v>1955</v>
      </c>
      <c r="L710" s="666">
        <v>54.81</v>
      </c>
      <c r="M710" s="666">
        <v>493.29</v>
      </c>
      <c r="N710" s="665">
        <v>9</v>
      </c>
      <c r="O710" s="748">
        <v>8.5</v>
      </c>
      <c r="P710" s="666">
        <v>109.62</v>
      </c>
      <c r="Q710" s="681">
        <v>0.22222222222222221</v>
      </c>
      <c r="R710" s="665">
        <v>2</v>
      </c>
      <c r="S710" s="681">
        <v>0.22222222222222221</v>
      </c>
      <c r="T710" s="748">
        <v>2</v>
      </c>
      <c r="U710" s="704">
        <v>0.23529411764705882</v>
      </c>
    </row>
    <row r="711" spans="1:21" ht="14.4" customHeight="1" x14ac:dyDescent="0.3">
      <c r="A711" s="664">
        <v>11</v>
      </c>
      <c r="B711" s="665" t="s">
        <v>550</v>
      </c>
      <c r="C711" s="665" t="s">
        <v>1791</v>
      </c>
      <c r="D711" s="746" t="s">
        <v>2589</v>
      </c>
      <c r="E711" s="747" t="s">
        <v>1816</v>
      </c>
      <c r="F711" s="665" t="s">
        <v>1787</v>
      </c>
      <c r="G711" s="665" t="s">
        <v>1937</v>
      </c>
      <c r="H711" s="665" t="s">
        <v>551</v>
      </c>
      <c r="I711" s="665" t="s">
        <v>2293</v>
      </c>
      <c r="J711" s="665" t="s">
        <v>2060</v>
      </c>
      <c r="K711" s="665" t="s">
        <v>2294</v>
      </c>
      <c r="L711" s="666">
        <v>73.069999999999993</v>
      </c>
      <c r="M711" s="666">
        <v>73.069999999999993</v>
      </c>
      <c r="N711" s="665">
        <v>1</v>
      </c>
      <c r="O711" s="748">
        <v>1</v>
      </c>
      <c r="P711" s="666">
        <v>73.069999999999993</v>
      </c>
      <c r="Q711" s="681">
        <v>1</v>
      </c>
      <c r="R711" s="665">
        <v>1</v>
      </c>
      <c r="S711" s="681">
        <v>1</v>
      </c>
      <c r="T711" s="748">
        <v>1</v>
      </c>
      <c r="U711" s="704">
        <v>1</v>
      </c>
    </row>
    <row r="712" spans="1:21" ht="14.4" customHeight="1" x14ac:dyDescent="0.3">
      <c r="A712" s="664">
        <v>11</v>
      </c>
      <c r="B712" s="665" t="s">
        <v>550</v>
      </c>
      <c r="C712" s="665" t="s">
        <v>1791</v>
      </c>
      <c r="D712" s="746" t="s">
        <v>2589</v>
      </c>
      <c r="E712" s="747" t="s">
        <v>1816</v>
      </c>
      <c r="F712" s="665" t="s">
        <v>1787</v>
      </c>
      <c r="G712" s="665" t="s">
        <v>1937</v>
      </c>
      <c r="H712" s="665" t="s">
        <v>551</v>
      </c>
      <c r="I712" s="665" t="s">
        <v>2059</v>
      </c>
      <c r="J712" s="665" t="s">
        <v>2060</v>
      </c>
      <c r="K712" s="665" t="s">
        <v>2061</v>
      </c>
      <c r="L712" s="666">
        <v>243.59</v>
      </c>
      <c r="M712" s="666">
        <v>243.59</v>
      </c>
      <c r="N712" s="665">
        <v>1</v>
      </c>
      <c r="O712" s="748">
        <v>0.5</v>
      </c>
      <c r="P712" s="666"/>
      <c r="Q712" s="681">
        <v>0</v>
      </c>
      <c r="R712" s="665"/>
      <c r="S712" s="681">
        <v>0</v>
      </c>
      <c r="T712" s="748"/>
      <c r="U712" s="704">
        <v>0</v>
      </c>
    </row>
    <row r="713" spans="1:21" ht="14.4" customHeight="1" x14ac:dyDescent="0.3">
      <c r="A713" s="664">
        <v>11</v>
      </c>
      <c r="B713" s="665" t="s">
        <v>550</v>
      </c>
      <c r="C713" s="665" t="s">
        <v>1791</v>
      </c>
      <c r="D713" s="746" t="s">
        <v>2589</v>
      </c>
      <c r="E713" s="747" t="s">
        <v>1816</v>
      </c>
      <c r="F713" s="665" t="s">
        <v>1787</v>
      </c>
      <c r="G713" s="665" t="s">
        <v>1937</v>
      </c>
      <c r="H713" s="665" t="s">
        <v>551</v>
      </c>
      <c r="I713" s="665" t="s">
        <v>2366</v>
      </c>
      <c r="J713" s="665" t="s">
        <v>2063</v>
      </c>
      <c r="K713" s="665" t="s">
        <v>2294</v>
      </c>
      <c r="L713" s="666">
        <v>0</v>
      </c>
      <c r="M713" s="666">
        <v>0</v>
      </c>
      <c r="N713" s="665">
        <v>6</v>
      </c>
      <c r="O713" s="748">
        <v>5</v>
      </c>
      <c r="P713" s="666">
        <v>0</v>
      </c>
      <c r="Q713" s="681"/>
      <c r="R713" s="665">
        <v>4</v>
      </c>
      <c r="S713" s="681">
        <v>0.66666666666666663</v>
      </c>
      <c r="T713" s="748">
        <v>3</v>
      </c>
      <c r="U713" s="704">
        <v>0.6</v>
      </c>
    </row>
    <row r="714" spans="1:21" ht="14.4" customHeight="1" x14ac:dyDescent="0.3">
      <c r="A714" s="664">
        <v>11</v>
      </c>
      <c r="B714" s="665" t="s">
        <v>550</v>
      </c>
      <c r="C714" s="665" t="s">
        <v>1791</v>
      </c>
      <c r="D714" s="746" t="s">
        <v>2589</v>
      </c>
      <c r="E714" s="747" t="s">
        <v>1816</v>
      </c>
      <c r="F714" s="665" t="s">
        <v>1787</v>
      </c>
      <c r="G714" s="665" t="s">
        <v>1937</v>
      </c>
      <c r="H714" s="665" t="s">
        <v>551</v>
      </c>
      <c r="I714" s="665" t="s">
        <v>2422</v>
      </c>
      <c r="J714" s="665" t="s">
        <v>2063</v>
      </c>
      <c r="K714" s="665" t="s">
        <v>2423</v>
      </c>
      <c r="L714" s="666">
        <v>48.72</v>
      </c>
      <c r="M714" s="666">
        <v>389.76</v>
      </c>
      <c r="N714" s="665">
        <v>8</v>
      </c>
      <c r="O714" s="748">
        <v>7.5</v>
      </c>
      <c r="P714" s="666">
        <v>243.6</v>
      </c>
      <c r="Q714" s="681">
        <v>0.625</v>
      </c>
      <c r="R714" s="665">
        <v>5</v>
      </c>
      <c r="S714" s="681">
        <v>0.625</v>
      </c>
      <c r="T714" s="748">
        <v>4.5</v>
      </c>
      <c r="U714" s="704">
        <v>0.6</v>
      </c>
    </row>
    <row r="715" spans="1:21" ht="14.4" customHeight="1" x14ac:dyDescent="0.3">
      <c r="A715" s="664">
        <v>11</v>
      </c>
      <c r="B715" s="665" t="s">
        <v>550</v>
      </c>
      <c r="C715" s="665" t="s">
        <v>1791</v>
      </c>
      <c r="D715" s="746" t="s">
        <v>2589</v>
      </c>
      <c r="E715" s="747" t="s">
        <v>1816</v>
      </c>
      <c r="F715" s="665" t="s">
        <v>1787</v>
      </c>
      <c r="G715" s="665" t="s">
        <v>1937</v>
      </c>
      <c r="H715" s="665" t="s">
        <v>551</v>
      </c>
      <c r="I715" s="665" t="s">
        <v>2062</v>
      </c>
      <c r="J715" s="665" t="s">
        <v>2063</v>
      </c>
      <c r="K715" s="665" t="s">
        <v>2064</v>
      </c>
      <c r="L715" s="666">
        <v>121.8</v>
      </c>
      <c r="M715" s="666">
        <v>243.6</v>
      </c>
      <c r="N715" s="665">
        <v>2</v>
      </c>
      <c r="O715" s="748">
        <v>2</v>
      </c>
      <c r="P715" s="666"/>
      <c r="Q715" s="681">
        <v>0</v>
      </c>
      <c r="R715" s="665"/>
      <c r="S715" s="681">
        <v>0</v>
      </c>
      <c r="T715" s="748"/>
      <c r="U715" s="704">
        <v>0</v>
      </c>
    </row>
    <row r="716" spans="1:21" ht="14.4" customHeight="1" x14ac:dyDescent="0.3">
      <c r="A716" s="664">
        <v>11</v>
      </c>
      <c r="B716" s="665" t="s">
        <v>550</v>
      </c>
      <c r="C716" s="665" t="s">
        <v>1791</v>
      </c>
      <c r="D716" s="746" t="s">
        <v>2589</v>
      </c>
      <c r="E716" s="747" t="s">
        <v>1816</v>
      </c>
      <c r="F716" s="665" t="s">
        <v>1787</v>
      </c>
      <c r="G716" s="665" t="s">
        <v>1965</v>
      </c>
      <c r="H716" s="665" t="s">
        <v>551</v>
      </c>
      <c r="I716" s="665" t="s">
        <v>1966</v>
      </c>
      <c r="J716" s="665" t="s">
        <v>1967</v>
      </c>
      <c r="K716" s="665" t="s">
        <v>1968</v>
      </c>
      <c r="L716" s="666">
        <v>0</v>
      </c>
      <c r="M716" s="666">
        <v>0</v>
      </c>
      <c r="N716" s="665">
        <v>1</v>
      </c>
      <c r="O716" s="748">
        <v>1</v>
      </c>
      <c r="P716" s="666">
        <v>0</v>
      </c>
      <c r="Q716" s="681"/>
      <c r="R716" s="665">
        <v>1</v>
      </c>
      <c r="S716" s="681">
        <v>1</v>
      </c>
      <c r="T716" s="748">
        <v>1</v>
      </c>
      <c r="U716" s="704">
        <v>1</v>
      </c>
    </row>
    <row r="717" spans="1:21" ht="14.4" customHeight="1" x14ac:dyDescent="0.3">
      <c r="A717" s="664">
        <v>11</v>
      </c>
      <c r="B717" s="665" t="s">
        <v>550</v>
      </c>
      <c r="C717" s="665" t="s">
        <v>1791</v>
      </c>
      <c r="D717" s="746" t="s">
        <v>2589</v>
      </c>
      <c r="E717" s="747" t="s">
        <v>1816</v>
      </c>
      <c r="F717" s="665" t="s">
        <v>1787</v>
      </c>
      <c r="G717" s="665" t="s">
        <v>1969</v>
      </c>
      <c r="H717" s="665" t="s">
        <v>551</v>
      </c>
      <c r="I717" s="665" t="s">
        <v>2126</v>
      </c>
      <c r="J717" s="665" t="s">
        <v>1971</v>
      </c>
      <c r="K717" s="665" t="s">
        <v>2127</v>
      </c>
      <c r="L717" s="666">
        <v>0</v>
      </c>
      <c r="M717" s="666">
        <v>0</v>
      </c>
      <c r="N717" s="665">
        <v>1</v>
      </c>
      <c r="O717" s="748">
        <v>0.5</v>
      </c>
      <c r="P717" s="666"/>
      <c r="Q717" s="681"/>
      <c r="R717" s="665"/>
      <c r="S717" s="681">
        <v>0</v>
      </c>
      <c r="T717" s="748"/>
      <c r="U717" s="704">
        <v>0</v>
      </c>
    </row>
    <row r="718" spans="1:21" ht="14.4" customHeight="1" x14ac:dyDescent="0.3">
      <c r="A718" s="664">
        <v>11</v>
      </c>
      <c r="B718" s="665" t="s">
        <v>550</v>
      </c>
      <c r="C718" s="665" t="s">
        <v>1791</v>
      </c>
      <c r="D718" s="746" t="s">
        <v>2589</v>
      </c>
      <c r="E718" s="747" t="s">
        <v>1816</v>
      </c>
      <c r="F718" s="665" t="s">
        <v>1787</v>
      </c>
      <c r="G718" s="665" t="s">
        <v>1858</v>
      </c>
      <c r="H718" s="665" t="s">
        <v>551</v>
      </c>
      <c r="I718" s="665" t="s">
        <v>747</v>
      </c>
      <c r="J718" s="665" t="s">
        <v>748</v>
      </c>
      <c r="K718" s="665" t="s">
        <v>1921</v>
      </c>
      <c r="L718" s="666">
        <v>60.9</v>
      </c>
      <c r="M718" s="666">
        <v>1644.3000000000002</v>
      </c>
      <c r="N718" s="665">
        <v>27</v>
      </c>
      <c r="O718" s="748">
        <v>5</v>
      </c>
      <c r="P718" s="666">
        <v>365.4</v>
      </c>
      <c r="Q718" s="681">
        <v>0.22222222222222218</v>
      </c>
      <c r="R718" s="665">
        <v>6</v>
      </c>
      <c r="S718" s="681">
        <v>0.22222222222222221</v>
      </c>
      <c r="T718" s="748">
        <v>1</v>
      </c>
      <c r="U718" s="704">
        <v>0.2</v>
      </c>
    </row>
    <row r="719" spans="1:21" ht="14.4" customHeight="1" x14ac:dyDescent="0.3">
      <c r="A719" s="664">
        <v>11</v>
      </c>
      <c r="B719" s="665" t="s">
        <v>550</v>
      </c>
      <c r="C719" s="665" t="s">
        <v>1791</v>
      </c>
      <c r="D719" s="746" t="s">
        <v>2589</v>
      </c>
      <c r="E719" s="747" t="s">
        <v>1816</v>
      </c>
      <c r="F719" s="665" t="s">
        <v>1787</v>
      </c>
      <c r="G719" s="665" t="s">
        <v>2071</v>
      </c>
      <c r="H719" s="665" t="s">
        <v>551</v>
      </c>
      <c r="I719" s="665" t="s">
        <v>2072</v>
      </c>
      <c r="J719" s="665" t="s">
        <v>2073</v>
      </c>
      <c r="K719" s="665" t="s">
        <v>2074</v>
      </c>
      <c r="L719" s="666">
        <v>48.09</v>
      </c>
      <c r="M719" s="666">
        <v>48.09</v>
      </c>
      <c r="N719" s="665">
        <v>1</v>
      </c>
      <c r="O719" s="748">
        <v>1</v>
      </c>
      <c r="P719" s="666">
        <v>48.09</v>
      </c>
      <c r="Q719" s="681">
        <v>1</v>
      </c>
      <c r="R719" s="665">
        <v>1</v>
      </c>
      <c r="S719" s="681">
        <v>1</v>
      </c>
      <c r="T719" s="748">
        <v>1</v>
      </c>
      <c r="U719" s="704">
        <v>1</v>
      </c>
    </row>
    <row r="720" spans="1:21" ht="14.4" customHeight="1" x14ac:dyDescent="0.3">
      <c r="A720" s="664">
        <v>11</v>
      </c>
      <c r="B720" s="665" t="s">
        <v>550</v>
      </c>
      <c r="C720" s="665" t="s">
        <v>1791</v>
      </c>
      <c r="D720" s="746" t="s">
        <v>2589</v>
      </c>
      <c r="E720" s="747" t="s">
        <v>1816</v>
      </c>
      <c r="F720" s="665" t="s">
        <v>1787</v>
      </c>
      <c r="G720" s="665" t="s">
        <v>1834</v>
      </c>
      <c r="H720" s="665" t="s">
        <v>551</v>
      </c>
      <c r="I720" s="665" t="s">
        <v>1054</v>
      </c>
      <c r="J720" s="665" t="s">
        <v>679</v>
      </c>
      <c r="K720" s="665" t="s">
        <v>1055</v>
      </c>
      <c r="L720" s="666">
        <v>0</v>
      </c>
      <c r="M720" s="666">
        <v>0</v>
      </c>
      <c r="N720" s="665">
        <v>1</v>
      </c>
      <c r="O720" s="748">
        <v>0.5</v>
      </c>
      <c r="P720" s="666">
        <v>0</v>
      </c>
      <c r="Q720" s="681"/>
      <c r="R720" s="665">
        <v>1</v>
      </c>
      <c r="S720" s="681">
        <v>1</v>
      </c>
      <c r="T720" s="748">
        <v>0.5</v>
      </c>
      <c r="U720" s="704">
        <v>1</v>
      </c>
    </row>
    <row r="721" spans="1:21" ht="14.4" customHeight="1" x14ac:dyDescent="0.3">
      <c r="A721" s="664">
        <v>11</v>
      </c>
      <c r="B721" s="665" t="s">
        <v>550</v>
      </c>
      <c r="C721" s="665" t="s">
        <v>1791</v>
      </c>
      <c r="D721" s="746" t="s">
        <v>2589</v>
      </c>
      <c r="E721" s="747" t="s">
        <v>1816</v>
      </c>
      <c r="F721" s="665" t="s">
        <v>1787</v>
      </c>
      <c r="G721" s="665" t="s">
        <v>2480</v>
      </c>
      <c r="H721" s="665" t="s">
        <v>551</v>
      </c>
      <c r="I721" s="665" t="s">
        <v>2481</v>
      </c>
      <c r="J721" s="665" t="s">
        <v>2482</v>
      </c>
      <c r="K721" s="665" t="s">
        <v>2189</v>
      </c>
      <c r="L721" s="666">
        <v>76.180000000000007</v>
      </c>
      <c r="M721" s="666">
        <v>76.180000000000007</v>
      </c>
      <c r="N721" s="665">
        <v>1</v>
      </c>
      <c r="O721" s="748">
        <v>1</v>
      </c>
      <c r="P721" s="666"/>
      <c r="Q721" s="681">
        <v>0</v>
      </c>
      <c r="R721" s="665"/>
      <c r="S721" s="681">
        <v>0</v>
      </c>
      <c r="T721" s="748"/>
      <c r="U721" s="704">
        <v>0</v>
      </c>
    </row>
    <row r="722" spans="1:21" ht="14.4" customHeight="1" x14ac:dyDescent="0.3">
      <c r="A722" s="664">
        <v>11</v>
      </c>
      <c r="B722" s="665" t="s">
        <v>550</v>
      </c>
      <c r="C722" s="665" t="s">
        <v>1791</v>
      </c>
      <c r="D722" s="746" t="s">
        <v>2589</v>
      </c>
      <c r="E722" s="747" t="s">
        <v>1816</v>
      </c>
      <c r="F722" s="665" t="s">
        <v>1787</v>
      </c>
      <c r="G722" s="665" t="s">
        <v>1892</v>
      </c>
      <c r="H722" s="665" t="s">
        <v>551</v>
      </c>
      <c r="I722" s="665" t="s">
        <v>1895</v>
      </c>
      <c r="J722" s="665" t="s">
        <v>921</v>
      </c>
      <c r="K722" s="665" t="s">
        <v>922</v>
      </c>
      <c r="L722" s="666">
        <v>132.97999999999999</v>
      </c>
      <c r="M722" s="666">
        <v>1063.8399999999999</v>
      </c>
      <c r="N722" s="665">
        <v>8</v>
      </c>
      <c r="O722" s="748">
        <v>4</v>
      </c>
      <c r="P722" s="666">
        <v>797.87999999999988</v>
      </c>
      <c r="Q722" s="681">
        <v>0.75</v>
      </c>
      <c r="R722" s="665">
        <v>6</v>
      </c>
      <c r="S722" s="681">
        <v>0.75</v>
      </c>
      <c r="T722" s="748">
        <v>3</v>
      </c>
      <c r="U722" s="704">
        <v>0.75</v>
      </c>
    </row>
    <row r="723" spans="1:21" ht="14.4" customHeight="1" x14ac:dyDescent="0.3">
      <c r="A723" s="664">
        <v>11</v>
      </c>
      <c r="B723" s="665" t="s">
        <v>550</v>
      </c>
      <c r="C723" s="665" t="s">
        <v>1791</v>
      </c>
      <c r="D723" s="746" t="s">
        <v>2589</v>
      </c>
      <c r="E723" s="747" t="s">
        <v>1816</v>
      </c>
      <c r="F723" s="665" t="s">
        <v>1787</v>
      </c>
      <c r="G723" s="665" t="s">
        <v>1862</v>
      </c>
      <c r="H723" s="665" t="s">
        <v>551</v>
      </c>
      <c r="I723" s="665" t="s">
        <v>617</v>
      </c>
      <c r="J723" s="665" t="s">
        <v>1864</v>
      </c>
      <c r="K723" s="665" t="s">
        <v>2186</v>
      </c>
      <c r="L723" s="666">
        <v>0</v>
      </c>
      <c r="M723" s="666">
        <v>0</v>
      </c>
      <c r="N723" s="665">
        <v>7</v>
      </c>
      <c r="O723" s="748">
        <v>3.5</v>
      </c>
      <c r="P723" s="666">
        <v>0</v>
      </c>
      <c r="Q723" s="681"/>
      <c r="R723" s="665">
        <v>2</v>
      </c>
      <c r="S723" s="681">
        <v>0.2857142857142857</v>
      </c>
      <c r="T723" s="748">
        <v>1</v>
      </c>
      <c r="U723" s="704">
        <v>0.2857142857142857</v>
      </c>
    </row>
    <row r="724" spans="1:21" ht="14.4" customHeight="1" x14ac:dyDescent="0.3">
      <c r="A724" s="664">
        <v>11</v>
      </c>
      <c r="B724" s="665" t="s">
        <v>550</v>
      </c>
      <c r="C724" s="665" t="s">
        <v>1791</v>
      </c>
      <c r="D724" s="746" t="s">
        <v>2589</v>
      </c>
      <c r="E724" s="747" t="s">
        <v>1816</v>
      </c>
      <c r="F724" s="665" t="s">
        <v>1787</v>
      </c>
      <c r="G724" s="665" t="s">
        <v>2226</v>
      </c>
      <c r="H724" s="665" t="s">
        <v>830</v>
      </c>
      <c r="I724" s="665" t="s">
        <v>2227</v>
      </c>
      <c r="J724" s="665" t="s">
        <v>2228</v>
      </c>
      <c r="K724" s="665" t="s">
        <v>2229</v>
      </c>
      <c r="L724" s="666">
        <v>73.069999999999993</v>
      </c>
      <c r="M724" s="666">
        <v>146.13999999999999</v>
      </c>
      <c r="N724" s="665">
        <v>2</v>
      </c>
      <c r="O724" s="748">
        <v>1.5</v>
      </c>
      <c r="P724" s="666">
        <v>73.069999999999993</v>
      </c>
      <c r="Q724" s="681">
        <v>0.5</v>
      </c>
      <c r="R724" s="665">
        <v>1</v>
      </c>
      <c r="S724" s="681">
        <v>0.5</v>
      </c>
      <c r="T724" s="748">
        <v>0.5</v>
      </c>
      <c r="U724" s="704">
        <v>0.33333333333333331</v>
      </c>
    </row>
    <row r="725" spans="1:21" ht="14.4" customHeight="1" x14ac:dyDescent="0.3">
      <c r="A725" s="664">
        <v>11</v>
      </c>
      <c r="B725" s="665" t="s">
        <v>550</v>
      </c>
      <c r="C725" s="665" t="s">
        <v>1791</v>
      </c>
      <c r="D725" s="746" t="s">
        <v>2589</v>
      </c>
      <c r="E725" s="747" t="s">
        <v>1816</v>
      </c>
      <c r="F725" s="665" t="s">
        <v>1787</v>
      </c>
      <c r="G725" s="665" t="s">
        <v>2226</v>
      </c>
      <c r="H725" s="665" t="s">
        <v>830</v>
      </c>
      <c r="I725" s="665" t="s">
        <v>2230</v>
      </c>
      <c r="J725" s="665" t="s">
        <v>2228</v>
      </c>
      <c r="K725" s="665" t="s">
        <v>2231</v>
      </c>
      <c r="L725" s="666">
        <v>146.15</v>
      </c>
      <c r="M725" s="666">
        <v>146.15</v>
      </c>
      <c r="N725" s="665">
        <v>1</v>
      </c>
      <c r="O725" s="748">
        <v>0.5</v>
      </c>
      <c r="P725" s="666">
        <v>146.15</v>
      </c>
      <c r="Q725" s="681">
        <v>1</v>
      </c>
      <c r="R725" s="665">
        <v>1</v>
      </c>
      <c r="S725" s="681">
        <v>1</v>
      </c>
      <c r="T725" s="748">
        <v>0.5</v>
      </c>
      <c r="U725" s="704">
        <v>1</v>
      </c>
    </row>
    <row r="726" spans="1:21" ht="14.4" customHeight="1" x14ac:dyDescent="0.3">
      <c r="A726" s="664">
        <v>11</v>
      </c>
      <c r="B726" s="665" t="s">
        <v>550</v>
      </c>
      <c r="C726" s="665" t="s">
        <v>1791</v>
      </c>
      <c r="D726" s="746" t="s">
        <v>2589</v>
      </c>
      <c r="E726" s="747" t="s">
        <v>1816</v>
      </c>
      <c r="F726" s="665" t="s">
        <v>1787</v>
      </c>
      <c r="G726" s="665" t="s">
        <v>2226</v>
      </c>
      <c r="H726" s="665" t="s">
        <v>830</v>
      </c>
      <c r="I726" s="665" t="s">
        <v>2404</v>
      </c>
      <c r="J726" s="665" t="s">
        <v>2228</v>
      </c>
      <c r="K726" s="665" t="s">
        <v>2405</v>
      </c>
      <c r="L726" s="666">
        <v>48.72</v>
      </c>
      <c r="M726" s="666">
        <v>97.44</v>
      </c>
      <c r="N726" s="665">
        <v>2</v>
      </c>
      <c r="O726" s="748">
        <v>1</v>
      </c>
      <c r="P726" s="666">
        <v>48.72</v>
      </c>
      <c r="Q726" s="681">
        <v>0.5</v>
      </c>
      <c r="R726" s="665">
        <v>1</v>
      </c>
      <c r="S726" s="681">
        <v>0.5</v>
      </c>
      <c r="T726" s="748">
        <v>0.5</v>
      </c>
      <c r="U726" s="704">
        <v>0.5</v>
      </c>
    </row>
    <row r="727" spans="1:21" ht="14.4" customHeight="1" x14ac:dyDescent="0.3">
      <c r="A727" s="664">
        <v>11</v>
      </c>
      <c r="B727" s="665" t="s">
        <v>550</v>
      </c>
      <c r="C727" s="665" t="s">
        <v>1791</v>
      </c>
      <c r="D727" s="746" t="s">
        <v>2589</v>
      </c>
      <c r="E727" s="747" t="s">
        <v>1816</v>
      </c>
      <c r="F727" s="665" t="s">
        <v>1787</v>
      </c>
      <c r="G727" s="665" t="s">
        <v>1823</v>
      </c>
      <c r="H727" s="665" t="s">
        <v>830</v>
      </c>
      <c r="I727" s="665" t="s">
        <v>1836</v>
      </c>
      <c r="J727" s="665" t="s">
        <v>857</v>
      </c>
      <c r="K727" s="665" t="s">
        <v>1678</v>
      </c>
      <c r="L727" s="666">
        <v>543.39</v>
      </c>
      <c r="M727" s="666">
        <v>5433.9</v>
      </c>
      <c r="N727" s="665">
        <v>10</v>
      </c>
      <c r="O727" s="748">
        <v>2.5</v>
      </c>
      <c r="P727" s="666">
        <v>3803.73</v>
      </c>
      <c r="Q727" s="681">
        <v>0.70000000000000007</v>
      </c>
      <c r="R727" s="665">
        <v>7</v>
      </c>
      <c r="S727" s="681">
        <v>0.7</v>
      </c>
      <c r="T727" s="748">
        <v>1.5</v>
      </c>
      <c r="U727" s="704">
        <v>0.6</v>
      </c>
    </row>
    <row r="728" spans="1:21" ht="14.4" customHeight="1" x14ac:dyDescent="0.3">
      <c r="A728" s="664">
        <v>11</v>
      </c>
      <c r="B728" s="665" t="s">
        <v>550</v>
      </c>
      <c r="C728" s="665" t="s">
        <v>1791</v>
      </c>
      <c r="D728" s="746" t="s">
        <v>2589</v>
      </c>
      <c r="E728" s="747" t="s">
        <v>1816</v>
      </c>
      <c r="F728" s="665" t="s">
        <v>1787</v>
      </c>
      <c r="G728" s="665" t="s">
        <v>1823</v>
      </c>
      <c r="H728" s="665" t="s">
        <v>830</v>
      </c>
      <c r="I728" s="665" t="s">
        <v>1824</v>
      </c>
      <c r="J728" s="665" t="s">
        <v>857</v>
      </c>
      <c r="K728" s="665" t="s">
        <v>1676</v>
      </c>
      <c r="L728" s="666">
        <v>815.1</v>
      </c>
      <c r="M728" s="666">
        <v>1630.2</v>
      </c>
      <c r="N728" s="665">
        <v>2</v>
      </c>
      <c r="O728" s="748">
        <v>1.5</v>
      </c>
      <c r="P728" s="666">
        <v>1630.2</v>
      </c>
      <c r="Q728" s="681">
        <v>1</v>
      </c>
      <c r="R728" s="665">
        <v>2</v>
      </c>
      <c r="S728" s="681">
        <v>1</v>
      </c>
      <c r="T728" s="748">
        <v>1.5</v>
      </c>
      <c r="U728" s="704">
        <v>1</v>
      </c>
    </row>
    <row r="729" spans="1:21" ht="14.4" customHeight="1" x14ac:dyDescent="0.3">
      <c r="A729" s="664">
        <v>11</v>
      </c>
      <c r="B729" s="665" t="s">
        <v>550</v>
      </c>
      <c r="C729" s="665" t="s">
        <v>1791</v>
      </c>
      <c r="D729" s="746" t="s">
        <v>2589</v>
      </c>
      <c r="E729" s="747" t="s">
        <v>1816</v>
      </c>
      <c r="F729" s="665" t="s">
        <v>1787</v>
      </c>
      <c r="G729" s="665" t="s">
        <v>1837</v>
      </c>
      <c r="H729" s="665" t="s">
        <v>830</v>
      </c>
      <c r="I729" s="665" t="s">
        <v>844</v>
      </c>
      <c r="J729" s="665" t="s">
        <v>845</v>
      </c>
      <c r="K729" s="665" t="s">
        <v>846</v>
      </c>
      <c r="L729" s="666">
        <v>36.54</v>
      </c>
      <c r="M729" s="666">
        <v>1461.6</v>
      </c>
      <c r="N729" s="665">
        <v>40</v>
      </c>
      <c r="O729" s="748">
        <v>36.5</v>
      </c>
      <c r="P729" s="666">
        <v>511.56000000000012</v>
      </c>
      <c r="Q729" s="681">
        <v>0.35000000000000009</v>
      </c>
      <c r="R729" s="665">
        <v>14</v>
      </c>
      <c r="S729" s="681">
        <v>0.35</v>
      </c>
      <c r="T729" s="748">
        <v>12</v>
      </c>
      <c r="U729" s="704">
        <v>0.32876712328767121</v>
      </c>
    </row>
    <row r="730" spans="1:21" ht="14.4" customHeight="1" x14ac:dyDescent="0.3">
      <c r="A730" s="664">
        <v>11</v>
      </c>
      <c r="B730" s="665" t="s">
        <v>550</v>
      </c>
      <c r="C730" s="665" t="s">
        <v>1791</v>
      </c>
      <c r="D730" s="746" t="s">
        <v>2589</v>
      </c>
      <c r="E730" s="747" t="s">
        <v>1816</v>
      </c>
      <c r="F730" s="665" t="s">
        <v>1787</v>
      </c>
      <c r="G730" s="665" t="s">
        <v>1837</v>
      </c>
      <c r="H730" s="665" t="s">
        <v>551</v>
      </c>
      <c r="I730" s="665" t="s">
        <v>1838</v>
      </c>
      <c r="J730" s="665" t="s">
        <v>845</v>
      </c>
      <c r="K730" s="665" t="s">
        <v>1839</v>
      </c>
      <c r="L730" s="666">
        <v>36.54</v>
      </c>
      <c r="M730" s="666">
        <v>73.08</v>
      </c>
      <c r="N730" s="665">
        <v>2</v>
      </c>
      <c r="O730" s="748">
        <v>2</v>
      </c>
      <c r="P730" s="666"/>
      <c r="Q730" s="681">
        <v>0</v>
      </c>
      <c r="R730" s="665"/>
      <c r="S730" s="681">
        <v>0</v>
      </c>
      <c r="T730" s="748"/>
      <c r="U730" s="704">
        <v>0</v>
      </c>
    </row>
    <row r="731" spans="1:21" ht="14.4" customHeight="1" x14ac:dyDescent="0.3">
      <c r="A731" s="664">
        <v>11</v>
      </c>
      <c r="B731" s="665" t="s">
        <v>550</v>
      </c>
      <c r="C731" s="665" t="s">
        <v>1791</v>
      </c>
      <c r="D731" s="746" t="s">
        <v>2589</v>
      </c>
      <c r="E731" s="747" t="s">
        <v>1816</v>
      </c>
      <c r="F731" s="665" t="s">
        <v>1787</v>
      </c>
      <c r="G731" s="665" t="s">
        <v>1986</v>
      </c>
      <c r="H731" s="665" t="s">
        <v>551</v>
      </c>
      <c r="I731" s="665" t="s">
        <v>2483</v>
      </c>
      <c r="J731" s="665" t="s">
        <v>1988</v>
      </c>
      <c r="K731" s="665" t="s">
        <v>2484</v>
      </c>
      <c r="L731" s="666">
        <v>0</v>
      </c>
      <c r="M731" s="666">
        <v>0</v>
      </c>
      <c r="N731" s="665">
        <v>1</v>
      </c>
      <c r="O731" s="748">
        <v>1</v>
      </c>
      <c r="P731" s="666">
        <v>0</v>
      </c>
      <c r="Q731" s="681"/>
      <c r="R731" s="665">
        <v>1</v>
      </c>
      <c r="S731" s="681">
        <v>1</v>
      </c>
      <c r="T731" s="748">
        <v>1</v>
      </c>
      <c r="U731" s="704">
        <v>1</v>
      </c>
    </row>
    <row r="732" spans="1:21" ht="14.4" customHeight="1" x14ac:dyDescent="0.3">
      <c r="A732" s="664">
        <v>11</v>
      </c>
      <c r="B732" s="665" t="s">
        <v>550</v>
      </c>
      <c r="C732" s="665" t="s">
        <v>1791</v>
      </c>
      <c r="D732" s="746" t="s">
        <v>2589</v>
      </c>
      <c r="E732" s="747" t="s">
        <v>1816</v>
      </c>
      <c r="F732" s="665" t="s">
        <v>1787</v>
      </c>
      <c r="G732" s="665" t="s">
        <v>2454</v>
      </c>
      <c r="H732" s="665" t="s">
        <v>551</v>
      </c>
      <c r="I732" s="665" t="s">
        <v>973</v>
      </c>
      <c r="J732" s="665" t="s">
        <v>789</v>
      </c>
      <c r="K732" s="665" t="s">
        <v>974</v>
      </c>
      <c r="L732" s="666">
        <v>93.71</v>
      </c>
      <c r="M732" s="666">
        <v>187.42</v>
      </c>
      <c r="N732" s="665">
        <v>2</v>
      </c>
      <c r="O732" s="748">
        <v>1</v>
      </c>
      <c r="P732" s="666"/>
      <c r="Q732" s="681">
        <v>0</v>
      </c>
      <c r="R732" s="665"/>
      <c r="S732" s="681">
        <v>0</v>
      </c>
      <c r="T732" s="748"/>
      <c r="U732" s="704">
        <v>0</v>
      </c>
    </row>
    <row r="733" spans="1:21" ht="14.4" customHeight="1" x14ac:dyDescent="0.3">
      <c r="A733" s="664">
        <v>11</v>
      </c>
      <c r="B733" s="665" t="s">
        <v>550</v>
      </c>
      <c r="C733" s="665" t="s">
        <v>1791</v>
      </c>
      <c r="D733" s="746" t="s">
        <v>2589</v>
      </c>
      <c r="E733" s="747" t="s">
        <v>1816</v>
      </c>
      <c r="F733" s="665" t="s">
        <v>1787</v>
      </c>
      <c r="G733" s="665" t="s">
        <v>2454</v>
      </c>
      <c r="H733" s="665" t="s">
        <v>551</v>
      </c>
      <c r="I733" s="665" t="s">
        <v>2455</v>
      </c>
      <c r="J733" s="665" t="s">
        <v>789</v>
      </c>
      <c r="K733" s="665" t="s">
        <v>974</v>
      </c>
      <c r="L733" s="666">
        <v>57.64</v>
      </c>
      <c r="M733" s="666">
        <v>230.56</v>
      </c>
      <c r="N733" s="665">
        <v>4</v>
      </c>
      <c r="O733" s="748">
        <v>2</v>
      </c>
      <c r="P733" s="666">
        <v>57.64</v>
      </c>
      <c r="Q733" s="681">
        <v>0.25</v>
      </c>
      <c r="R733" s="665">
        <v>1</v>
      </c>
      <c r="S733" s="681">
        <v>0.25</v>
      </c>
      <c r="T733" s="748">
        <v>0.5</v>
      </c>
      <c r="U733" s="704">
        <v>0.25</v>
      </c>
    </row>
    <row r="734" spans="1:21" ht="14.4" customHeight="1" x14ac:dyDescent="0.3">
      <c r="A734" s="664">
        <v>11</v>
      </c>
      <c r="B734" s="665" t="s">
        <v>550</v>
      </c>
      <c r="C734" s="665" t="s">
        <v>1791</v>
      </c>
      <c r="D734" s="746" t="s">
        <v>2589</v>
      </c>
      <c r="E734" s="747" t="s">
        <v>1816</v>
      </c>
      <c r="F734" s="665" t="s">
        <v>1787</v>
      </c>
      <c r="G734" s="665" t="s">
        <v>2454</v>
      </c>
      <c r="H734" s="665" t="s">
        <v>551</v>
      </c>
      <c r="I734" s="665" t="s">
        <v>2485</v>
      </c>
      <c r="J734" s="665" t="s">
        <v>789</v>
      </c>
      <c r="K734" s="665" t="s">
        <v>829</v>
      </c>
      <c r="L734" s="666">
        <v>185.26</v>
      </c>
      <c r="M734" s="666">
        <v>185.26</v>
      </c>
      <c r="N734" s="665">
        <v>1</v>
      </c>
      <c r="O734" s="748">
        <v>0.5</v>
      </c>
      <c r="P734" s="666">
        <v>185.26</v>
      </c>
      <c r="Q734" s="681">
        <v>1</v>
      </c>
      <c r="R734" s="665">
        <v>1</v>
      </c>
      <c r="S734" s="681">
        <v>1</v>
      </c>
      <c r="T734" s="748">
        <v>0.5</v>
      </c>
      <c r="U734" s="704">
        <v>1</v>
      </c>
    </row>
    <row r="735" spans="1:21" ht="14.4" customHeight="1" x14ac:dyDescent="0.3">
      <c r="A735" s="664">
        <v>11</v>
      </c>
      <c r="B735" s="665" t="s">
        <v>550</v>
      </c>
      <c r="C735" s="665" t="s">
        <v>1791</v>
      </c>
      <c r="D735" s="746" t="s">
        <v>2589</v>
      </c>
      <c r="E735" s="747" t="s">
        <v>1816</v>
      </c>
      <c r="F735" s="665" t="s">
        <v>1787</v>
      </c>
      <c r="G735" s="665" t="s">
        <v>2454</v>
      </c>
      <c r="H735" s="665" t="s">
        <v>551</v>
      </c>
      <c r="I735" s="665" t="s">
        <v>2486</v>
      </c>
      <c r="J735" s="665" t="s">
        <v>789</v>
      </c>
      <c r="K735" s="665" t="s">
        <v>974</v>
      </c>
      <c r="L735" s="666">
        <v>93.71</v>
      </c>
      <c r="M735" s="666">
        <v>187.42</v>
      </c>
      <c r="N735" s="665">
        <v>2</v>
      </c>
      <c r="O735" s="748">
        <v>1</v>
      </c>
      <c r="P735" s="666">
        <v>93.71</v>
      </c>
      <c r="Q735" s="681">
        <v>0.5</v>
      </c>
      <c r="R735" s="665">
        <v>1</v>
      </c>
      <c r="S735" s="681">
        <v>0.5</v>
      </c>
      <c r="T735" s="748">
        <v>0.5</v>
      </c>
      <c r="U735" s="704">
        <v>0.5</v>
      </c>
    </row>
    <row r="736" spans="1:21" ht="14.4" customHeight="1" x14ac:dyDescent="0.3">
      <c r="A736" s="664">
        <v>11</v>
      </c>
      <c r="B736" s="665" t="s">
        <v>550</v>
      </c>
      <c r="C736" s="665" t="s">
        <v>1791</v>
      </c>
      <c r="D736" s="746" t="s">
        <v>2589</v>
      </c>
      <c r="E736" s="747" t="s">
        <v>1816</v>
      </c>
      <c r="F736" s="665" t="s">
        <v>1787</v>
      </c>
      <c r="G736" s="665" t="s">
        <v>2190</v>
      </c>
      <c r="H736" s="665" t="s">
        <v>551</v>
      </c>
      <c r="I736" s="665" t="s">
        <v>601</v>
      </c>
      <c r="J736" s="665" t="s">
        <v>2191</v>
      </c>
      <c r="K736" s="665" t="s">
        <v>2192</v>
      </c>
      <c r="L736" s="666">
        <v>0</v>
      </c>
      <c r="M736" s="666">
        <v>0</v>
      </c>
      <c r="N736" s="665">
        <v>1</v>
      </c>
      <c r="O736" s="748">
        <v>1</v>
      </c>
      <c r="P736" s="666">
        <v>0</v>
      </c>
      <c r="Q736" s="681"/>
      <c r="R736" s="665">
        <v>1</v>
      </c>
      <c r="S736" s="681">
        <v>1</v>
      </c>
      <c r="T736" s="748">
        <v>1</v>
      </c>
      <c r="U736" s="704">
        <v>1</v>
      </c>
    </row>
    <row r="737" spans="1:21" ht="14.4" customHeight="1" x14ac:dyDescent="0.3">
      <c r="A737" s="664">
        <v>11</v>
      </c>
      <c r="B737" s="665" t="s">
        <v>550</v>
      </c>
      <c r="C737" s="665" t="s">
        <v>1791</v>
      </c>
      <c r="D737" s="746" t="s">
        <v>2589</v>
      </c>
      <c r="E737" s="747" t="s">
        <v>1816</v>
      </c>
      <c r="F737" s="665" t="s">
        <v>1787</v>
      </c>
      <c r="G737" s="665" t="s">
        <v>2487</v>
      </c>
      <c r="H737" s="665" t="s">
        <v>551</v>
      </c>
      <c r="I737" s="665" t="s">
        <v>2488</v>
      </c>
      <c r="J737" s="665" t="s">
        <v>2489</v>
      </c>
      <c r="K737" s="665" t="s">
        <v>2490</v>
      </c>
      <c r="L737" s="666">
        <v>218.41</v>
      </c>
      <c r="M737" s="666">
        <v>218.41</v>
      </c>
      <c r="N737" s="665">
        <v>1</v>
      </c>
      <c r="O737" s="748">
        <v>1</v>
      </c>
      <c r="P737" s="666">
        <v>218.41</v>
      </c>
      <c r="Q737" s="681">
        <v>1</v>
      </c>
      <c r="R737" s="665">
        <v>1</v>
      </c>
      <c r="S737" s="681">
        <v>1</v>
      </c>
      <c r="T737" s="748">
        <v>1</v>
      </c>
      <c r="U737" s="704">
        <v>1</v>
      </c>
    </row>
    <row r="738" spans="1:21" ht="14.4" customHeight="1" x14ac:dyDescent="0.3">
      <c r="A738" s="664">
        <v>11</v>
      </c>
      <c r="B738" s="665" t="s">
        <v>550</v>
      </c>
      <c r="C738" s="665" t="s">
        <v>1791</v>
      </c>
      <c r="D738" s="746" t="s">
        <v>2589</v>
      </c>
      <c r="E738" s="747" t="s">
        <v>1816</v>
      </c>
      <c r="F738" s="665" t="s">
        <v>1787</v>
      </c>
      <c r="G738" s="665" t="s">
        <v>1825</v>
      </c>
      <c r="H738" s="665" t="s">
        <v>551</v>
      </c>
      <c r="I738" s="665" t="s">
        <v>640</v>
      </c>
      <c r="J738" s="665" t="s">
        <v>1826</v>
      </c>
      <c r="K738" s="665" t="s">
        <v>1827</v>
      </c>
      <c r="L738" s="666">
        <v>0</v>
      </c>
      <c r="M738" s="666">
        <v>0</v>
      </c>
      <c r="N738" s="665">
        <v>4</v>
      </c>
      <c r="O738" s="748">
        <v>1</v>
      </c>
      <c r="P738" s="666"/>
      <c r="Q738" s="681"/>
      <c r="R738" s="665"/>
      <c r="S738" s="681">
        <v>0</v>
      </c>
      <c r="T738" s="748"/>
      <c r="U738" s="704">
        <v>0</v>
      </c>
    </row>
    <row r="739" spans="1:21" ht="14.4" customHeight="1" x14ac:dyDescent="0.3">
      <c r="A739" s="664">
        <v>11</v>
      </c>
      <c r="B739" s="665" t="s">
        <v>550</v>
      </c>
      <c r="C739" s="665" t="s">
        <v>1791</v>
      </c>
      <c r="D739" s="746" t="s">
        <v>2589</v>
      </c>
      <c r="E739" s="747" t="s">
        <v>1816</v>
      </c>
      <c r="F739" s="665" t="s">
        <v>1787</v>
      </c>
      <c r="G739" s="665" t="s">
        <v>2257</v>
      </c>
      <c r="H739" s="665" t="s">
        <v>551</v>
      </c>
      <c r="I739" s="665" t="s">
        <v>1137</v>
      </c>
      <c r="J739" s="665" t="s">
        <v>1138</v>
      </c>
      <c r="K739" s="665" t="s">
        <v>2258</v>
      </c>
      <c r="L739" s="666">
        <v>22.44</v>
      </c>
      <c r="M739" s="666">
        <v>67.320000000000007</v>
      </c>
      <c r="N739" s="665">
        <v>3</v>
      </c>
      <c r="O739" s="748">
        <v>1</v>
      </c>
      <c r="P739" s="666"/>
      <c r="Q739" s="681">
        <v>0</v>
      </c>
      <c r="R739" s="665"/>
      <c r="S739" s="681">
        <v>0</v>
      </c>
      <c r="T739" s="748"/>
      <c r="U739" s="704">
        <v>0</v>
      </c>
    </row>
    <row r="740" spans="1:21" ht="14.4" customHeight="1" x14ac:dyDescent="0.3">
      <c r="A740" s="664">
        <v>11</v>
      </c>
      <c r="B740" s="665" t="s">
        <v>550</v>
      </c>
      <c r="C740" s="665" t="s">
        <v>1791</v>
      </c>
      <c r="D740" s="746" t="s">
        <v>2589</v>
      </c>
      <c r="E740" s="747" t="s">
        <v>1816</v>
      </c>
      <c r="F740" s="665" t="s">
        <v>1787</v>
      </c>
      <c r="G740" s="665" t="s">
        <v>1990</v>
      </c>
      <c r="H740" s="665" t="s">
        <v>551</v>
      </c>
      <c r="I740" s="665" t="s">
        <v>1991</v>
      </c>
      <c r="J740" s="665" t="s">
        <v>1992</v>
      </c>
      <c r="K740" s="665" t="s">
        <v>1993</v>
      </c>
      <c r="L740" s="666">
        <v>38.56</v>
      </c>
      <c r="M740" s="666">
        <v>38.56</v>
      </c>
      <c r="N740" s="665">
        <v>1</v>
      </c>
      <c r="O740" s="748">
        <v>0.5</v>
      </c>
      <c r="P740" s="666"/>
      <c r="Q740" s="681">
        <v>0</v>
      </c>
      <c r="R740" s="665"/>
      <c r="S740" s="681">
        <v>0</v>
      </c>
      <c r="T740" s="748"/>
      <c r="U740" s="704">
        <v>0</v>
      </c>
    </row>
    <row r="741" spans="1:21" ht="14.4" customHeight="1" x14ac:dyDescent="0.3">
      <c r="A741" s="664">
        <v>11</v>
      </c>
      <c r="B741" s="665" t="s">
        <v>550</v>
      </c>
      <c r="C741" s="665" t="s">
        <v>1791</v>
      </c>
      <c r="D741" s="746" t="s">
        <v>2589</v>
      </c>
      <c r="E741" s="747" t="s">
        <v>1816</v>
      </c>
      <c r="F741" s="665" t="s">
        <v>1787</v>
      </c>
      <c r="G741" s="665" t="s">
        <v>1922</v>
      </c>
      <c r="H741" s="665" t="s">
        <v>830</v>
      </c>
      <c r="I741" s="665" t="s">
        <v>1994</v>
      </c>
      <c r="J741" s="665" t="s">
        <v>1995</v>
      </c>
      <c r="K741" s="665" t="s">
        <v>1996</v>
      </c>
      <c r="L741" s="666">
        <v>140.94999999999999</v>
      </c>
      <c r="M741" s="666">
        <v>140.94999999999999</v>
      </c>
      <c r="N741" s="665">
        <v>1</v>
      </c>
      <c r="O741" s="748">
        <v>0.5</v>
      </c>
      <c r="P741" s="666"/>
      <c r="Q741" s="681">
        <v>0</v>
      </c>
      <c r="R741" s="665"/>
      <c r="S741" s="681">
        <v>0</v>
      </c>
      <c r="T741" s="748"/>
      <c r="U741" s="704">
        <v>0</v>
      </c>
    </row>
    <row r="742" spans="1:21" ht="14.4" customHeight="1" x14ac:dyDescent="0.3">
      <c r="A742" s="664">
        <v>11</v>
      </c>
      <c r="B742" s="665" t="s">
        <v>550</v>
      </c>
      <c r="C742" s="665" t="s">
        <v>1791</v>
      </c>
      <c r="D742" s="746" t="s">
        <v>2589</v>
      </c>
      <c r="E742" s="747" t="s">
        <v>1816</v>
      </c>
      <c r="F742" s="665" t="s">
        <v>1787</v>
      </c>
      <c r="G742" s="665" t="s">
        <v>1922</v>
      </c>
      <c r="H742" s="665" t="s">
        <v>830</v>
      </c>
      <c r="I742" s="665" t="s">
        <v>872</v>
      </c>
      <c r="J742" s="665" t="s">
        <v>873</v>
      </c>
      <c r="K742" s="665" t="s">
        <v>1706</v>
      </c>
      <c r="L742" s="666">
        <v>93.96</v>
      </c>
      <c r="M742" s="666">
        <v>93.96</v>
      </c>
      <c r="N742" s="665">
        <v>1</v>
      </c>
      <c r="O742" s="748">
        <v>1</v>
      </c>
      <c r="P742" s="666">
        <v>93.96</v>
      </c>
      <c r="Q742" s="681">
        <v>1</v>
      </c>
      <c r="R742" s="665">
        <v>1</v>
      </c>
      <c r="S742" s="681">
        <v>1</v>
      </c>
      <c r="T742" s="748">
        <v>1</v>
      </c>
      <c r="U742" s="704">
        <v>1</v>
      </c>
    </row>
    <row r="743" spans="1:21" ht="14.4" customHeight="1" x14ac:dyDescent="0.3">
      <c r="A743" s="664">
        <v>11</v>
      </c>
      <c r="B743" s="665" t="s">
        <v>550</v>
      </c>
      <c r="C743" s="665" t="s">
        <v>1791</v>
      </c>
      <c r="D743" s="746" t="s">
        <v>2589</v>
      </c>
      <c r="E743" s="747" t="s">
        <v>1816</v>
      </c>
      <c r="F743" s="665" t="s">
        <v>1787</v>
      </c>
      <c r="G743" s="665" t="s">
        <v>1944</v>
      </c>
      <c r="H743" s="665" t="s">
        <v>551</v>
      </c>
      <c r="I743" s="665" t="s">
        <v>1202</v>
      </c>
      <c r="J743" s="665" t="s">
        <v>1203</v>
      </c>
      <c r="K743" s="665" t="s">
        <v>1204</v>
      </c>
      <c r="L743" s="666">
        <v>271.94</v>
      </c>
      <c r="M743" s="666">
        <v>271.94</v>
      </c>
      <c r="N743" s="665">
        <v>1</v>
      </c>
      <c r="O743" s="748">
        <v>1</v>
      </c>
      <c r="P743" s="666"/>
      <c r="Q743" s="681">
        <v>0</v>
      </c>
      <c r="R743" s="665"/>
      <c r="S743" s="681">
        <v>0</v>
      </c>
      <c r="T743" s="748"/>
      <c r="U743" s="704">
        <v>0</v>
      </c>
    </row>
    <row r="744" spans="1:21" ht="14.4" customHeight="1" x14ac:dyDescent="0.3">
      <c r="A744" s="664">
        <v>11</v>
      </c>
      <c r="B744" s="665" t="s">
        <v>550</v>
      </c>
      <c r="C744" s="665" t="s">
        <v>1791</v>
      </c>
      <c r="D744" s="746" t="s">
        <v>2589</v>
      </c>
      <c r="E744" s="747" t="s">
        <v>1816</v>
      </c>
      <c r="F744" s="665" t="s">
        <v>1787</v>
      </c>
      <c r="G744" s="665" t="s">
        <v>1944</v>
      </c>
      <c r="H744" s="665" t="s">
        <v>551</v>
      </c>
      <c r="I744" s="665" t="s">
        <v>2146</v>
      </c>
      <c r="J744" s="665" t="s">
        <v>2006</v>
      </c>
      <c r="K744" s="665" t="s">
        <v>2007</v>
      </c>
      <c r="L744" s="666">
        <v>151.62</v>
      </c>
      <c r="M744" s="666">
        <v>151.62</v>
      </c>
      <c r="N744" s="665">
        <v>1</v>
      </c>
      <c r="O744" s="748">
        <v>0.5</v>
      </c>
      <c r="P744" s="666">
        <v>151.62</v>
      </c>
      <c r="Q744" s="681">
        <v>1</v>
      </c>
      <c r="R744" s="665">
        <v>1</v>
      </c>
      <c r="S744" s="681">
        <v>1</v>
      </c>
      <c r="T744" s="748">
        <v>0.5</v>
      </c>
      <c r="U744" s="704">
        <v>1</v>
      </c>
    </row>
    <row r="745" spans="1:21" ht="14.4" customHeight="1" x14ac:dyDescent="0.3">
      <c r="A745" s="664">
        <v>11</v>
      </c>
      <c r="B745" s="665" t="s">
        <v>550</v>
      </c>
      <c r="C745" s="665" t="s">
        <v>1791</v>
      </c>
      <c r="D745" s="746" t="s">
        <v>2589</v>
      </c>
      <c r="E745" s="747" t="s">
        <v>1816</v>
      </c>
      <c r="F745" s="665" t="s">
        <v>1787</v>
      </c>
      <c r="G745" s="665" t="s">
        <v>2428</v>
      </c>
      <c r="H745" s="665" t="s">
        <v>551</v>
      </c>
      <c r="I745" s="665" t="s">
        <v>2491</v>
      </c>
      <c r="J745" s="665" t="s">
        <v>2492</v>
      </c>
      <c r="K745" s="665" t="s">
        <v>1493</v>
      </c>
      <c r="L745" s="666">
        <v>0</v>
      </c>
      <c r="M745" s="666">
        <v>0</v>
      </c>
      <c r="N745" s="665">
        <v>1</v>
      </c>
      <c r="O745" s="748">
        <v>0.5</v>
      </c>
      <c r="P745" s="666"/>
      <c r="Q745" s="681"/>
      <c r="R745" s="665"/>
      <c r="S745" s="681">
        <v>0</v>
      </c>
      <c r="T745" s="748"/>
      <c r="U745" s="704">
        <v>0</v>
      </c>
    </row>
    <row r="746" spans="1:21" ht="14.4" customHeight="1" x14ac:dyDescent="0.3">
      <c r="A746" s="664">
        <v>11</v>
      </c>
      <c r="B746" s="665" t="s">
        <v>550</v>
      </c>
      <c r="C746" s="665" t="s">
        <v>1791</v>
      </c>
      <c r="D746" s="746" t="s">
        <v>2589</v>
      </c>
      <c r="E746" s="747" t="s">
        <v>1816</v>
      </c>
      <c r="F746" s="665" t="s">
        <v>1788</v>
      </c>
      <c r="G746" s="665" t="s">
        <v>2009</v>
      </c>
      <c r="H746" s="665" t="s">
        <v>551</v>
      </c>
      <c r="I746" s="665" t="s">
        <v>2012</v>
      </c>
      <c r="J746" s="665" t="s">
        <v>2013</v>
      </c>
      <c r="K746" s="665" t="s">
        <v>2014</v>
      </c>
      <c r="L746" s="666">
        <v>0</v>
      </c>
      <c r="M746" s="666">
        <v>0</v>
      </c>
      <c r="N746" s="665">
        <v>10</v>
      </c>
      <c r="O746" s="748">
        <v>10</v>
      </c>
      <c r="P746" s="666"/>
      <c r="Q746" s="681"/>
      <c r="R746" s="665"/>
      <c r="S746" s="681">
        <v>0</v>
      </c>
      <c r="T746" s="748"/>
      <c r="U746" s="704">
        <v>0</v>
      </c>
    </row>
    <row r="747" spans="1:21" ht="14.4" customHeight="1" x14ac:dyDescent="0.3">
      <c r="A747" s="664">
        <v>11</v>
      </c>
      <c r="B747" s="665" t="s">
        <v>550</v>
      </c>
      <c r="C747" s="665" t="s">
        <v>1791</v>
      </c>
      <c r="D747" s="746" t="s">
        <v>2589</v>
      </c>
      <c r="E747" s="747" t="s">
        <v>1816</v>
      </c>
      <c r="F747" s="665" t="s">
        <v>1788</v>
      </c>
      <c r="G747" s="665" t="s">
        <v>2018</v>
      </c>
      <c r="H747" s="665" t="s">
        <v>551</v>
      </c>
      <c r="I747" s="665" t="s">
        <v>2493</v>
      </c>
      <c r="J747" s="665" t="s">
        <v>2494</v>
      </c>
      <c r="K747" s="665" t="s">
        <v>2495</v>
      </c>
      <c r="L747" s="666">
        <v>120</v>
      </c>
      <c r="M747" s="666">
        <v>120</v>
      </c>
      <c r="N747" s="665">
        <v>1</v>
      </c>
      <c r="O747" s="748">
        <v>1</v>
      </c>
      <c r="P747" s="666">
        <v>120</v>
      </c>
      <c r="Q747" s="681">
        <v>1</v>
      </c>
      <c r="R747" s="665">
        <v>1</v>
      </c>
      <c r="S747" s="681">
        <v>1</v>
      </c>
      <c r="T747" s="748">
        <v>1</v>
      </c>
      <c r="U747" s="704">
        <v>1</v>
      </c>
    </row>
    <row r="748" spans="1:21" ht="14.4" customHeight="1" x14ac:dyDescent="0.3">
      <c r="A748" s="664">
        <v>11</v>
      </c>
      <c r="B748" s="665" t="s">
        <v>550</v>
      </c>
      <c r="C748" s="665" t="s">
        <v>1791</v>
      </c>
      <c r="D748" s="746" t="s">
        <v>2589</v>
      </c>
      <c r="E748" s="747" t="s">
        <v>1816</v>
      </c>
      <c r="F748" s="665" t="s">
        <v>1788</v>
      </c>
      <c r="G748" s="665" t="s">
        <v>1828</v>
      </c>
      <c r="H748" s="665" t="s">
        <v>551</v>
      </c>
      <c r="I748" s="665" t="s">
        <v>1928</v>
      </c>
      <c r="J748" s="665" t="s">
        <v>1929</v>
      </c>
      <c r="K748" s="665" t="s">
        <v>1930</v>
      </c>
      <c r="L748" s="666">
        <v>748.12</v>
      </c>
      <c r="M748" s="666">
        <v>748.12</v>
      </c>
      <c r="N748" s="665">
        <v>1</v>
      </c>
      <c r="O748" s="748">
        <v>1</v>
      </c>
      <c r="P748" s="666">
        <v>748.12</v>
      </c>
      <c r="Q748" s="681">
        <v>1</v>
      </c>
      <c r="R748" s="665">
        <v>1</v>
      </c>
      <c r="S748" s="681">
        <v>1</v>
      </c>
      <c r="T748" s="748">
        <v>1</v>
      </c>
      <c r="U748" s="704">
        <v>1</v>
      </c>
    </row>
    <row r="749" spans="1:21" ht="14.4" customHeight="1" x14ac:dyDescent="0.3">
      <c r="A749" s="664">
        <v>11</v>
      </c>
      <c r="B749" s="665" t="s">
        <v>550</v>
      </c>
      <c r="C749" s="665" t="s">
        <v>1791</v>
      </c>
      <c r="D749" s="746" t="s">
        <v>2589</v>
      </c>
      <c r="E749" s="747" t="s">
        <v>1816</v>
      </c>
      <c r="F749" s="665" t="s">
        <v>1788</v>
      </c>
      <c r="G749" s="665" t="s">
        <v>1828</v>
      </c>
      <c r="H749" s="665" t="s">
        <v>551</v>
      </c>
      <c r="I749" s="665" t="s">
        <v>2238</v>
      </c>
      <c r="J749" s="665" t="s">
        <v>2032</v>
      </c>
      <c r="K749" s="665" t="s">
        <v>2239</v>
      </c>
      <c r="L749" s="666">
        <v>2200</v>
      </c>
      <c r="M749" s="666">
        <v>2200</v>
      </c>
      <c r="N749" s="665">
        <v>1</v>
      </c>
      <c r="O749" s="748">
        <v>1</v>
      </c>
      <c r="P749" s="666"/>
      <c r="Q749" s="681">
        <v>0</v>
      </c>
      <c r="R749" s="665"/>
      <c r="S749" s="681">
        <v>0</v>
      </c>
      <c r="T749" s="748"/>
      <c r="U749" s="704">
        <v>0</v>
      </c>
    </row>
    <row r="750" spans="1:21" ht="14.4" customHeight="1" x14ac:dyDescent="0.3">
      <c r="A750" s="664">
        <v>11</v>
      </c>
      <c r="B750" s="665" t="s">
        <v>550</v>
      </c>
      <c r="C750" s="665" t="s">
        <v>1791</v>
      </c>
      <c r="D750" s="746" t="s">
        <v>2589</v>
      </c>
      <c r="E750" s="747" t="s">
        <v>1816</v>
      </c>
      <c r="F750" s="665" t="s">
        <v>1788</v>
      </c>
      <c r="G750" s="665" t="s">
        <v>1828</v>
      </c>
      <c r="H750" s="665" t="s">
        <v>551</v>
      </c>
      <c r="I750" s="665" t="s">
        <v>1840</v>
      </c>
      <c r="J750" s="665" t="s">
        <v>1841</v>
      </c>
      <c r="K750" s="665" t="s">
        <v>1842</v>
      </c>
      <c r="L750" s="666">
        <v>971.25</v>
      </c>
      <c r="M750" s="666">
        <v>2913.75</v>
      </c>
      <c r="N750" s="665">
        <v>3</v>
      </c>
      <c r="O750" s="748">
        <v>3</v>
      </c>
      <c r="P750" s="666">
        <v>2913.75</v>
      </c>
      <c r="Q750" s="681">
        <v>1</v>
      </c>
      <c r="R750" s="665">
        <v>3</v>
      </c>
      <c r="S750" s="681">
        <v>1</v>
      </c>
      <c r="T750" s="748">
        <v>3</v>
      </c>
      <c r="U750" s="704">
        <v>1</v>
      </c>
    </row>
    <row r="751" spans="1:21" ht="14.4" customHeight="1" x14ac:dyDescent="0.3">
      <c r="A751" s="664">
        <v>11</v>
      </c>
      <c r="B751" s="665" t="s">
        <v>550</v>
      </c>
      <c r="C751" s="665" t="s">
        <v>1791</v>
      </c>
      <c r="D751" s="746" t="s">
        <v>2589</v>
      </c>
      <c r="E751" s="747" t="s">
        <v>1816</v>
      </c>
      <c r="F751" s="665" t="s">
        <v>1788</v>
      </c>
      <c r="G751" s="665" t="s">
        <v>1828</v>
      </c>
      <c r="H751" s="665" t="s">
        <v>551</v>
      </c>
      <c r="I751" s="665" t="s">
        <v>2343</v>
      </c>
      <c r="J751" s="665" t="s">
        <v>2344</v>
      </c>
      <c r="K751" s="665" t="s">
        <v>2345</v>
      </c>
      <c r="L751" s="666">
        <v>180</v>
      </c>
      <c r="M751" s="666">
        <v>900</v>
      </c>
      <c r="N751" s="665">
        <v>5</v>
      </c>
      <c r="O751" s="748">
        <v>4</v>
      </c>
      <c r="P751" s="666">
        <v>540</v>
      </c>
      <c r="Q751" s="681">
        <v>0.6</v>
      </c>
      <c r="R751" s="665">
        <v>3</v>
      </c>
      <c r="S751" s="681">
        <v>0.6</v>
      </c>
      <c r="T751" s="748">
        <v>3</v>
      </c>
      <c r="U751" s="704">
        <v>0.75</v>
      </c>
    </row>
    <row r="752" spans="1:21" ht="14.4" customHeight="1" x14ac:dyDescent="0.3">
      <c r="A752" s="664">
        <v>11</v>
      </c>
      <c r="B752" s="665" t="s">
        <v>550</v>
      </c>
      <c r="C752" s="665" t="s">
        <v>1791</v>
      </c>
      <c r="D752" s="746" t="s">
        <v>2589</v>
      </c>
      <c r="E752" s="747" t="s">
        <v>1816</v>
      </c>
      <c r="F752" s="665" t="s">
        <v>1788</v>
      </c>
      <c r="G752" s="665" t="s">
        <v>1828</v>
      </c>
      <c r="H752" s="665" t="s">
        <v>551</v>
      </c>
      <c r="I752" s="665" t="s">
        <v>2496</v>
      </c>
      <c r="J752" s="665" t="s">
        <v>2497</v>
      </c>
      <c r="K752" s="665" t="s">
        <v>2498</v>
      </c>
      <c r="L752" s="666">
        <v>700</v>
      </c>
      <c r="M752" s="666">
        <v>700</v>
      </c>
      <c r="N752" s="665">
        <v>1</v>
      </c>
      <c r="O752" s="748">
        <v>1</v>
      </c>
      <c r="P752" s="666"/>
      <c r="Q752" s="681">
        <v>0</v>
      </c>
      <c r="R752" s="665"/>
      <c r="S752" s="681">
        <v>0</v>
      </c>
      <c r="T752" s="748"/>
      <c r="U752" s="704">
        <v>0</v>
      </c>
    </row>
    <row r="753" spans="1:21" ht="14.4" customHeight="1" x14ac:dyDescent="0.3">
      <c r="A753" s="664">
        <v>11</v>
      </c>
      <c r="B753" s="665" t="s">
        <v>550</v>
      </c>
      <c r="C753" s="665" t="s">
        <v>1791</v>
      </c>
      <c r="D753" s="746" t="s">
        <v>2589</v>
      </c>
      <c r="E753" s="747" t="s">
        <v>1816</v>
      </c>
      <c r="F753" s="665" t="s">
        <v>1788</v>
      </c>
      <c r="G753" s="665" t="s">
        <v>1828</v>
      </c>
      <c r="H753" s="665" t="s">
        <v>551</v>
      </c>
      <c r="I753" s="665" t="s">
        <v>2106</v>
      </c>
      <c r="J753" s="665" t="s">
        <v>2107</v>
      </c>
      <c r="K753" s="665" t="s">
        <v>2108</v>
      </c>
      <c r="L753" s="666">
        <v>350</v>
      </c>
      <c r="M753" s="666">
        <v>350</v>
      </c>
      <c r="N753" s="665">
        <v>1</v>
      </c>
      <c r="O753" s="748">
        <v>1</v>
      </c>
      <c r="P753" s="666">
        <v>350</v>
      </c>
      <c r="Q753" s="681">
        <v>1</v>
      </c>
      <c r="R753" s="665">
        <v>1</v>
      </c>
      <c r="S753" s="681">
        <v>1</v>
      </c>
      <c r="T753" s="748">
        <v>1</v>
      </c>
      <c r="U753" s="704">
        <v>1</v>
      </c>
    </row>
    <row r="754" spans="1:21" ht="14.4" customHeight="1" x14ac:dyDescent="0.3">
      <c r="A754" s="664">
        <v>11</v>
      </c>
      <c r="B754" s="665" t="s">
        <v>550</v>
      </c>
      <c r="C754" s="665" t="s">
        <v>1791</v>
      </c>
      <c r="D754" s="746" t="s">
        <v>2589</v>
      </c>
      <c r="E754" s="747" t="s">
        <v>1816</v>
      </c>
      <c r="F754" s="665" t="s">
        <v>1788</v>
      </c>
      <c r="G754" s="665" t="s">
        <v>1828</v>
      </c>
      <c r="H754" s="665" t="s">
        <v>551</v>
      </c>
      <c r="I754" s="665" t="s">
        <v>2437</v>
      </c>
      <c r="J754" s="665" t="s">
        <v>2438</v>
      </c>
      <c r="K754" s="665" t="s">
        <v>2439</v>
      </c>
      <c r="L754" s="666">
        <v>2140.3000000000002</v>
      </c>
      <c r="M754" s="666">
        <v>2140.3000000000002</v>
      </c>
      <c r="N754" s="665">
        <v>1</v>
      </c>
      <c r="O754" s="748">
        <v>1</v>
      </c>
      <c r="P754" s="666">
        <v>2140.3000000000002</v>
      </c>
      <c r="Q754" s="681">
        <v>1</v>
      </c>
      <c r="R754" s="665">
        <v>1</v>
      </c>
      <c r="S754" s="681">
        <v>1</v>
      </c>
      <c r="T754" s="748">
        <v>1</v>
      </c>
      <c r="U754" s="704">
        <v>1</v>
      </c>
    </row>
    <row r="755" spans="1:21" ht="14.4" customHeight="1" x14ac:dyDescent="0.3">
      <c r="A755" s="664">
        <v>11</v>
      </c>
      <c r="B755" s="665" t="s">
        <v>550</v>
      </c>
      <c r="C755" s="665" t="s">
        <v>1791</v>
      </c>
      <c r="D755" s="746" t="s">
        <v>2589</v>
      </c>
      <c r="E755" s="747" t="s">
        <v>1816</v>
      </c>
      <c r="F755" s="665" t="s">
        <v>1788</v>
      </c>
      <c r="G755" s="665" t="s">
        <v>1828</v>
      </c>
      <c r="H755" s="665" t="s">
        <v>551</v>
      </c>
      <c r="I755" s="665" t="s">
        <v>2499</v>
      </c>
      <c r="J755" s="665" t="s">
        <v>2500</v>
      </c>
      <c r="K755" s="665" t="s">
        <v>2501</v>
      </c>
      <c r="L755" s="666">
        <v>250</v>
      </c>
      <c r="M755" s="666">
        <v>250</v>
      </c>
      <c r="N755" s="665">
        <v>1</v>
      </c>
      <c r="O755" s="748">
        <v>1</v>
      </c>
      <c r="P755" s="666"/>
      <c r="Q755" s="681">
        <v>0</v>
      </c>
      <c r="R755" s="665"/>
      <c r="S755" s="681">
        <v>0</v>
      </c>
      <c r="T755" s="748"/>
      <c r="U755" s="704">
        <v>0</v>
      </c>
    </row>
    <row r="756" spans="1:21" ht="14.4" customHeight="1" x14ac:dyDescent="0.3">
      <c r="A756" s="664">
        <v>11</v>
      </c>
      <c r="B756" s="665" t="s">
        <v>550</v>
      </c>
      <c r="C756" s="665" t="s">
        <v>1791</v>
      </c>
      <c r="D756" s="746" t="s">
        <v>2589</v>
      </c>
      <c r="E756" s="747" t="s">
        <v>1816</v>
      </c>
      <c r="F756" s="665" t="s">
        <v>1788</v>
      </c>
      <c r="G756" s="665" t="s">
        <v>1828</v>
      </c>
      <c r="H756" s="665" t="s">
        <v>551</v>
      </c>
      <c r="I756" s="665" t="s">
        <v>2502</v>
      </c>
      <c r="J756" s="665" t="s">
        <v>2503</v>
      </c>
      <c r="K756" s="665" t="s">
        <v>2504</v>
      </c>
      <c r="L756" s="666">
        <v>600</v>
      </c>
      <c r="M756" s="666">
        <v>600</v>
      </c>
      <c r="N756" s="665">
        <v>1</v>
      </c>
      <c r="O756" s="748">
        <v>1</v>
      </c>
      <c r="P756" s="666">
        <v>600</v>
      </c>
      <c r="Q756" s="681">
        <v>1</v>
      </c>
      <c r="R756" s="665">
        <v>1</v>
      </c>
      <c r="S756" s="681">
        <v>1</v>
      </c>
      <c r="T756" s="748">
        <v>1</v>
      </c>
      <c r="U756" s="704">
        <v>1</v>
      </c>
    </row>
    <row r="757" spans="1:21" ht="14.4" customHeight="1" x14ac:dyDescent="0.3">
      <c r="A757" s="664">
        <v>11</v>
      </c>
      <c r="B757" s="665" t="s">
        <v>550</v>
      </c>
      <c r="C757" s="665" t="s">
        <v>1791</v>
      </c>
      <c r="D757" s="746" t="s">
        <v>2589</v>
      </c>
      <c r="E757" s="747" t="s">
        <v>1816</v>
      </c>
      <c r="F757" s="665" t="s">
        <v>1788</v>
      </c>
      <c r="G757" s="665" t="s">
        <v>1828</v>
      </c>
      <c r="H757" s="665" t="s">
        <v>551</v>
      </c>
      <c r="I757" s="665" t="s">
        <v>2505</v>
      </c>
      <c r="J757" s="665" t="s">
        <v>2506</v>
      </c>
      <c r="K757" s="665"/>
      <c r="L757" s="666">
        <v>180</v>
      </c>
      <c r="M757" s="666">
        <v>180</v>
      </c>
      <c r="N757" s="665">
        <v>1</v>
      </c>
      <c r="O757" s="748">
        <v>1</v>
      </c>
      <c r="P757" s="666">
        <v>180</v>
      </c>
      <c r="Q757" s="681">
        <v>1</v>
      </c>
      <c r="R757" s="665">
        <v>1</v>
      </c>
      <c r="S757" s="681">
        <v>1</v>
      </c>
      <c r="T757" s="748">
        <v>1</v>
      </c>
      <c r="U757" s="704">
        <v>1</v>
      </c>
    </row>
    <row r="758" spans="1:21" ht="14.4" customHeight="1" x14ac:dyDescent="0.3">
      <c r="A758" s="664">
        <v>11</v>
      </c>
      <c r="B758" s="665" t="s">
        <v>550</v>
      </c>
      <c r="C758" s="665" t="s">
        <v>1791</v>
      </c>
      <c r="D758" s="746" t="s">
        <v>2589</v>
      </c>
      <c r="E758" s="747" t="s">
        <v>1816</v>
      </c>
      <c r="F758" s="665" t="s">
        <v>1788</v>
      </c>
      <c r="G758" s="665" t="s">
        <v>1876</v>
      </c>
      <c r="H758" s="665" t="s">
        <v>551</v>
      </c>
      <c r="I758" s="665" t="s">
        <v>2507</v>
      </c>
      <c r="J758" s="665" t="s">
        <v>2508</v>
      </c>
      <c r="K758" s="665" t="s">
        <v>2465</v>
      </c>
      <c r="L758" s="666">
        <v>1200</v>
      </c>
      <c r="M758" s="666">
        <v>1200</v>
      </c>
      <c r="N758" s="665">
        <v>1</v>
      </c>
      <c r="O758" s="748">
        <v>1</v>
      </c>
      <c r="P758" s="666"/>
      <c r="Q758" s="681">
        <v>0</v>
      </c>
      <c r="R758" s="665"/>
      <c r="S758" s="681">
        <v>0</v>
      </c>
      <c r="T758" s="748"/>
      <c r="U758" s="704">
        <v>0</v>
      </c>
    </row>
    <row r="759" spans="1:21" ht="14.4" customHeight="1" x14ac:dyDescent="0.3">
      <c r="A759" s="664">
        <v>11</v>
      </c>
      <c r="B759" s="665" t="s">
        <v>550</v>
      </c>
      <c r="C759" s="665" t="s">
        <v>1791</v>
      </c>
      <c r="D759" s="746" t="s">
        <v>2589</v>
      </c>
      <c r="E759" s="747" t="s">
        <v>1816</v>
      </c>
      <c r="F759" s="665" t="s">
        <v>1788</v>
      </c>
      <c r="G759" s="665" t="s">
        <v>1876</v>
      </c>
      <c r="H759" s="665" t="s">
        <v>551</v>
      </c>
      <c r="I759" s="665" t="s">
        <v>1907</v>
      </c>
      <c r="J759" s="665" t="s">
        <v>1908</v>
      </c>
      <c r="K759" s="665" t="s">
        <v>1909</v>
      </c>
      <c r="L759" s="666">
        <v>200</v>
      </c>
      <c r="M759" s="666">
        <v>400</v>
      </c>
      <c r="N759" s="665">
        <v>2</v>
      </c>
      <c r="O759" s="748">
        <v>1</v>
      </c>
      <c r="P759" s="666">
        <v>400</v>
      </c>
      <c r="Q759" s="681">
        <v>1</v>
      </c>
      <c r="R759" s="665">
        <v>2</v>
      </c>
      <c r="S759" s="681">
        <v>1</v>
      </c>
      <c r="T759" s="748">
        <v>1</v>
      </c>
      <c r="U759" s="704">
        <v>1</v>
      </c>
    </row>
    <row r="760" spans="1:21" ht="14.4" customHeight="1" x14ac:dyDescent="0.3">
      <c r="A760" s="664">
        <v>11</v>
      </c>
      <c r="B760" s="665" t="s">
        <v>550</v>
      </c>
      <c r="C760" s="665" t="s">
        <v>1791</v>
      </c>
      <c r="D760" s="746" t="s">
        <v>2589</v>
      </c>
      <c r="E760" s="747" t="s">
        <v>1816</v>
      </c>
      <c r="F760" s="665" t="s">
        <v>1788</v>
      </c>
      <c r="G760" s="665" t="s">
        <v>1876</v>
      </c>
      <c r="H760" s="665" t="s">
        <v>551</v>
      </c>
      <c r="I760" s="665" t="s">
        <v>1877</v>
      </c>
      <c r="J760" s="665" t="s">
        <v>1878</v>
      </c>
      <c r="K760" s="665" t="s">
        <v>1879</v>
      </c>
      <c r="L760" s="666">
        <v>278.75</v>
      </c>
      <c r="M760" s="666">
        <v>2230</v>
      </c>
      <c r="N760" s="665">
        <v>8</v>
      </c>
      <c r="O760" s="748">
        <v>4</v>
      </c>
      <c r="P760" s="666">
        <v>2230</v>
      </c>
      <c r="Q760" s="681">
        <v>1</v>
      </c>
      <c r="R760" s="665">
        <v>8</v>
      </c>
      <c r="S760" s="681">
        <v>1</v>
      </c>
      <c r="T760" s="748">
        <v>4</v>
      </c>
      <c r="U760" s="704">
        <v>1</v>
      </c>
    </row>
    <row r="761" spans="1:21" ht="14.4" customHeight="1" x14ac:dyDescent="0.3">
      <c r="A761" s="664">
        <v>11</v>
      </c>
      <c r="B761" s="665" t="s">
        <v>550</v>
      </c>
      <c r="C761" s="665" t="s">
        <v>1791</v>
      </c>
      <c r="D761" s="746" t="s">
        <v>2589</v>
      </c>
      <c r="E761" s="747" t="s">
        <v>1816</v>
      </c>
      <c r="F761" s="665" t="s">
        <v>1788</v>
      </c>
      <c r="G761" s="665" t="s">
        <v>1876</v>
      </c>
      <c r="H761" s="665" t="s">
        <v>551</v>
      </c>
      <c r="I761" s="665" t="s">
        <v>2509</v>
      </c>
      <c r="J761" s="665" t="s">
        <v>2510</v>
      </c>
      <c r="K761" s="665" t="s">
        <v>2511</v>
      </c>
      <c r="L761" s="666">
        <v>1300</v>
      </c>
      <c r="M761" s="666">
        <v>1300</v>
      </c>
      <c r="N761" s="665">
        <v>1</v>
      </c>
      <c r="O761" s="748">
        <v>1</v>
      </c>
      <c r="P761" s="666"/>
      <c r="Q761" s="681">
        <v>0</v>
      </c>
      <c r="R761" s="665"/>
      <c r="S761" s="681">
        <v>0</v>
      </c>
      <c r="T761" s="748"/>
      <c r="U761" s="704">
        <v>0</v>
      </c>
    </row>
    <row r="762" spans="1:21" ht="14.4" customHeight="1" x14ac:dyDescent="0.3">
      <c r="A762" s="664">
        <v>11</v>
      </c>
      <c r="B762" s="665" t="s">
        <v>550</v>
      </c>
      <c r="C762" s="665" t="s">
        <v>1791</v>
      </c>
      <c r="D762" s="746" t="s">
        <v>2589</v>
      </c>
      <c r="E762" s="747" t="s">
        <v>1816</v>
      </c>
      <c r="F762" s="665" t="s">
        <v>1788</v>
      </c>
      <c r="G762" s="665" t="s">
        <v>2045</v>
      </c>
      <c r="H762" s="665" t="s">
        <v>551</v>
      </c>
      <c r="I762" s="665" t="s">
        <v>2046</v>
      </c>
      <c r="J762" s="665" t="s">
        <v>2047</v>
      </c>
      <c r="K762" s="665" t="s">
        <v>2048</v>
      </c>
      <c r="L762" s="666">
        <v>1659.44</v>
      </c>
      <c r="M762" s="666">
        <v>1659.44</v>
      </c>
      <c r="N762" s="665">
        <v>1</v>
      </c>
      <c r="O762" s="748">
        <v>1</v>
      </c>
      <c r="P762" s="666">
        <v>1659.44</v>
      </c>
      <c r="Q762" s="681">
        <v>1</v>
      </c>
      <c r="R762" s="665">
        <v>1</v>
      </c>
      <c r="S762" s="681">
        <v>1</v>
      </c>
      <c r="T762" s="748">
        <v>1</v>
      </c>
      <c r="U762" s="704">
        <v>1</v>
      </c>
    </row>
    <row r="763" spans="1:21" ht="14.4" customHeight="1" x14ac:dyDescent="0.3">
      <c r="A763" s="664">
        <v>11</v>
      </c>
      <c r="B763" s="665" t="s">
        <v>550</v>
      </c>
      <c r="C763" s="665" t="s">
        <v>1791</v>
      </c>
      <c r="D763" s="746" t="s">
        <v>2589</v>
      </c>
      <c r="E763" s="747" t="s">
        <v>1816</v>
      </c>
      <c r="F763" s="665" t="s">
        <v>1788</v>
      </c>
      <c r="G763" s="665" t="s">
        <v>2045</v>
      </c>
      <c r="H763" s="665" t="s">
        <v>551</v>
      </c>
      <c r="I763" s="665" t="s">
        <v>2252</v>
      </c>
      <c r="J763" s="665" t="s">
        <v>2253</v>
      </c>
      <c r="K763" s="665" t="s">
        <v>2254</v>
      </c>
      <c r="L763" s="666">
        <v>553.15</v>
      </c>
      <c r="M763" s="666">
        <v>3318.8999999999996</v>
      </c>
      <c r="N763" s="665">
        <v>6</v>
      </c>
      <c r="O763" s="748">
        <v>3</v>
      </c>
      <c r="P763" s="666">
        <v>3318.8999999999996</v>
      </c>
      <c r="Q763" s="681">
        <v>1</v>
      </c>
      <c r="R763" s="665">
        <v>6</v>
      </c>
      <c r="S763" s="681">
        <v>1</v>
      </c>
      <c r="T763" s="748">
        <v>3</v>
      </c>
      <c r="U763" s="704">
        <v>1</v>
      </c>
    </row>
    <row r="764" spans="1:21" ht="14.4" customHeight="1" x14ac:dyDescent="0.3">
      <c r="A764" s="664">
        <v>11</v>
      </c>
      <c r="B764" s="665" t="s">
        <v>550</v>
      </c>
      <c r="C764" s="665" t="s">
        <v>1791</v>
      </c>
      <c r="D764" s="746" t="s">
        <v>2589</v>
      </c>
      <c r="E764" s="747" t="s">
        <v>1816</v>
      </c>
      <c r="F764" s="665" t="s">
        <v>1788</v>
      </c>
      <c r="G764" s="665" t="s">
        <v>2045</v>
      </c>
      <c r="H764" s="665" t="s">
        <v>551</v>
      </c>
      <c r="I764" s="665" t="s">
        <v>2512</v>
      </c>
      <c r="J764" s="665" t="s">
        <v>2513</v>
      </c>
      <c r="K764" s="665" t="s">
        <v>2514</v>
      </c>
      <c r="L764" s="666">
        <v>553.15</v>
      </c>
      <c r="M764" s="666">
        <v>1659.4499999999998</v>
      </c>
      <c r="N764" s="665">
        <v>3</v>
      </c>
      <c r="O764" s="748">
        <v>1</v>
      </c>
      <c r="P764" s="666">
        <v>1659.4499999999998</v>
      </c>
      <c r="Q764" s="681">
        <v>1</v>
      </c>
      <c r="R764" s="665">
        <v>3</v>
      </c>
      <c r="S764" s="681">
        <v>1</v>
      </c>
      <c r="T764" s="748">
        <v>1</v>
      </c>
      <c r="U764" s="704">
        <v>1</v>
      </c>
    </row>
    <row r="765" spans="1:21" ht="14.4" customHeight="1" x14ac:dyDescent="0.3">
      <c r="A765" s="664">
        <v>11</v>
      </c>
      <c r="B765" s="665" t="s">
        <v>550</v>
      </c>
      <c r="C765" s="665" t="s">
        <v>1791</v>
      </c>
      <c r="D765" s="746" t="s">
        <v>2589</v>
      </c>
      <c r="E765" s="747" t="s">
        <v>1817</v>
      </c>
      <c r="F765" s="665" t="s">
        <v>1787</v>
      </c>
      <c r="G765" s="665" t="s">
        <v>2284</v>
      </c>
      <c r="H765" s="665" t="s">
        <v>551</v>
      </c>
      <c r="I765" s="665" t="s">
        <v>2285</v>
      </c>
      <c r="J765" s="665" t="s">
        <v>2286</v>
      </c>
      <c r="K765" s="665" t="s">
        <v>2287</v>
      </c>
      <c r="L765" s="666">
        <v>24.35</v>
      </c>
      <c r="M765" s="666">
        <v>146.10000000000002</v>
      </c>
      <c r="N765" s="665">
        <v>6</v>
      </c>
      <c r="O765" s="748">
        <v>3</v>
      </c>
      <c r="P765" s="666"/>
      <c r="Q765" s="681">
        <v>0</v>
      </c>
      <c r="R765" s="665"/>
      <c r="S765" s="681">
        <v>0</v>
      </c>
      <c r="T765" s="748"/>
      <c r="U765" s="704">
        <v>0</v>
      </c>
    </row>
    <row r="766" spans="1:21" ht="14.4" customHeight="1" x14ac:dyDescent="0.3">
      <c r="A766" s="664">
        <v>11</v>
      </c>
      <c r="B766" s="665" t="s">
        <v>550</v>
      </c>
      <c r="C766" s="665" t="s">
        <v>1791</v>
      </c>
      <c r="D766" s="746" t="s">
        <v>2589</v>
      </c>
      <c r="E766" s="747" t="s">
        <v>1817</v>
      </c>
      <c r="F766" s="665" t="s">
        <v>1787</v>
      </c>
      <c r="G766" s="665" t="s">
        <v>1854</v>
      </c>
      <c r="H766" s="665" t="s">
        <v>551</v>
      </c>
      <c r="I766" s="665" t="s">
        <v>1948</v>
      </c>
      <c r="J766" s="665" t="s">
        <v>1886</v>
      </c>
      <c r="K766" s="665" t="s">
        <v>1691</v>
      </c>
      <c r="L766" s="666">
        <v>154.36000000000001</v>
      </c>
      <c r="M766" s="666">
        <v>617.44000000000005</v>
      </c>
      <c r="N766" s="665">
        <v>4</v>
      </c>
      <c r="O766" s="748">
        <v>2</v>
      </c>
      <c r="P766" s="666">
        <v>617.44000000000005</v>
      </c>
      <c r="Q766" s="681">
        <v>1</v>
      </c>
      <c r="R766" s="665">
        <v>4</v>
      </c>
      <c r="S766" s="681">
        <v>1</v>
      </c>
      <c r="T766" s="748">
        <v>2</v>
      </c>
      <c r="U766" s="704">
        <v>1</v>
      </c>
    </row>
    <row r="767" spans="1:21" ht="14.4" customHeight="1" x14ac:dyDescent="0.3">
      <c r="A767" s="664">
        <v>11</v>
      </c>
      <c r="B767" s="665" t="s">
        <v>550</v>
      </c>
      <c r="C767" s="665" t="s">
        <v>1791</v>
      </c>
      <c r="D767" s="746" t="s">
        <v>2589</v>
      </c>
      <c r="E767" s="747" t="s">
        <v>1817</v>
      </c>
      <c r="F767" s="665" t="s">
        <v>1787</v>
      </c>
      <c r="G767" s="665" t="s">
        <v>1855</v>
      </c>
      <c r="H767" s="665" t="s">
        <v>551</v>
      </c>
      <c r="I767" s="665" t="s">
        <v>1141</v>
      </c>
      <c r="J767" s="665" t="s">
        <v>1142</v>
      </c>
      <c r="K767" s="665" t="s">
        <v>1722</v>
      </c>
      <c r="L767" s="666">
        <v>170.52</v>
      </c>
      <c r="M767" s="666">
        <v>170.52</v>
      </c>
      <c r="N767" s="665">
        <v>1</v>
      </c>
      <c r="O767" s="748">
        <v>1</v>
      </c>
      <c r="P767" s="666">
        <v>170.52</v>
      </c>
      <c r="Q767" s="681">
        <v>1</v>
      </c>
      <c r="R767" s="665">
        <v>1</v>
      </c>
      <c r="S767" s="681">
        <v>1</v>
      </c>
      <c r="T767" s="748">
        <v>1</v>
      </c>
      <c r="U767" s="704">
        <v>1</v>
      </c>
    </row>
    <row r="768" spans="1:21" ht="14.4" customHeight="1" x14ac:dyDescent="0.3">
      <c r="A768" s="664">
        <v>11</v>
      </c>
      <c r="B768" s="665" t="s">
        <v>550</v>
      </c>
      <c r="C768" s="665" t="s">
        <v>1791</v>
      </c>
      <c r="D768" s="746" t="s">
        <v>2589</v>
      </c>
      <c r="E768" s="747" t="s">
        <v>1817</v>
      </c>
      <c r="F768" s="665" t="s">
        <v>1787</v>
      </c>
      <c r="G768" s="665" t="s">
        <v>1937</v>
      </c>
      <c r="H768" s="665" t="s">
        <v>551</v>
      </c>
      <c r="I768" s="665" t="s">
        <v>753</v>
      </c>
      <c r="J768" s="665" t="s">
        <v>754</v>
      </c>
      <c r="K768" s="665" t="s">
        <v>1955</v>
      </c>
      <c r="L768" s="666">
        <v>54.81</v>
      </c>
      <c r="M768" s="666">
        <v>822.15000000000009</v>
      </c>
      <c r="N768" s="665">
        <v>15</v>
      </c>
      <c r="O768" s="748">
        <v>11.5</v>
      </c>
      <c r="P768" s="666">
        <v>274.05</v>
      </c>
      <c r="Q768" s="681">
        <v>0.33333333333333331</v>
      </c>
      <c r="R768" s="665">
        <v>5</v>
      </c>
      <c r="S768" s="681">
        <v>0.33333333333333331</v>
      </c>
      <c r="T768" s="748">
        <v>4</v>
      </c>
      <c r="U768" s="704">
        <v>0.34782608695652173</v>
      </c>
    </row>
    <row r="769" spans="1:21" ht="14.4" customHeight="1" x14ac:dyDescent="0.3">
      <c r="A769" s="664">
        <v>11</v>
      </c>
      <c r="B769" s="665" t="s">
        <v>550</v>
      </c>
      <c r="C769" s="665" t="s">
        <v>1791</v>
      </c>
      <c r="D769" s="746" t="s">
        <v>2589</v>
      </c>
      <c r="E769" s="747" t="s">
        <v>1817</v>
      </c>
      <c r="F769" s="665" t="s">
        <v>1787</v>
      </c>
      <c r="G769" s="665" t="s">
        <v>1937</v>
      </c>
      <c r="H769" s="665" t="s">
        <v>551</v>
      </c>
      <c r="I769" s="665" t="s">
        <v>2298</v>
      </c>
      <c r="J769" s="665" t="s">
        <v>2299</v>
      </c>
      <c r="K769" s="665" t="s">
        <v>2300</v>
      </c>
      <c r="L769" s="666">
        <v>0</v>
      </c>
      <c r="M769" s="666">
        <v>0</v>
      </c>
      <c r="N769" s="665">
        <v>4</v>
      </c>
      <c r="O769" s="748">
        <v>3</v>
      </c>
      <c r="P769" s="666">
        <v>0</v>
      </c>
      <c r="Q769" s="681"/>
      <c r="R769" s="665">
        <v>2</v>
      </c>
      <c r="S769" s="681">
        <v>0.5</v>
      </c>
      <c r="T769" s="748">
        <v>1</v>
      </c>
      <c r="U769" s="704">
        <v>0.33333333333333331</v>
      </c>
    </row>
    <row r="770" spans="1:21" ht="14.4" customHeight="1" x14ac:dyDescent="0.3">
      <c r="A770" s="664">
        <v>11</v>
      </c>
      <c r="B770" s="665" t="s">
        <v>550</v>
      </c>
      <c r="C770" s="665" t="s">
        <v>1791</v>
      </c>
      <c r="D770" s="746" t="s">
        <v>2589</v>
      </c>
      <c r="E770" s="747" t="s">
        <v>1817</v>
      </c>
      <c r="F770" s="665" t="s">
        <v>1787</v>
      </c>
      <c r="G770" s="665" t="s">
        <v>1937</v>
      </c>
      <c r="H770" s="665" t="s">
        <v>551</v>
      </c>
      <c r="I770" s="665" t="s">
        <v>2515</v>
      </c>
      <c r="J770" s="665" t="s">
        <v>2302</v>
      </c>
      <c r="K770" s="665" t="s">
        <v>2516</v>
      </c>
      <c r="L770" s="666">
        <v>73.069999999999993</v>
      </c>
      <c r="M770" s="666">
        <v>73.069999999999993</v>
      </c>
      <c r="N770" s="665">
        <v>1</v>
      </c>
      <c r="O770" s="748">
        <v>1</v>
      </c>
      <c r="P770" s="666"/>
      <c r="Q770" s="681">
        <v>0</v>
      </c>
      <c r="R770" s="665"/>
      <c r="S770" s="681">
        <v>0</v>
      </c>
      <c r="T770" s="748"/>
      <c r="U770" s="704">
        <v>0</v>
      </c>
    </row>
    <row r="771" spans="1:21" ht="14.4" customHeight="1" x14ac:dyDescent="0.3">
      <c r="A771" s="664">
        <v>11</v>
      </c>
      <c r="B771" s="665" t="s">
        <v>550</v>
      </c>
      <c r="C771" s="665" t="s">
        <v>1791</v>
      </c>
      <c r="D771" s="746" t="s">
        <v>2589</v>
      </c>
      <c r="E771" s="747" t="s">
        <v>1817</v>
      </c>
      <c r="F771" s="665" t="s">
        <v>1787</v>
      </c>
      <c r="G771" s="665" t="s">
        <v>1937</v>
      </c>
      <c r="H771" s="665" t="s">
        <v>551</v>
      </c>
      <c r="I771" s="665" t="s">
        <v>2517</v>
      </c>
      <c r="J771" s="665" t="s">
        <v>2299</v>
      </c>
      <c r="K771" s="665" t="s">
        <v>2518</v>
      </c>
      <c r="L771" s="666">
        <v>0</v>
      </c>
      <c r="M771" s="666">
        <v>0</v>
      </c>
      <c r="N771" s="665">
        <v>2</v>
      </c>
      <c r="O771" s="748">
        <v>1.5</v>
      </c>
      <c r="P771" s="666">
        <v>0</v>
      </c>
      <c r="Q771" s="681"/>
      <c r="R771" s="665">
        <v>1</v>
      </c>
      <c r="S771" s="681">
        <v>0.5</v>
      </c>
      <c r="T771" s="748">
        <v>0.5</v>
      </c>
      <c r="U771" s="704">
        <v>0.33333333333333331</v>
      </c>
    </row>
    <row r="772" spans="1:21" ht="14.4" customHeight="1" x14ac:dyDescent="0.3">
      <c r="A772" s="664">
        <v>11</v>
      </c>
      <c r="B772" s="665" t="s">
        <v>550</v>
      </c>
      <c r="C772" s="665" t="s">
        <v>1791</v>
      </c>
      <c r="D772" s="746" t="s">
        <v>2589</v>
      </c>
      <c r="E772" s="747" t="s">
        <v>1817</v>
      </c>
      <c r="F772" s="665" t="s">
        <v>1787</v>
      </c>
      <c r="G772" s="665" t="s">
        <v>1832</v>
      </c>
      <c r="H772" s="665" t="s">
        <v>551</v>
      </c>
      <c r="I772" s="665" t="s">
        <v>998</v>
      </c>
      <c r="J772" s="665" t="s">
        <v>614</v>
      </c>
      <c r="K772" s="665" t="s">
        <v>1833</v>
      </c>
      <c r="L772" s="666">
        <v>45.56</v>
      </c>
      <c r="M772" s="666">
        <v>45.56</v>
      </c>
      <c r="N772" s="665">
        <v>1</v>
      </c>
      <c r="O772" s="748">
        <v>0.5</v>
      </c>
      <c r="P772" s="666">
        <v>45.56</v>
      </c>
      <c r="Q772" s="681">
        <v>1</v>
      </c>
      <c r="R772" s="665">
        <v>1</v>
      </c>
      <c r="S772" s="681">
        <v>1</v>
      </c>
      <c r="T772" s="748">
        <v>0.5</v>
      </c>
      <c r="U772" s="704">
        <v>1</v>
      </c>
    </row>
    <row r="773" spans="1:21" ht="14.4" customHeight="1" x14ac:dyDescent="0.3">
      <c r="A773" s="664">
        <v>11</v>
      </c>
      <c r="B773" s="665" t="s">
        <v>550</v>
      </c>
      <c r="C773" s="665" t="s">
        <v>1791</v>
      </c>
      <c r="D773" s="746" t="s">
        <v>2589</v>
      </c>
      <c r="E773" s="747" t="s">
        <v>1817</v>
      </c>
      <c r="F773" s="665" t="s">
        <v>1787</v>
      </c>
      <c r="G773" s="665" t="s">
        <v>1962</v>
      </c>
      <c r="H773" s="665" t="s">
        <v>551</v>
      </c>
      <c r="I773" s="665" t="s">
        <v>1420</v>
      </c>
      <c r="J773" s="665" t="s">
        <v>1421</v>
      </c>
      <c r="K773" s="665" t="s">
        <v>1964</v>
      </c>
      <c r="L773" s="666">
        <v>107.27</v>
      </c>
      <c r="M773" s="666">
        <v>214.54</v>
      </c>
      <c r="N773" s="665">
        <v>2</v>
      </c>
      <c r="O773" s="748">
        <v>1</v>
      </c>
      <c r="P773" s="666">
        <v>214.54</v>
      </c>
      <c r="Q773" s="681">
        <v>1</v>
      </c>
      <c r="R773" s="665">
        <v>2</v>
      </c>
      <c r="S773" s="681">
        <v>1</v>
      </c>
      <c r="T773" s="748">
        <v>1</v>
      </c>
      <c r="U773" s="704">
        <v>1</v>
      </c>
    </row>
    <row r="774" spans="1:21" ht="14.4" customHeight="1" x14ac:dyDescent="0.3">
      <c r="A774" s="664">
        <v>11</v>
      </c>
      <c r="B774" s="665" t="s">
        <v>550</v>
      </c>
      <c r="C774" s="665" t="s">
        <v>1791</v>
      </c>
      <c r="D774" s="746" t="s">
        <v>2589</v>
      </c>
      <c r="E774" s="747" t="s">
        <v>1817</v>
      </c>
      <c r="F774" s="665" t="s">
        <v>1787</v>
      </c>
      <c r="G774" s="665" t="s">
        <v>1962</v>
      </c>
      <c r="H774" s="665" t="s">
        <v>551</v>
      </c>
      <c r="I774" s="665" t="s">
        <v>1963</v>
      </c>
      <c r="J774" s="665" t="s">
        <v>1421</v>
      </c>
      <c r="K774" s="665" t="s">
        <v>1964</v>
      </c>
      <c r="L774" s="666">
        <v>107.27</v>
      </c>
      <c r="M774" s="666">
        <v>214.54</v>
      </c>
      <c r="N774" s="665">
        <v>2</v>
      </c>
      <c r="O774" s="748">
        <v>1</v>
      </c>
      <c r="P774" s="666">
        <v>214.54</v>
      </c>
      <c r="Q774" s="681">
        <v>1</v>
      </c>
      <c r="R774" s="665">
        <v>2</v>
      </c>
      <c r="S774" s="681">
        <v>1</v>
      </c>
      <c r="T774" s="748">
        <v>1</v>
      </c>
      <c r="U774" s="704">
        <v>1</v>
      </c>
    </row>
    <row r="775" spans="1:21" ht="14.4" customHeight="1" x14ac:dyDescent="0.3">
      <c r="A775" s="664">
        <v>11</v>
      </c>
      <c r="B775" s="665" t="s">
        <v>550</v>
      </c>
      <c r="C775" s="665" t="s">
        <v>1791</v>
      </c>
      <c r="D775" s="746" t="s">
        <v>2589</v>
      </c>
      <c r="E775" s="747" t="s">
        <v>1817</v>
      </c>
      <c r="F775" s="665" t="s">
        <v>1787</v>
      </c>
      <c r="G775" s="665" t="s">
        <v>1969</v>
      </c>
      <c r="H775" s="665" t="s">
        <v>551</v>
      </c>
      <c r="I775" s="665" t="s">
        <v>1970</v>
      </c>
      <c r="J775" s="665" t="s">
        <v>1971</v>
      </c>
      <c r="K775" s="665" t="s">
        <v>1972</v>
      </c>
      <c r="L775" s="666">
        <v>159.71</v>
      </c>
      <c r="M775" s="666">
        <v>3513.62</v>
      </c>
      <c r="N775" s="665">
        <v>22</v>
      </c>
      <c r="O775" s="748">
        <v>10.5</v>
      </c>
      <c r="P775" s="666">
        <v>2395.65</v>
      </c>
      <c r="Q775" s="681">
        <v>0.68181818181818188</v>
      </c>
      <c r="R775" s="665">
        <v>15</v>
      </c>
      <c r="S775" s="681">
        <v>0.68181818181818177</v>
      </c>
      <c r="T775" s="748">
        <v>7.5</v>
      </c>
      <c r="U775" s="704">
        <v>0.7142857142857143</v>
      </c>
    </row>
    <row r="776" spans="1:21" ht="14.4" customHeight="1" x14ac:dyDescent="0.3">
      <c r="A776" s="664">
        <v>11</v>
      </c>
      <c r="B776" s="665" t="s">
        <v>550</v>
      </c>
      <c r="C776" s="665" t="s">
        <v>1791</v>
      </c>
      <c r="D776" s="746" t="s">
        <v>2589</v>
      </c>
      <c r="E776" s="747" t="s">
        <v>1817</v>
      </c>
      <c r="F776" s="665" t="s">
        <v>1787</v>
      </c>
      <c r="G776" s="665" t="s">
        <v>1969</v>
      </c>
      <c r="H776" s="665" t="s">
        <v>551</v>
      </c>
      <c r="I776" s="665" t="s">
        <v>2126</v>
      </c>
      <c r="J776" s="665" t="s">
        <v>1971</v>
      </c>
      <c r="K776" s="665" t="s">
        <v>2127</v>
      </c>
      <c r="L776" s="666">
        <v>0</v>
      </c>
      <c r="M776" s="666">
        <v>0</v>
      </c>
      <c r="N776" s="665">
        <v>3</v>
      </c>
      <c r="O776" s="748">
        <v>3</v>
      </c>
      <c r="P776" s="666">
        <v>0</v>
      </c>
      <c r="Q776" s="681"/>
      <c r="R776" s="665">
        <v>1</v>
      </c>
      <c r="S776" s="681">
        <v>0.33333333333333331</v>
      </c>
      <c r="T776" s="748">
        <v>1</v>
      </c>
      <c r="U776" s="704">
        <v>0.33333333333333331</v>
      </c>
    </row>
    <row r="777" spans="1:21" ht="14.4" customHeight="1" x14ac:dyDescent="0.3">
      <c r="A777" s="664">
        <v>11</v>
      </c>
      <c r="B777" s="665" t="s">
        <v>550</v>
      </c>
      <c r="C777" s="665" t="s">
        <v>1791</v>
      </c>
      <c r="D777" s="746" t="s">
        <v>2589</v>
      </c>
      <c r="E777" s="747" t="s">
        <v>1817</v>
      </c>
      <c r="F777" s="665" t="s">
        <v>1787</v>
      </c>
      <c r="G777" s="665" t="s">
        <v>1969</v>
      </c>
      <c r="H777" s="665" t="s">
        <v>551</v>
      </c>
      <c r="I777" s="665" t="s">
        <v>1973</v>
      </c>
      <c r="J777" s="665" t="s">
        <v>1971</v>
      </c>
      <c r="K777" s="665" t="s">
        <v>1974</v>
      </c>
      <c r="L777" s="666">
        <v>159.71</v>
      </c>
      <c r="M777" s="666">
        <v>1277.68</v>
      </c>
      <c r="N777" s="665">
        <v>8</v>
      </c>
      <c r="O777" s="748">
        <v>3.5</v>
      </c>
      <c r="P777" s="666">
        <v>958.26</v>
      </c>
      <c r="Q777" s="681">
        <v>0.75</v>
      </c>
      <c r="R777" s="665">
        <v>6</v>
      </c>
      <c r="S777" s="681">
        <v>0.75</v>
      </c>
      <c r="T777" s="748">
        <v>2.5</v>
      </c>
      <c r="U777" s="704">
        <v>0.7142857142857143</v>
      </c>
    </row>
    <row r="778" spans="1:21" ht="14.4" customHeight="1" x14ac:dyDescent="0.3">
      <c r="A778" s="664">
        <v>11</v>
      </c>
      <c r="B778" s="665" t="s">
        <v>550</v>
      </c>
      <c r="C778" s="665" t="s">
        <v>1791</v>
      </c>
      <c r="D778" s="746" t="s">
        <v>2589</v>
      </c>
      <c r="E778" s="747" t="s">
        <v>1817</v>
      </c>
      <c r="F778" s="665" t="s">
        <v>1787</v>
      </c>
      <c r="G778" s="665" t="s">
        <v>1969</v>
      </c>
      <c r="H778" s="665" t="s">
        <v>551</v>
      </c>
      <c r="I778" s="665" t="s">
        <v>2519</v>
      </c>
      <c r="J778" s="665" t="s">
        <v>2520</v>
      </c>
      <c r="K778" s="665" t="s">
        <v>2521</v>
      </c>
      <c r="L778" s="666">
        <v>0</v>
      </c>
      <c r="M778" s="666">
        <v>0</v>
      </c>
      <c r="N778" s="665">
        <v>1</v>
      </c>
      <c r="O778" s="748">
        <v>0.5</v>
      </c>
      <c r="P778" s="666"/>
      <c r="Q778" s="681"/>
      <c r="R778" s="665"/>
      <c r="S778" s="681">
        <v>0</v>
      </c>
      <c r="T778" s="748"/>
      <c r="U778" s="704">
        <v>0</v>
      </c>
    </row>
    <row r="779" spans="1:21" ht="14.4" customHeight="1" x14ac:dyDescent="0.3">
      <c r="A779" s="664">
        <v>11</v>
      </c>
      <c r="B779" s="665" t="s">
        <v>550</v>
      </c>
      <c r="C779" s="665" t="s">
        <v>1791</v>
      </c>
      <c r="D779" s="746" t="s">
        <v>2589</v>
      </c>
      <c r="E779" s="747" t="s">
        <v>1817</v>
      </c>
      <c r="F779" s="665" t="s">
        <v>1787</v>
      </c>
      <c r="G779" s="665" t="s">
        <v>1858</v>
      </c>
      <c r="H779" s="665" t="s">
        <v>551</v>
      </c>
      <c r="I779" s="665" t="s">
        <v>747</v>
      </c>
      <c r="J779" s="665" t="s">
        <v>748</v>
      </c>
      <c r="K779" s="665" t="s">
        <v>1921</v>
      </c>
      <c r="L779" s="666">
        <v>60.9</v>
      </c>
      <c r="M779" s="666">
        <v>913.5</v>
      </c>
      <c r="N779" s="665">
        <v>15</v>
      </c>
      <c r="O779" s="748">
        <v>4.5</v>
      </c>
      <c r="P779" s="666">
        <v>487.2</v>
      </c>
      <c r="Q779" s="681">
        <v>0.53333333333333333</v>
      </c>
      <c r="R779" s="665">
        <v>8</v>
      </c>
      <c r="S779" s="681">
        <v>0.53333333333333333</v>
      </c>
      <c r="T779" s="748">
        <v>2</v>
      </c>
      <c r="U779" s="704">
        <v>0.44444444444444442</v>
      </c>
    </row>
    <row r="780" spans="1:21" ht="14.4" customHeight="1" x14ac:dyDescent="0.3">
      <c r="A780" s="664">
        <v>11</v>
      </c>
      <c r="B780" s="665" t="s">
        <v>550</v>
      </c>
      <c r="C780" s="665" t="s">
        <v>1791</v>
      </c>
      <c r="D780" s="746" t="s">
        <v>2589</v>
      </c>
      <c r="E780" s="747" t="s">
        <v>1817</v>
      </c>
      <c r="F780" s="665" t="s">
        <v>1787</v>
      </c>
      <c r="G780" s="665" t="s">
        <v>1834</v>
      </c>
      <c r="H780" s="665" t="s">
        <v>551</v>
      </c>
      <c r="I780" s="665" t="s">
        <v>678</v>
      </c>
      <c r="J780" s="665" t="s">
        <v>679</v>
      </c>
      <c r="K780" s="665" t="s">
        <v>1835</v>
      </c>
      <c r="L780" s="666">
        <v>0</v>
      </c>
      <c r="M780" s="666">
        <v>0</v>
      </c>
      <c r="N780" s="665">
        <v>3</v>
      </c>
      <c r="O780" s="748">
        <v>2</v>
      </c>
      <c r="P780" s="666">
        <v>0</v>
      </c>
      <c r="Q780" s="681"/>
      <c r="R780" s="665">
        <v>1</v>
      </c>
      <c r="S780" s="681">
        <v>0.33333333333333331</v>
      </c>
      <c r="T780" s="748">
        <v>0.5</v>
      </c>
      <c r="U780" s="704">
        <v>0.25</v>
      </c>
    </row>
    <row r="781" spans="1:21" ht="14.4" customHeight="1" x14ac:dyDescent="0.3">
      <c r="A781" s="664">
        <v>11</v>
      </c>
      <c r="B781" s="665" t="s">
        <v>550</v>
      </c>
      <c r="C781" s="665" t="s">
        <v>1791</v>
      </c>
      <c r="D781" s="746" t="s">
        <v>2589</v>
      </c>
      <c r="E781" s="747" t="s">
        <v>1817</v>
      </c>
      <c r="F781" s="665" t="s">
        <v>1787</v>
      </c>
      <c r="G781" s="665" t="s">
        <v>1978</v>
      </c>
      <c r="H781" s="665" t="s">
        <v>551</v>
      </c>
      <c r="I781" s="665" t="s">
        <v>1982</v>
      </c>
      <c r="J781" s="665" t="s">
        <v>1983</v>
      </c>
      <c r="K781" s="665" t="s">
        <v>1981</v>
      </c>
      <c r="L781" s="666">
        <v>1776.68</v>
      </c>
      <c r="M781" s="666">
        <v>1776.68</v>
      </c>
      <c r="N781" s="665">
        <v>1</v>
      </c>
      <c r="O781" s="748">
        <v>0.5</v>
      </c>
      <c r="P781" s="666">
        <v>1776.68</v>
      </c>
      <c r="Q781" s="681">
        <v>1</v>
      </c>
      <c r="R781" s="665">
        <v>1</v>
      </c>
      <c r="S781" s="681">
        <v>1</v>
      </c>
      <c r="T781" s="748">
        <v>0.5</v>
      </c>
      <c r="U781" s="704">
        <v>1</v>
      </c>
    </row>
    <row r="782" spans="1:21" ht="14.4" customHeight="1" x14ac:dyDescent="0.3">
      <c r="A782" s="664">
        <v>11</v>
      </c>
      <c r="B782" s="665" t="s">
        <v>550</v>
      </c>
      <c r="C782" s="665" t="s">
        <v>1791</v>
      </c>
      <c r="D782" s="746" t="s">
        <v>2589</v>
      </c>
      <c r="E782" s="747" t="s">
        <v>1817</v>
      </c>
      <c r="F782" s="665" t="s">
        <v>1787</v>
      </c>
      <c r="G782" s="665" t="s">
        <v>1862</v>
      </c>
      <c r="H782" s="665" t="s">
        <v>551</v>
      </c>
      <c r="I782" s="665" t="s">
        <v>617</v>
      </c>
      <c r="J782" s="665" t="s">
        <v>1864</v>
      </c>
      <c r="K782" s="665" t="s">
        <v>2186</v>
      </c>
      <c r="L782" s="666">
        <v>0</v>
      </c>
      <c r="M782" s="666">
        <v>0</v>
      </c>
      <c r="N782" s="665">
        <v>6</v>
      </c>
      <c r="O782" s="748">
        <v>3.5</v>
      </c>
      <c r="P782" s="666">
        <v>0</v>
      </c>
      <c r="Q782" s="681"/>
      <c r="R782" s="665">
        <v>3</v>
      </c>
      <c r="S782" s="681">
        <v>0.5</v>
      </c>
      <c r="T782" s="748">
        <v>1.5</v>
      </c>
      <c r="U782" s="704">
        <v>0.42857142857142855</v>
      </c>
    </row>
    <row r="783" spans="1:21" ht="14.4" customHeight="1" x14ac:dyDescent="0.3">
      <c r="A783" s="664">
        <v>11</v>
      </c>
      <c r="B783" s="665" t="s">
        <v>550</v>
      </c>
      <c r="C783" s="665" t="s">
        <v>1791</v>
      </c>
      <c r="D783" s="746" t="s">
        <v>2589</v>
      </c>
      <c r="E783" s="747" t="s">
        <v>1817</v>
      </c>
      <c r="F783" s="665" t="s">
        <v>1787</v>
      </c>
      <c r="G783" s="665" t="s">
        <v>1862</v>
      </c>
      <c r="H783" s="665" t="s">
        <v>551</v>
      </c>
      <c r="I783" s="665" t="s">
        <v>2522</v>
      </c>
      <c r="J783" s="665" t="s">
        <v>1864</v>
      </c>
      <c r="K783" s="665" t="s">
        <v>2523</v>
      </c>
      <c r="L783" s="666">
        <v>0</v>
      </c>
      <c r="M783" s="666">
        <v>0</v>
      </c>
      <c r="N783" s="665">
        <v>1</v>
      </c>
      <c r="O783" s="748">
        <v>0.5</v>
      </c>
      <c r="P783" s="666"/>
      <c r="Q783" s="681"/>
      <c r="R783" s="665"/>
      <c r="S783" s="681">
        <v>0</v>
      </c>
      <c r="T783" s="748"/>
      <c r="U783" s="704">
        <v>0</v>
      </c>
    </row>
    <row r="784" spans="1:21" ht="14.4" customHeight="1" x14ac:dyDescent="0.3">
      <c r="A784" s="664">
        <v>11</v>
      </c>
      <c r="B784" s="665" t="s">
        <v>550</v>
      </c>
      <c r="C784" s="665" t="s">
        <v>1791</v>
      </c>
      <c r="D784" s="746" t="s">
        <v>2589</v>
      </c>
      <c r="E784" s="747" t="s">
        <v>1817</v>
      </c>
      <c r="F784" s="665" t="s">
        <v>1787</v>
      </c>
      <c r="G784" s="665" t="s">
        <v>1823</v>
      </c>
      <c r="H784" s="665" t="s">
        <v>830</v>
      </c>
      <c r="I784" s="665" t="s">
        <v>1836</v>
      </c>
      <c r="J784" s="665" t="s">
        <v>857</v>
      </c>
      <c r="K784" s="665" t="s">
        <v>1678</v>
      </c>
      <c r="L784" s="666">
        <v>543.39</v>
      </c>
      <c r="M784" s="666">
        <v>3260.3399999999997</v>
      </c>
      <c r="N784" s="665">
        <v>6</v>
      </c>
      <c r="O784" s="748">
        <v>2</v>
      </c>
      <c r="P784" s="666">
        <v>543.39</v>
      </c>
      <c r="Q784" s="681">
        <v>0.16666666666666669</v>
      </c>
      <c r="R784" s="665">
        <v>1</v>
      </c>
      <c r="S784" s="681">
        <v>0.16666666666666666</v>
      </c>
      <c r="T784" s="748">
        <v>0.5</v>
      </c>
      <c r="U784" s="704">
        <v>0.25</v>
      </c>
    </row>
    <row r="785" spans="1:21" ht="14.4" customHeight="1" x14ac:dyDescent="0.3">
      <c r="A785" s="664">
        <v>11</v>
      </c>
      <c r="B785" s="665" t="s">
        <v>550</v>
      </c>
      <c r="C785" s="665" t="s">
        <v>1791</v>
      </c>
      <c r="D785" s="746" t="s">
        <v>2589</v>
      </c>
      <c r="E785" s="747" t="s">
        <v>1817</v>
      </c>
      <c r="F785" s="665" t="s">
        <v>1787</v>
      </c>
      <c r="G785" s="665" t="s">
        <v>1823</v>
      </c>
      <c r="H785" s="665" t="s">
        <v>830</v>
      </c>
      <c r="I785" s="665" t="s">
        <v>1824</v>
      </c>
      <c r="J785" s="665" t="s">
        <v>857</v>
      </c>
      <c r="K785" s="665" t="s">
        <v>1676</v>
      </c>
      <c r="L785" s="666">
        <v>815.1</v>
      </c>
      <c r="M785" s="666">
        <v>815.1</v>
      </c>
      <c r="N785" s="665">
        <v>1</v>
      </c>
      <c r="O785" s="748">
        <v>0.5</v>
      </c>
      <c r="P785" s="666">
        <v>815.1</v>
      </c>
      <c r="Q785" s="681">
        <v>1</v>
      </c>
      <c r="R785" s="665">
        <v>1</v>
      </c>
      <c r="S785" s="681">
        <v>1</v>
      </c>
      <c r="T785" s="748">
        <v>0.5</v>
      </c>
      <c r="U785" s="704">
        <v>1</v>
      </c>
    </row>
    <row r="786" spans="1:21" ht="14.4" customHeight="1" x14ac:dyDescent="0.3">
      <c r="A786" s="664">
        <v>11</v>
      </c>
      <c r="B786" s="665" t="s">
        <v>550</v>
      </c>
      <c r="C786" s="665" t="s">
        <v>1791</v>
      </c>
      <c r="D786" s="746" t="s">
        <v>2589</v>
      </c>
      <c r="E786" s="747" t="s">
        <v>1817</v>
      </c>
      <c r="F786" s="665" t="s">
        <v>1787</v>
      </c>
      <c r="G786" s="665" t="s">
        <v>1837</v>
      </c>
      <c r="H786" s="665" t="s">
        <v>830</v>
      </c>
      <c r="I786" s="665" t="s">
        <v>1080</v>
      </c>
      <c r="J786" s="665" t="s">
        <v>845</v>
      </c>
      <c r="K786" s="665" t="s">
        <v>1723</v>
      </c>
      <c r="L786" s="666">
        <v>18.260000000000002</v>
      </c>
      <c r="M786" s="666">
        <v>18.260000000000002</v>
      </c>
      <c r="N786" s="665">
        <v>1</v>
      </c>
      <c r="O786" s="748">
        <v>1</v>
      </c>
      <c r="P786" s="666"/>
      <c r="Q786" s="681">
        <v>0</v>
      </c>
      <c r="R786" s="665"/>
      <c r="S786" s="681">
        <v>0</v>
      </c>
      <c r="T786" s="748"/>
      <c r="U786" s="704">
        <v>0</v>
      </c>
    </row>
    <row r="787" spans="1:21" ht="14.4" customHeight="1" x14ac:dyDescent="0.3">
      <c r="A787" s="664">
        <v>11</v>
      </c>
      <c r="B787" s="665" t="s">
        <v>550</v>
      </c>
      <c r="C787" s="665" t="s">
        <v>1791</v>
      </c>
      <c r="D787" s="746" t="s">
        <v>2589</v>
      </c>
      <c r="E787" s="747" t="s">
        <v>1817</v>
      </c>
      <c r="F787" s="665" t="s">
        <v>1787</v>
      </c>
      <c r="G787" s="665" t="s">
        <v>1837</v>
      </c>
      <c r="H787" s="665" t="s">
        <v>830</v>
      </c>
      <c r="I787" s="665" t="s">
        <v>844</v>
      </c>
      <c r="J787" s="665" t="s">
        <v>845</v>
      </c>
      <c r="K787" s="665" t="s">
        <v>846</v>
      </c>
      <c r="L787" s="666">
        <v>36.54</v>
      </c>
      <c r="M787" s="666">
        <v>1278.9000000000001</v>
      </c>
      <c r="N787" s="665">
        <v>35</v>
      </c>
      <c r="O787" s="748">
        <v>30</v>
      </c>
      <c r="P787" s="666">
        <v>657.72</v>
      </c>
      <c r="Q787" s="681">
        <v>0.51428571428571423</v>
      </c>
      <c r="R787" s="665">
        <v>18</v>
      </c>
      <c r="S787" s="681">
        <v>0.51428571428571423</v>
      </c>
      <c r="T787" s="748">
        <v>14</v>
      </c>
      <c r="U787" s="704">
        <v>0.46666666666666667</v>
      </c>
    </row>
    <row r="788" spans="1:21" ht="14.4" customHeight="1" x14ac:dyDescent="0.3">
      <c r="A788" s="664">
        <v>11</v>
      </c>
      <c r="B788" s="665" t="s">
        <v>550</v>
      </c>
      <c r="C788" s="665" t="s">
        <v>1791</v>
      </c>
      <c r="D788" s="746" t="s">
        <v>2589</v>
      </c>
      <c r="E788" s="747" t="s">
        <v>1817</v>
      </c>
      <c r="F788" s="665" t="s">
        <v>1787</v>
      </c>
      <c r="G788" s="665" t="s">
        <v>1837</v>
      </c>
      <c r="H788" s="665" t="s">
        <v>830</v>
      </c>
      <c r="I788" s="665" t="s">
        <v>1913</v>
      </c>
      <c r="J788" s="665" t="s">
        <v>845</v>
      </c>
      <c r="K788" s="665" t="s">
        <v>1914</v>
      </c>
      <c r="L788" s="666">
        <v>0</v>
      </c>
      <c r="M788" s="666">
        <v>0</v>
      </c>
      <c r="N788" s="665">
        <v>1</v>
      </c>
      <c r="O788" s="748">
        <v>1</v>
      </c>
      <c r="P788" s="666">
        <v>0</v>
      </c>
      <c r="Q788" s="681"/>
      <c r="R788" s="665">
        <v>1</v>
      </c>
      <c r="S788" s="681">
        <v>1</v>
      </c>
      <c r="T788" s="748">
        <v>1</v>
      </c>
      <c r="U788" s="704">
        <v>1</v>
      </c>
    </row>
    <row r="789" spans="1:21" ht="14.4" customHeight="1" x14ac:dyDescent="0.3">
      <c r="A789" s="664">
        <v>11</v>
      </c>
      <c r="B789" s="665" t="s">
        <v>550</v>
      </c>
      <c r="C789" s="665" t="s">
        <v>1791</v>
      </c>
      <c r="D789" s="746" t="s">
        <v>2589</v>
      </c>
      <c r="E789" s="747" t="s">
        <v>1817</v>
      </c>
      <c r="F789" s="665" t="s">
        <v>1787</v>
      </c>
      <c r="G789" s="665" t="s">
        <v>1837</v>
      </c>
      <c r="H789" s="665" t="s">
        <v>551</v>
      </c>
      <c r="I789" s="665" t="s">
        <v>1838</v>
      </c>
      <c r="J789" s="665" t="s">
        <v>845</v>
      </c>
      <c r="K789" s="665" t="s">
        <v>1839</v>
      </c>
      <c r="L789" s="666">
        <v>36.54</v>
      </c>
      <c r="M789" s="666">
        <v>73.08</v>
      </c>
      <c r="N789" s="665">
        <v>2</v>
      </c>
      <c r="O789" s="748">
        <v>1.5</v>
      </c>
      <c r="P789" s="666"/>
      <c r="Q789" s="681">
        <v>0</v>
      </c>
      <c r="R789" s="665"/>
      <c r="S789" s="681">
        <v>0</v>
      </c>
      <c r="T789" s="748"/>
      <c r="U789" s="704">
        <v>0</v>
      </c>
    </row>
    <row r="790" spans="1:21" ht="14.4" customHeight="1" x14ac:dyDescent="0.3">
      <c r="A790" s="664">
        <v>11</v>
      </c>
      <c r="B790" s="665" t="s">
        <v>550</v>
      </c>
      <c r="C790" s="665" t="s">
        <v>1791</v>
      </c>
      <c r="D790" s="746" t="s">
        <v>2589</v>
      </c>
      <c r="E790" s="747" t="s">
        <v>1817</v>
      </c>
      <c r="F790" s="665" t="s">
        <v>1787</v>
      </c>
      <c r="G790" s="665" t="s">
        <v>2454</v>
      </c>
      <c r="H790" s="665" t="s">
        <v>551</v>
      </c>
      <c r="I790" s="665" t="s">
        <v>2455</v>
      </c>
      <c r="J790" s="665" t="s">
        <v>789</v>
      </c>
      <c r="K790" s="665" t="s">
        <v>974</v>
      </c>
      <c r="L790" s="666">
        <v>57.64</v>
      </c>
      <c r="M790" s="666">
        <v>57.64</v>
      </c>
      <c r="N790" s="665">
        <v>1</v>
      </c>
      <c r="O790" s="748">
        <v>0.5</v>
      </c>
      <c r="P790" s="666">
        <v>57.64</v>
      </c>
      <c r="Q790" s="681">
        <v>1</v>
      </c>
      <c r="R790" s="665">
        <v>1</v>
      </c>
      <c r="S790" s="681">
        <v>1</v>
      </c>
      <c r="T790" s="748">
        <v>0.5</v>
      </c>
      <c r="U790" s="704">
        <v>1</v>
      </c>
    </row>
    <row r="791" spans="1:21" ht="14.4" customHeight="1" x14ac:dyDescent="0.3">
      <c r="A791" s="664">
        <v>11</v>
      </c>
      <c r="B791" s="665" t="s">
        <v>550</v>
      </c>
      <c r="C791" s="665" t="s">
        <v>1791</v>
      </c>
      <c r="D791" s="746" t="s">
        <v>2589</v>
      </c>
      <c r="E791" s="747" t="s">
        <v>1817</v>
      </c>
      <c r="F791" s="665" t="s">
        <v>1787</v>
      </c>
      <c r="G791" s="665" t="s">
        <v>1825</v>
      </c>
      <c r="H791" s="665" t="s">
        <v>551</v>
      </c>
      <c r="I791" s="665" t="s">
        <v>640</v>
      </c>
      <c r="J791" s="665" t="s">
        <v>1826</v>
      </c>
      <c r="K791" s="665" t="s">
        <v>1827</v>
      </c>
      <c r="L791" s="666">
        <v>0</v>
      </c>
      <c r="M791" s="666">
        <v>0</v>
      </c>
      <c r="N791" s="665">
        <v>3</v>
      </c>
      <c r="O791" s="748">
        <v>1.5</v>
      </c>
      <c r="P791" s="666"/>
      <c r="Q791" s="681"/>
      <c r="R791" s="665"/>
      <c r="S791" s="681">
        <v>0</v>
      </c>
      <c r="T791" s="748"/>
      <c r="U791" s="704">
        <v>0</v>
      </c>
    </row>
    <row r="792" spans="1:21" ht="14.4" customHeight="1" x14ac:dyDescent="0.3">
      <c r="A792" s="664">
        <v>11</v>
      </c>
      <c r="B792" s="665" t="s">
        <v>550</v>
      </c>
      <c r="C792" s="665" t="s">
        <v>1791</v>
      </c>
      <c r="D792" s="746" t="s">
        <v>2589</v>
      </c>
      <c r="E792" s="747" t="s">
        <v>1817</v>
      </c>
      <c r="F792" s="665" t="s">
        <v>1787</v>
      </c>
      <c r="G792" s="665" t="s">
        <v>1990</v>
      </c>
      <c r="H792" s="665" t="s">
        <v>551</v>
      </c>
      <c r="I792" s="665" t="s">
        <v>1991</v>
      </c>
      <c r="J792" s="665" t="s">
        <v>1992</v>
      </c>
      <c r="K792" s="665" t="s">
        <v>1993</v>
      </c>
      <c r="L792" s="666">
        <v>38.56</v>
      </c>
      <c r="M792" s="666">
        <v>77.12</v>
      </c>
      <c r="N792" s="665">
        <v>2</v>
      </c>
      <c r="O792" s="748">
        <v>2</v>
      </c>
      <c r="P792" s="666"/>
      <c r="Q792" s="681">
        <v>0</v>
      </c>
      <c r="R792" s="665"/>
      <c r="S792" s="681">
        <v>0</v>
      </c>
      <c r="T792" s="748"/>
      <c r="U792" s="704">
        <v>0</v>
      </c>
    </row>
    <row r="793" spans="1:21" ht="14.4" customHeight="1" x14ac:dyDescent="0.3">
      <c r="A793" s="664">
        <v>11</v>
      </c>
      <c r="B793" s="665" t="s">
        <v>550</v>
      </c>
      <c r="C793" s="665" t="s">
        <v>1791</v>
      </c>
      <c r="D793" s="746" t="s">
        <v>2589</v>
      </c>
      <c r="E793" s="747" t="s">
        <v>1817</v>
      </c>
      <c r="F793" s="665" t="s">
        <v>1787</v>
      </c>
      <c r="G793" s="665" t="s">
        <v>1922</v>
      </c>
      <c r="H793" s="665" t="s">
        <v>830</v>
      </c>
      <c r="I793" s="665" t="s">
        <v>1068</v>
      </c>
      <c r="J793" s="665" t="s">
        <v>1069</v>
      </c>
      <c r="K793" s="665" t="s">
        <v>1070</v>
      </c>
      <c r="L793" s="666">
        <v>31.32</v>
      </c>
      <c r="M793" s="666">
        <v>31.32</v>
      </c>
      <c r="N793" s="665">
        <v>1</v>
      </c>
      <c r="O793" s="748">
        <v>0.5</v>
      </c>
      <c r="P793" s="666">
        <v>31.32</v>
      </c>
      <c r="Q793" s="681">
        <v>1</v>
      </c>
      <c r="R793" s="665">
        <v>1</v>
      </c>
      <c r="S793" s="681">
        <v>1</v>
      </c>
      <c r="T793" s="748">
        <v>0.5</v>
      </c>
      <c r="U793" s="704">
        <v>1</v>
      </c>
    </row>
    <row r="794" spans="1:21" ht="14.4" customHeight="1" x14ac:dyDescent="0.3">
      <c r="A794" s="664">
        <v>11</v>
      </c>
      <c r="B794" s="665" t="s">
        <v>550</v>
      </c>
      <c r="C794" s="665" t="s">
        <v>1791</v>
      </c>
      <c r="D794" s="746" t="s">
        <v>2589</v>
      </c>
      <c r="E794" s="747" t="s">
        <v>1817</v>
      </c>
      <c r="F794" s="665" t="s">
        <v>1787</v>
      </c>
      <c r="G794" s="665" t="s">
        <v>1997</v>
      </c>
      <c r="H794" s="665" t="s">
        <v>551</v>
      </c>
      <c r="I794" s="665" t="s">
        <v>1998</v>
      </c>
      <c r="J794" s="665" t="s">
        <v>1999</v>
      </c>
      <c r="K794" s="665" t="s">
        <v>884</v>
      </c>
      <c r="L794" s="666">
        <v>50.32</v>
      </c>
      <c r="M794" s="666">
        <v>50.32</v>
      </c>
      <c r="N794" s="665">
        <v>1</v>
      </c>
      <c r="O794" s="748">
        <v>1</v>
      </c>
      <c r="P794" s="666"/>
      <c r="Q794" s="681">
        <v>0</v>
      </c>
      <c r="R794" s="665"/>
      <c r="S794" s="681">
        <v>0</v>
      </c>
      <c r="T794" s="748"/>
      <c r="U794" s="704">
        <v>0</v>
      </c>
    </row>
    <row r="795" spans="1:21" ht="14.4" customHeight="1" x14ac:dyDescent="0.3">
      <c r="A795" s="664">
        <v>11</v>
      </c>
      <c r="B795" s="665" t="s">
        <v>550</v>
      </c>
      <c r="C795" s="665" t="s">
        <v>1791</v>
      </c>
      <c r="D795" s="746" t="s">
        <v>2589</v>
      </c>
      <c r="E795" s="747" t="s">
        <v>1817</v>
      </c>
      <c r="F795" s="665" t="s">
        <v>1787</v>
      </c>
      <c r="G795" s="665" t="s">
        <v>1944</v>
      </c>
      <c r="H795" s="665" t="s">
        <v>551</v>
      </c>
      <c r="I795" s="665" t="s">
        <v>2145</v>
      </c>
      <c r="J795" s="665" t="s">
        <v>1203</v>
      </c>
      <c r="K795" s="665" t="s">
        <v>615</v>
      </c>
      <c r="L795" s="666">
        <v>0</v>
      </c>
      <c r="M795" s="666">
        <v>0</v>
      </c>
      <c r="N795" s="665">
        <v>3</v>
      </c>
      <c r="O795" s="748">
        <v>0.5</v>
      </c>
      <c r="P795" s="666">
        <v>0</v>
      </c>
      <c r="Q795" s="681"/>
      <c r="R795" s="665">
        <v>3</v>
      </c>
      <c r="S795" s="681">
        <v>1</v>
      </c>
      <c r="T795" s="748">
        <v>0.5</v>
      </c>
      <c r="U795" s="704">
        <v>1</v>
      </c>
    </row>
    <row r="796" spans="1:21" ht="14.4" customHeight="1" x14ac:dyDescent="0.3">
      <c r="A796" s="664">
        <v>11</v>
      </c>
      <c r="B796" s="665" t="s">
        <v>550</v>
      </c>
      <c r="C796" s="665" t="s">
        <v>1791</v>
      </c>
      <c r="D796" s="746" t="s">
        <v>2589</v>
      </c>
      <c r="E796" s="747" t="s">
        <v>1817</v>
      </c>
      <c r="F796" s="665" t="s">
        <v>1788</v>
      </c>
      <c r="G796" s="665" t="s">
        <v>2009</v>
      </c>
      <c r="H796" s="665" t="s">
        <v>551</v>
      </c>
      <c r="I796" s="665" t="s">
        <v>2012</v>
      </c>
      <c r="J796" s="665" t="s">
        <v>2013</v>
      </c>
      <c r="K796" s="665" t="s">
        <v>2014</v>
      </c>
      <c r="L796" s="666">
        <v>0</v>
      </c>
      <c r="M796" s="666">
        <v>0</v>
      </c>
      <c r="N796" s="665">
        <v>7</v>
      </c>
      <c r="O796" s="748">
        <v>7</v>
      </c>
      <c r="P796" s="666">
        <v>0</v>
      </c>
      <c r="Q796" s="681"/>
      <c r="R796" s="665">
        <v>1</v>
      </c>
      <c r="S796" s="681">
        <v>0.14285714285714285</v>
      </c>
      <c r="T796" s="748">
        <v>1</v>
      </c>
      <c r="U796" s="704">
        <v>0.14285714285714285</v>
      </c>
    </row>
    <row r="797" spans="1:21" ht="14.4" customHeight="1" x14ac:dyDescent="0.3">
      <c r="A797" s="664">
        <v>11</v>
      </c>
      <c r="B797" s="665" t="s">
        <v>550</v>
      </c>
      <c r="C797" s="665" t="s">
        <v>1791</v>
      </c>
      <c r="D797" s="746" t="s">
        <v>2589</v>
      </c>
      <c r="E797" s="747" t="s">
        <v>1817</v>
      </c>
      <c r="F797" s="665" t="s">
        <v>1788</v>
      </c>
      <c r="G797" s="665" t="s">
        <v>2018</v>
      </c>
      <c r="H797" s="665" t="s">
        <v>551</v>
      </c>
      <c r="I797" s="665" t="s">
        <v>2235</v>
      </c>
      <c r="J797" s="665" t="s">
        <v>2236</v>
      </c>
      <c r="K797" s="665" t="s">
        <v>2237</v>
      </c>
      <c r="L797" s="666">
        <v>35.130000000000003</v>
      </c>
      <c r="M797" s="666">
        <v>105.39000000000001</v>
      </c>
      <c r="N797" s="665">
        <v>3</v>
      </c>
      <c r="O797" s="748">
        <v>2</v>
      </c>
      <c r="P797" s="666">
        <v>105.39000000000001</v>
      </c>
      <c r="Q797" s="681">
        <v>1</v>
      </c>
      <c r="R797" s="665">
        <v>3</v>
      </c>
      <c r="S797" s="681">
        <v>1</v>
      </c>
      <c r="T797" s="748">
        <v>2</v>
      </c>
      <c r="U797" s="704">
        <v>1</v>
      </c>
    </row>
    <row r="798" spans="1:21" ht="14.4" customHeight="1" x14ac:dyDescent="0.3">
      <c r="A798" s="664">
        <v>11</v>
      </c>
      <c r="B798" s="665" t="s">
        <v>550</v>
      </c>
      <c r="C798" s="665" t="s">
        <v>1791</v>
      </c>
      <c r="D798" s="746" t="s">
        <v>2589</v>
      </c>
      <c r="E798" s="747" t="s">
        <v>1817</v>
      </c>
      <c r="F798" s="665" t="s">
        <v>1788</v>
      </c>
      <c r="G798" s="665" t="s">
        <v>2339</v>
      </c>
      <c r="H798" s="665" t="s">
        <v>551</v>
      </c>
      <c r="I798" s="665" t="s">
        <v>2524</v>
      </c>
      <c r="J798" s="665" t="s">
        <v>2525</v>
      </c>
      <c r="K798" s="665" t="s">
        <v>2526</v>
      </c>
      <c r="L798" s="666">
        <v>130</v>
      </c>
      <c r="M798" s="666">
        <v>130</v>
      </c>
      <c r="N798" s="665">
        <v>1</v>
      </c>
      <c r="O798" s="748">
        <v>1</v>
      </c>
      <c r="P798" s="666">
        <v>130</v>
      </c>
      <c r="Q798" s="681">
        <v>1</v>
      </c>
      <c r="R798" s="665">
        <v>1</v>
      </c>
      <c r="S798" s="681">
        <v>1</v>
      </c>
      <c r="T798" s="748">
        <v>1</v>
      </c>
      <c r="U798" s="704">
        <v>1</v>
      </c>
    </row>
    <row r="799" spans="1:21" ht="14.4" customHeight="1" x14ac:dyDescent="0.3">
      <c r="A799" s="664">
        <v>11</v>
      </c>
      <c r="B799" s="665" t="s">
        <v>550</v>
      </c>
      <c r="C799" s="665" t="s">
        <v>1791</v>
      </c>
      <c r="D799" s="746" t="s">
        <v>2589</v>
      </c>
      <c r="E799" s="747" t="s">
        <v>1817</v>
      </c>
      <c r="F799" s="665" t="s">
        <v>1788</v>
      </c>
      <c r="G799" s="665" t="s">
        <v>1828</v>
      </c>
      <c r="H799" s="665" t="s">
        <v>551</v>
      </c>
      <c r="I799" s="665" t="s">
        <v>1829</v>
      </c>
      <c r="J799" s="665" t="s">
        <v>1830</v>
      </c>
      <c r="K799" s="665" t="s">
        <v>1831</v>
      </c>
      <c r="L799" s="666">
        <v>500</v>
      </c>
      <c r="M799" s="666">
        <v>500</v>
      </c>
      <c r="N799" s="665">
        <v>1</v>
      </c>
      <c r="O799" s="748">
        <v>1</v>
      </c>
      <c r="P799" s="666">
        <v>500</v>
      </c>
      <c r="Q799" s="681">
        <v>1</v>
      </c>
      <c r="R799" s="665">
        <v>1</v>
      </c>
      <c r="S799" s="681">
        <v>1</v>
      </c>
      <c r="T799" s="748">
        <v>1</v>
      </c>
      <c r="U799" s="704">
        <v>1</v>
      </c>
    </row>
    <row r="800" spans="1:21" ht="14.4" customHeight="1" x14ac:dyDescent="0.3">
      <c r="A800" s="664">
        <v>11</v>
      </c>
      <c r="B800" s="665" t="s">
        <v>550</v>
      </c>
      <c r="C800" s="665" t="s">
        <v>1791</v>
      </c>
      <c r="D800" s="746" t="s">
        <v>2589</v>
      </c>
      <c r="E800" s="747" t="s">
        <v>1817</v>
      </c>
      <c r="F800" s="665" t="s">
        <v>1788</v>
      </c>
      <c r="G800" s="665" t="s">
        <v>1828</v>
      </c>
      <c r="H800" s="665" t="s">
        <v>551</v>
      </c>
      <c r="I800" s="665" t="s">
        <v>1851</v>
      </c>
      <c r="J800" s="665" t="s">
        <v>1852</v>
      </c>
      <c r="K800" s="665" t="s">
        <v>1853</v>
      </c>
      <c r="L800" s="666">
        <v>999.46</v>
      </c>
      <c r="M800" s="666">
        <v>999.46</v>
      </c>
      <c r="N800" s="665">
        <v>1</v>
      </c>
      <c r="O800" s="748">
        <v>1</v>
      </c>
      <c r="P800" s="666">
        <v>999.46</v>
      </c>
      <c r="Q800" s="681">
        <v>1</v>
      </c>
      <c r="R800" s="665">
        <v>1</v>
      </c>
      <c r="S800" s="681">
        <v>1</v>
      </c>
      <c r="T800" s="748">
        <v>1</v>
      </c>
      <c r="U800" s="704">
        <v>1</v>
      </c>
    </row>
    <row r="801" spans="1:21" ht="14.4" customHeight="1" x14ac:dyDescent="0.3">
      <c r="A801" s="664">
        <v>11</v>
      </c>
      <c r="B801" s="665" t="s">
        <v>550</v>
      </c>
      <c r="C801" s="665" t="s">
        <v>1791</v>
      </c>
      <c r="D801" s="746" t="s">
        <v>2589</v>
      </c>
      <c r="E801" s="747" t="s">
        <v>1817</v>
      </c>
      <c r="F801" s="665" t="s">
        <v>1788</v>
      </c>
      <c r="G801" s="665" t="s">
        <v>1828</v>
      </c>
      <c r="H801" s="665" t="s">
        <v>551</v>
      </c>
      <c r="I801" s="665" t="s">
        <v>2527</v>
      </c>
      <c r="J801" s="665" t="s">
        <v>2528</v>
      </c>
      <c r="K801" s="665"/>
      <c r="L801" s="666">
        <v>500</v>
      </c>
      <c r="M801" s="666">
        <v>500</v>
      </c>
      <c r="N801" s="665">
        <v>1</v>
      </c>
      <c r="O801" s="748">
        <v>1</v>
      </c>
      <c r="P801" s="666"/>
      <c r="Q801" s="681">
        <v>0</v>
      </c>
      <c r="R801" s="665"/>
      <c r="S801" s="681">
        <v>0</v>
      </c>
      <c r="T801" s="748"/>
      <c r="U801" s="704">
        <v>0</v>
      </c>
    </row>
    <row r="802" spans="1:21" ht="14.4" customHeight="1" x14ac:dyDescent="0.3">
      <c r="A802" s="664">
        <v>11</v>
      </c>
      <c r="B802" s="665" t="s">
        <v>550</v>
      </c>
      <c r="C802" s="665" t="s">
        <v>1791</v>
      </c>
      <c r="D802" s="746" t="s">
        <v>2589</v>
      </c>
      <c r="E802" s="747" t="s">
        <v>1817</v>
      </c>
      <c r="F802" s="665" t="s">
        <v>1788</v>
      </c>
      <c r="G802" s="665" t="s">
        <v>1828</v>
      </c>
      <c r="H802" s="665" t="s">
        <v>551</v>
      </c>
      <c r="I802" s="665" t="s">
        <v>2343</v>
      </c>
      <c r="J802" s="665" t="s">
        <v>2344</v>
      </c>
      <c r="K802" s="665" t="s">
        <v>2345</v>
      </c>
      <c r="L802" s="666">
        <v>180</v>
      </c>
      <c r="M802" s="666">
        <v>900</v>
      </c>
      <c r="N802" s="665">
        <v>5</v>
      </c>
      <c r="O802" s="748">
        <v>4</v>
      </c>
      <c r="P802" s="666">
        <v>720</v>
      </c>
      <c r="Q802" s="681">
        <v>0.8</v>
      </c>
      <c r="R802" s="665">
        <v>4</v>
      </c>
      <c r="S802" s="681">
        <v>0.8</v>
      </c>
      <c r="T802" s="748">
        <v>3</v>
      </c>
      <c r="U802" s="704">
        <v>0.75</v>
      </c>
    </row>
    <row r="803" spans="1:21" ht="14.4" customHeight="1" x14ac:dyDescent="0.3">
      <c r="A803" s="664">
        <v>11</v>
      </c>
      <c r="B803" s="665" t="s">
        <v>550</v>
      </c>
      <c r="C803" s="665" t="s">
        <v>1791</v>
      </c>
      <c r="D803" s="746" t="s">
        <v>2589</v>
      </c>
      <c r="E803" s="747" t="s">
        <v>1817</v>
      </c>
      <c r="F803" s="665" t="s">
        <v>1788</v>
      </c>
      <c r="G803" s="665" t="s">
        <v>1828</v>
      </c>
      <c r="H803" s="665" t="s">
        <v>551</v>
      </c>
      <c r="I803" s="665" t="s">
        <v>2103</v>
      </c>
      <c r="J803" s="665" t="s">
        <v>2104</v>
      </c>
      <c r="K803" s="665" t="s">
        <v>2105</v>
      </c>
      <c r="L803" s="666">
        <v>249.37</v>
      </c>
      <c r="M803" s="666">
        <v>498.74</v>
      </c>
      <c r="N803" s="665">
        <v>2</v>
      </c>
      <c r="O803" s="748">
        <v>2</v>
      </c>
      <c r="P803" s="666">
        <v>249.37</v>
      </c>
      <c r="Q803" s="681">
        <v>0.5</v>
      </c>
      <c r="R803" s="665">
        <v>1</v>
      </c>
      <c r="S803" s="681">
        <v>0.5</v>
      </c>
      <c r="T803" s="748">
        <v>1</v>
      </c>
      <c r="U803" s="704">
        <v>0.5</v>
      </c>
    </row>
    <row r="804" spans="1:21" ht="14.4" customHeight="1" x14ac:dyDescent="0.3">
      <c r="A804" s="664">
        <v>11</v>
      </c>
      <c r="B804" s="665" t="s">
        <v>550</v>
      </c>
      <c r="C804" s="665" t="s">
        <v>1791</v>
      </c>
      <c r="D804" s="746" t="s">
        <v>2589</v>
      </c>
      <c r="E804" s="747" t="s">
        <v>1817</v>
      </c>
      <c r="F804" s="665" t="s">
        <v>1788</v>
      </c>
      <c r="G804" s="665" t="s">
        <v>1828</v>
      </c>
      <c r="H804" s="665" t="s">
        <v>551</v>
      </c>
      <c r="I804" s="665" t="s">
        <v>2106</v>
      </c>
      <c r="J804" s="665" t="s">
        <v>2107</v>
      </c>
      <c r="K804" s="665" t="s">
        <v>2108</v>
      </c>
      <c r="L804" s="666">
        <v>350</v>
      </c>
      <c r="M804" s="666">
        <v>700</v>
      </c>
      <c r="N804" s="665">
        <v>2</v>
      </c>
      <c r="O804" s="748">
        <v>2</v>
      </c>
      <c r="P804" s="666">
        <v>700</v>
      </c>
      <c r="Q804" s="681">
        <v>1</v>
      </c>
      <c r="R804" s="665">
        <v>2</v>
      </c>
      <c r="S804" s="681">
        <v>1</v>
      </c>
      <c r="T804" s="748">
        <v>2</v>
      </c>
      <c r="U804" s="704">
        <v>1</v>
      </c>
    </row>
    <row r="805" spans="1:21" ht="14.4" customHeight="1" x14ac:dyDescent="0.3">
      <c r="A805" s="664">
        <v>11</v>
      </c>
      <c r="B805" s="665" t="s">
        <v>550</v>
      </c>
      <c r="C805" s="665" t="s">
        <v>1791</v>
      </c>
      <c r="D805" s="746" t="s">
        <v>2589</v>
      </c>
      <c r="E805" s="747" t="s">
        <v>1817</v>
      </c>
      <c r="F805" s="665" t="s">
        <v>1788</v>
      </c>
      <c r="G805" s="665" t="s">
        <v>1828</v>
      </c>
      <c r="H805" s="665" t="s">
        <v>551</v>
      </c>
      <c r="I805" s="665" t="s">
        <v>2529</v>
      </c>
      <c r="J805" s="665" t="s">
        <v>2530</v>
      </c>
      <c r="K805" s="665" t="s">
        <v>2531</v>
      </c>
      <c r="L805" s="666">
        <v>3200</v>
      </c>
      <c r="M805" s="666">
        <v>3200</v>
      </c>
      <c r="N805" s="665">
        <v>1</v>
      </c>
      <c r="O805" s="748">
        <v>1</v>
      </c>
      <c r="P805" s="666">
        <v>3200</v>
      </c>
      <c r="Q805" s="681">
        <v>1</v>
      </c>
      <c r="R805" s="665">
        <v>1</v>
      </c>
      <c r="S805" s="681">
        <v>1</v>
      </c>
      <c r="T805" s="748">
        <v>1</v>
      </c>
      <c r="U805" s="704">
        <v>1</v>
      </c>
    </row>
    <row r="806" spans="1:21" ht="14.4" customHeight="1" x14ac:dyDescent="0.3">
      <c r="A806" s="664">
        <v>11</v>
      </c>
      <c r="B806" s="665" t="s">
        <v>550</v>
      </c>
      <c r="C806" s="665" t="s">
        <v>1791</v>
      </c>
      <c r="D806" s="746" t="s">
        <v>2589</v>
      </c>
      <c r="E806" s="747" t="s">
        <v>1817</v>
      </c>
      <c r="F806" s="665" t="s">
        <v>1788</v>
      </c>
      <c r="G806" s="665" t="s">
        <v>1828</v>
      </c>
      <c r="H806" s="665" t="s">
        <v>551</v>
      </c>
      <c r="I806" s="665" t="s">
        <v>2318</v>
      </c>
      <c r="J806" s="665" t="s">
        <v>2319</v>
      </c>
      <c r="K806" s="665" t="s">
        <v>2320</v>
      </c>
      <c r="L806" s="666">
        <v>1243.8699999999999</v>
      </c>
      <c r="M806" s="666">
        <v>1243.8699999999999</v>
      </c>
      <c r="N806" s="665">
        <v>1</v>
      </c>
      <c r="O806" s="748">
        <v>1</v>
      </c>
      <c r="P806" s="666">
        <v>1243.8699999999999</v>
      </c>
      <c r="Q806" s="681">
        <v>1</v>
      </c>
      <c r="R806" s="665">
        <v>1</v>
      </c>
      <c r="S806" s="681">
        <v>1</v>
      </c>
      <c r="T806" s="748">
        <v>1</v>
      </c>
      <c r="U806" s="704">
        <v>1</v>
      </c>
    </row>
    <row r="807" spans="1:21" ht="14.4" customHeight="1" x14ac:dyDescent="0.3">
      <c r="A807" s="664">
        <v>11</v>
      </c>
      <c r="B807" s="665" t="s">
        <v>550</v>
      </c>
      <c r="C807" s="665" t="s">
        <v>1791</v>
      </c>
      <c r="D807" s="746" t="s">
        <v>2589</v>
      </c>
      <c r="E807" s="747" t="s">
        <v>1817</v>
      </c>
      <c r="F807" s="665" t="s">
        <v>1788</v>
      </c>
      <c r="G807" s="665" t="s">
        <v>1828</v>
      </c>
      <c r="H807" s="665" t="s">
        <v>551</v>
      </c>
      <c r="I807" s="665" t="s">
        <v>2505</v>
      </c>
      <c r="J807" s="665" t="s">
        <v>2506</v>
      </c>
      <c r="K807" s="665"/>
      <c r="L807" s="666">
        <v>180</v>
      </c>
      <c r="M807" s="666">
        <v>360</v>
      </c>
      <c r="N807" s="665">
        <v>2</v>
      </c>
      <c r="O807" s="748">
        <v>2</v>
      </c>
      <c r="P807" s="666">
        <v>180</v>
      </c>
      <c r="Q807" s="681">
        <v>0.5</v>
      </c>
      <c r="R807" s="665">
        <v>1</v>
      </c>
      <c r="S807" s="681">
        <v>0.5</v>
      </c>
      <c r="T807" s="748">
        <v>1</v>
      </c>
      <c r="U807" s="704">
        <v>0.5</v>
      </c>
    </row>
    <row r="808" spans="1:21" ht="14.4" customHeight="1" x14ac:dyDescent="0.3">
      <c r="A808" s="664">
        <v>11</v>
      </c>
      <c r="B808" s="665" t="s">
        <v>550</v>
      </c>
      <c r="C808" s="665" t="s">
        <v>1791</v>
      </c>
      <c r="D808" s="746" t="s">
        <v>2589</v>
      </c>
      <c r="E808" s="747" t="s">
        <v>1817</v>
      </c>
      <c r="F808" s="665" t="s">
        <v>1788</v>
      </c>
      <c r="G808" s="665" t="s">
        <v>1876</v>
      </c>
      <c r="H808" s="665" t="s">
        <v>551</v>
      </c>
      <c r="I808" s="665" t="s">
        <v>1907</v>
      </c>
      <c r="J808" s="665" t="s">
        <v>1908</v>
      </c>
      <c r="K808" s="665" t="s">
        <v>1909</v>
      </c>
      <c r="L808" s="666">
        <v>200</v>
      </c>
      <c r="M808" s="666">
        <v>800</v>
      </c>
      <c r="N808" s="665">
        <v>4</v>
      </c>
      <c r="O808" s="748">
        <v>2</v>
      </c>
      <c r="P808" s="666">
        <v>400</v>
      </c>
      <c r="Q808" s="681">
        <v>0.5</v>
      </c>
      <c r="R808" s="665">
        <v>2</v>
      </c>
      <c r="S808" s="681">
        <v>0.5</v>
      </c>
      <c r="T808" s="748">
        <v>1</v>
      </c>
      <c r="U808" s="704">
        <v>0.5</v>
      </c>
    </row>
    <row r="809" spans="1:21" ht="14.4" customHeight="1" x14ac:dyDescent="0.3">
      <c r="A809" s="664">
        <v>11</v>
      </c>
      <c r="B809" s="665" t="s">
        <v>550</v>
      </c>
      <c r="C809" s="665" t="s">
        <v>1791</v>
      </c>
      <c r="D809" s="746" t="s">
        <v>2589</v>
      </c>
      <c r="E809" s="747" t="s">
        <v>1817</v>
      </c>
      <c r="F809" s="665" t="s">
        <v>1788</v>
      </c>
      <c r="G809" s="665" t="s">
        <v>1876</v>
      </c>
      <c r="H809" s="665" t="s">
        <v>551</v>
      </c>
      <c r="I809" s="665" t="s">
        <v>1877</v>
      </c>
      <c r="J809" s="665" t="s">
        <v>1878</v>
      </c>
      <c r="K809" s="665" t="s">
        <v>1879</v>
      </c>
      <c r="L809" s="666">
        <v>278.75</v>
      </c>
      <c r="M809" s="666">
        <v>6132.5</v>
      </c>
      <c r="N809" s="665">
        <v>22</v>
      </c>
      <c r="O809" s="748">
        <v>11</v>
      </c>
      <c r="P809" s="666">
        <v>3902.5</v>
      </c>
      <c r="Q809" s="681">
        <v>0.63636363636363635</v>
      </c>
      <c r="R809" s="665">
        <v>14</v>
      </c>
      <c r="S809" s="681">
        <v>0.63636363636363635</v>
      </c>
      <c r="T809" s="748">
        <v>7</v>
      </c>
      <c r="U809" s="704">
        <v>0.63636363636363635</v>
      </c>
    </row>
    <row r="810" spans="1:21" ht="14.4" customHeight="1" x14ac:dyDescent="0.3">
      <c r="A810" s="664">
        <v>11</v>
      </c>
      <c r="B810" s="665" t="s">
        <v>550</v>
      </c>
      <c r="C810" s="665" t="s">
        <v>1791</v>
      </c>
      <c r="D810" s="746" t="s">
        <v>2589</v>
      </c>
      <c r="E810" s="747" t="s">
        <v>1817</v>
      </c>
      <c r="F810" s="665" t="s">
        <v>1788</v>
      </c>
      <c r="G810" s="665" t="s">
        <v>2045</v>
      </c>
      <c r="H810" s="665" t="s">
        <v>551</v>
      </c>
      <c r="I810" s="665" t="s">
        <v>2046</v>
      </c>
      <c r="J810" s="665" t="s">
        <v>2047</v>
      </c>
      <c r="K810" s="665" t="s">
        <v>2048</v>
      </c>
      <c r="L810" s="666">
        <v>1659.44</v>
      </c>
      <c r="M810" s="666">
        <v>1659.44</v>
      </c>
      <c r="N810" s="665">
        <v>1</v>
      </c>
      <c r="O810" s="748">
        <v>1</v>
      </c>
      <c r="P810" s="666">
        <v>1659.44</v>
      </c>
      <c r="Q810" s="681">
        <v>1</v>
      </c>
      <c r="R810" s="665">
        <v>1</v>
      </c>
      <c r="S810" s="681">
        <v>1</v>
      </c>
      <c r="T810" s="748">
        <v>1</v>
      </c>
      <c r="U810" s="704">
        <v>1</v>
      </c>
    </row>
    <row r="811" spans="1:21" ht="14.4" customHeight="1" x14ac:dyDescent="0.3">
      <c r="A811" s="664">
        <v>11</v>
      </c>
      <c r="B811" s="665" t="s">
        <v>550</v>
      </c>
      <c r="C811" s="665" t="s">
        <v>1791</v>
      </c>
      <c r="D811" s="746" t="s">
        <v>2589</v>
      </c>
      <c r="E811" s="747" t="s">
        <v>1817</v>
      </c>
      <c r="F811" s="665" t="s">
        <v>1788</v>
      </c>
      <c r="G811" s="665" t="s">
        <v>2045</v>
      </c>
      <c r="H811" s="665" t="s">
        <v>551</v>
      </c>
      <c r="I811" s="665" t="s">
        <v>2252</v>
      </c>
      <c r="J811" s="665" t="s">
        <v>2253</v>
      </c>
      <c r="K811" s="665" t="s">
        <v>2254</v>
      </c>
      <c r="L811" s="666">
        <v>553.15</v>
      </c>
      <c r="M811" s="666">
        <v>1659.4499999999998</v>
      </c>
      <c r="N811" s="665">
        <v>3</v>
      </c>
      <c r="O811" s="748">
        <v>1</v>
      </c>
      <c r="P811" s="666">
        <v>1659.4499999999998</v>
      </c>
      <c r="Q811" s="681">
        <v>1</v>
      </c>
      <c r="R811" s="665">
        <v>3</v>
      </c>
      <c r="S811" s="681">
        <v>1</v>
      </c>
      <c r="T811" s="748">
        <v>1</v>
      </c>
      <c r="U811" s="704">
        <v>1</v>
      </c>
    </row>
    <row r="812" spans="1:21" ht="14.4" customHeight="1" x14ac:dyDescent="0.3">
      <c r="A812" s="664">
        <v>11</v>
      </c>
      <c r="B812" s="665" t="s">
        <v>550</v>
      </c>
      <c r="C812" s="665" t="s">
        <v>1791</v>
      </c>
      <c r="D812" s="746" t="s">
        <v>2589</v>
      </c>
      <c r="E812" s="747" t="s">
        <v>1818</v>
      </c>
      <c r="F812" s="665" t="s">
        <v>1787</v>
      </c>
      <c r="G812" s="665" t="s">
        <v>1854</v>
      </c>
      <c r="H812" s="665" t="s">
        <v>551</v>
      </c>
      <c r="I812" s="665" t="s">
        <v>1885</v>
      </c>
      <c r="J812" s="665" t="s">
        <v>1886</v>
      </c>
      <c r="K812" s="665" t="s">
        <v>1887</v>
      </c>
      <c r="L812" s="666">
        <v>154.36000000000001</v>
      </c>
      <c r="M812" s="666">
        <v>154.36000000000001</v>
      </c>
      <c r="N812" s="665">
        <v>1</v>
      </c>
      <c r="O812" s="748">
        <v>1</v>
      </c>
      <c r="P812" s="666"/>
      <c r="Q812" s="681">
        <v>0</v>
      </c>
      <c r="R812" s="665"/>
      <c r="S812" s="681">
        <v>0</v>
      </c>
      <c r="T812" s="748"/>
      <c r="U812" s="704">
        <v>0</v>
      </c>
    </row>
    <row r="813" spans="1:21" ht="14.4" customHeight="1" x14ac:dyDescent="0.3">
      <c r="A813" s="664">
        <v>11</v>
      </c>
      <c r="B813" s="665" t="s">
        <v>550</v>
      </c>
      <c r="C813" s="665" t="s">
        <v>1791</v>
      </c>
      <c r="D813" s="746" t="s">
        <v>2589</v>
      </c>
      <c r="E813" s="747" t="s">
        <v>1818</v>
      </c>
      <c r="F813" s="665" t="s">
        <v>1787</v>
      </c>
      <c r="G813" s="665" t="s">
        <v>2129</v>
      </c>
      <c r="H813" s="665" t="s">
        <v>551</v>
      </c>
      <c r="I813" s="665" t="s">
        <v>2130</v>
      </c>
      <c r="J813" s="665" t="s">
        <v>2131</v>
      </c>
      <c r="K813" s="665" t="s">
        <v>2132</v>
      </c>
      <c r="L813" s="666">
        <v>159.71</v>
      </c>
      <c r="M813" s="666">
        <v>3194.2</v>
      </c>
      <c r="N813" s="665">
        <v>20</v>
      </c>
      <c r="O813" s="748">
        <v>6.5</v>
      </c>
      <c r="P813" s="666">
        <v>958.26</v>
      </c>
      <c r="Q813" s="681">
        <v>0.3</v>
      </c>
      <c r="R813" s="665">
        <v>6</v>
      </c>
      <c r="S813" s="681">
        <v>0.3</v>
      </c>
      <c r="T813" s="748">
        <v>2.5</v>
      </c>
      <c r="U813" s="704">
        <v>0.38461538461538464</v>
      </c>
    </row>
    <row r="814" spans="1:21" ht="14.4" customHeight="1" x14ac:dyDescent="0.3">
      <c r="A814" s="664">
        <v>11</v>
      </c>
      <c r="B814" s="665" t="s">
        <v>550</v>
      </c>
      <c r="C814" s="665" t="s">
        <v>1791</v>
      </c>
      <c r="D814" s="746" t="s">
        <v>2589</v>
      </c>
      <c r="E814" s="747" t="s">
        <v>1818</v>
      </c>
      <c r="F814" s="665" t="s">
        <v>1787</v>
      </c>
      <c r="G814" s="665" t="s">
        <v>2129</v>
      </c>
      <c r="H814" s="665" t="s">
        <v>551</v>
      </c>
      <c r="I814" s="665" t="s">
        <v>2133</v>
      </c>
      <c r="J814" s="665" t="s">
        <v>2131</v>
      </c>
      <c r="K814" s="665" t="s">
        <v>2132</v>
      </c>
      <c r="L814" s="666">
        <v>159.71</v>
      </c>
      <c r="M814" s="666">
        <v>479.13</v>
      </c>
      <c r="N814" s="665">
        <v>3</v>
      </c>
      <c r="O814" s="748">
        <v>0.5</v>
      </c>
      <c r="P814" s="666"/>
      <c r="Q814" s="681">
        <v>0</v>
      </c>
      <c r="R814" s="665"/>
      <c r="S814" s="681">
        <v>0</v>
      </c>
      <c r="T814" s="748"/>
      <c r="U814" s="704">
        <v>0</v>
      </c>
    </row>
    <row r="815" spans="1:21" ht="14.4" customHeight="1" x14ac:dyDescent="0.3">
      <c r="A815" s="664">
        <v>11</v>
      </c>
      <c r="B815" s="665" t="s">
        <v>550</v>
      </c>
      <c r="C815" s="665" t="s">
        <v>1791</v>
      </c>
      <c r="D815" s="746" t="s">
        <v>2589</v>
      </c>
      <c r="E815" s="747" t="s">
        <v>1818</v>
      </c>
      <c r="F815" s="665" t="s">
        <v>1787</v>
      </c>
      <c r="G815" s="665" t="s">
        <v>1855</v>
      </c>
      <c r="H815" s="665" t="s">
        <v>551</v>
      </c>
      <c r="I815" s="665" t="s">
        <v>1880</v>
      </c>
      <c r="J815" s="665" t="s">
        <v>1142</v>
      </c>
      <c r="K815" s="665" t="s">
        <v>1881</v>
      </c>
      <c r="L815" s="666">
        <v>0</v>
      </c>
      <c r="M815" s="666">
        <v>0</v>
      </c>
      <c r="N815" s="665">
        <v>1</v>
      </c>
      <c r="O815" s="748">
        <v>0.5</v>
      </c>
      <c r="P815" s="666">
        <v>0</v>
      </c>
      <c r="Q815" s="681"/>
      <c r="R815" s="665">
        <v>1</v>
      </c>
      <c r="S815" s="681">
        <v>1</v>
      </c>
      <c r="T815" s="748">
        <v>0.5</v>
      </c>
      <c r="U815" s="704">
        <v>1</v>
      </c>
    </row>
    <row r="816" spans="1:21" ht="14.4" customHeight="1" x14ac:dyDescent="0.3">
      <c r="A816" s="664">
        <v>11</v>
      </c>
      <c r="B816" s="665" t="s">
        <v>550</v>
      </c>
      <c r="C816" s="665" t="s">
        <v>1791</v>
      </c>
      <c r="D816" s="746" t="s">
        <v>2589</v>
      </c>
      <c r="E816" s="747" t="s">
        <v>1818</v>
      </c>
      <c r="F816" s="665" t="s">
        <v>1787</v>
      </c>
      <c r="G816" s="665" t="s">
        <v>2395</v>
      </c>
      <c r="H816" s="665" t="s">
        <v>551</v>
      </c>
      <c r="I816" s="665" t="s">
        <v>2396</v>
      </c>
      <c r="J816" s="665" t="s">
        <v>2397</v>
      </c>
      <c r="K816" s="665" t="s">
        <v>2398</v>
      </c>
      <c r="L816" s="666">
        <v>79.849999999999994</v>
      </c>
      <c r="M816" s="666">
        <v>159.69999999999999</v>
      </c>
      <c r="N816" s="665">
        <v>2</v>
      </c>
      <c r="O816" s="748">
        <v>1</v>
      </c>
      <c r="P816" s="666"/>
      <c r="Q816" s="681">
        <v>0</v>
      </c>
      <c r="R816" s="665"/>
      <c r="S816" s="681">
        <v>0</v>
      </c>
      <c r="T816" s="748"/>
      <c r="U816" s="704">
        <v>0</v>
      </c>
    </row>
    <row r="817" spans="1:21" ht="14.4" customHeight="1" x14ac:dyDescent="0.3">
      <c r="A817" s="664">
        <v>11</v>
      </c>
      <c r="B817" s="665" t="s">
        <v>550</v>
      </c>
      <c r="C817" s="665" t="s">
        <v>1791</v>
      </c>
      <c r="D817" s="746" t="s">
        <v>2589</v>
      </c>
      <c r="E817" s="747" t="s">
        <v>1818</v>
      </c>
      <c r="F817" s="665" t="s">
        <v>1787</v>
      </c>
      <c r="G817" s="665" t="s">
        <v>1937</v>
      </c>
      <c r="H817" s="665" t="s">
        <v>551</v>
      </c>
      <c r="I817" s="665" t="s">
        <v>2298</v>
      </c>
      <c r="J817" s="665" t="s">
        <v>2299</v>
      </c>
      <c r="K817" s="665" t="s">
        <v>2300</v>
      </c>
      <c r="L817" s="666">
        <v>0</v>
      </c>
      <c r="M817" s="666">
        <v>0</v>
      </c>
      <c r="N817" s="665">
        <v>7</v>
      </c>
      <c r="O817" s="748">
        <v>5</v>
      </c>
      <c r="P817" s="666">
        <v>0</v>
      </c>
      <c r="Q817" s="681"/>
      <c r="R817" s="665">
        <v>2</v>
      </c>
      <c r="S817" s="681">
        <v>0.2857142857142857</v>
      </c>
      <c r="T817" s="748">
        <v>1.5</v>
      </c>
      <c r="U817" s="704">
        <v>0.3</v>
      </c>
    </row>
    <row r="818" spans="1:21" ht="14.4" customHeight="1" x14ac:dyDescent="0.3">
      <c r="A818" s="664">
        <v>11</v>
      </c>
      <c r="B818" s="665" t="s">
        <v>550</v>
      </c>
      <c r="C818" s="665" t="s">
        <v>1791</v>
      </c>
      <c r="D818" s="746" t="s">
        <v>2589</v>
      </c>
      <c r="E818" s="747" t="s">
        <v>1818</v>
      </c>
      <c r="F818" s="665" t="s">
        <v>1787</v>
      </c>
      <c r="G818" s="665" t="s">
        <v>1969</v>
      </c>
      <c r="H818" s="665" t="s">
        <v>551</v>
      </c>
      <c r="I818" s="665" t="s">
        <v>2126</v>
      </c>
      <c r="J818" s="665" t="s">
        <v>1971</v>
      </c>
      <c r="K818" s="665" t="s">
        <v>2127</v>
      </c>
      <c r="L818" s="666">
        <v>0</v>
      </c>
      <c r="M818" s="666">
        <v>0</v>
      </c>
      <c r="N818" s="665">
        <v>3</v>
      </c>
      <c r="O818" s="748">
        <v>2.5</v>
      </c>
      <c r="P818" s="666">
        <v>0</v>
      </c>
      <c r="Q818" s="681"/>
      <c r="R818" s="665">
        <v>2</v>
      </c>
      <c r="S818" s="681">
        <v>0.66666666666666663</v>
      </c>
      <c r="T818" s="748">
        <v>1.5</v>
      </c>
      <c r="U818" s="704">
        <v>0.6</v>
      </c>
    </row>
    <row r="819" spans="1:21" ht="14.4" customHeight="1" x14ac:dyDescent="0.3">
      <c r="A819" s="664">
        <v>11</v>
      </c>
      <c r="B819" s="665" t="s">
        <v>550</v>
      </c>
      <c r="C819" s="665" t="s">
        <v>1791</v>
      </c>
      <c r="D819" s="746" t="s">
        <v>2589</v>
      </c>
      <c r="E819" s="747" t="s">
        <v>1818</v>
      </c>
      <c r="F819" s="665" t="s">
        <v>1787</v>
      </c>
      <c r="G819" s="665" t="s">
        <v>1969</v>
      </c>
      <c r="H819" s="665" t="s">
        <v>551</v>
      </c>
      <c r="I819" s="665" t="s">
        <v>2067</v>
      </c>
      <c r="J819" s="665" t="s">
        <v>1971</v>
      </c>
      <c r="K819" s="665" t="s">
        <v>2068</v>
      </c>
      <c r="L819" s="666">
        <v>0</v>
      </c>
      <c r="M819" s="666">
        <v>0</v>
      </c>
      <c r="N819" s="665">
        <v>1</v>
      </c>
      <c r="O819" s="748">
        <v>0.5</v>
      </c>
      <c r="P819" s="666"/>
      <c r="Q819" s="681"/>
      <c r="R819" s="665"/>
      <c r="S819" s="681">
        <v>0</v>
      </c>
      <c r="T819" s="748"/>
      <c r="U819" s="704">
        <v>0</v>
      </c>
    </row>
    <row r="820" spans="1:21" ht="14.4" customHeight="1" x14ac:dyDescent="0.3">
      <c r="A820" s="664">
        <v>11</v>
      </c>
      <c r="B820" s="665" t="s">
        <v>550</v>
      </c>
      <c r="C820" s="665" t="s">
        <v>1791</v>
      </c>
      <c r="D820" s="746" t="s">
        <v>2589</v>
      </c>
      <c r="E820" s="747" t="s">
        <v>1818</v>
      </c>
      <c r="F820" s="665" t="s">
        <v>1787</v>
      </c>
      <c r="G820" s="665" t="s">
        <v>1969</v>
      </c>
      <c r="H820" s="665" t="s">
        <v>551</v>
      </c>
      <c r="I820" s="665" t="s">
        <v>2069</v>
      </c>
      <c r="J820" s="665" t="s">
        <v>1976</v>
      </c>
      <c r="K820" s="665" t="s">
        <v>2070</v>
      </c>
      <c r="L820" s="666">
        <v>0</v>
      </c>
      <c r="M820" s="666">
        <v>0</v>
      </c>
      <c r="N820" s="665">
        <v>2</v>
      </c>
      <c r="O820" s="748">
        <v>1.5</v>
      </c>
      <c r="P820" s="666"/>
      <c r="Q820" s="681"/>
      <c r="R820" s="665"/>
      <c r="S820" s="681">
        <v>0</v>
      </c>
      <c r="T820" s="748"/>
      <c r="U820" s="704">
        <v>0</v>
      </c>
    </row>
    <row r="821" spans="1:21" ht="14.4" customHeight="1" x14ac:dyDescent="0.3">
      <c r="A821" s="664">
        <v>11</v>
      </c>
      <c r="B821" s="665" t="s">
        <v>550</v>
      </c>
      <c r="C821" s="665" t="s">
        <v>1791</v>
      </c>
      <c r="D821" s="746" t="s">
        <v>2589</v>
      </c>
      <c r="E821" s="747" t="s">
        <v>1818</v>
      </c>
      <c r="F821" s="665" t="s">
        <v>1787</v>
      </c>
      <c r="G821" s="665" t="s">
        <v>1858</v>
      </c>
      <c r="H821" s="665" t="s">
        <v>551</v>
      </c>
      <c r="I821" s="665" t="s">
        <v>747</v>
      </c>
      <c r="J821" s="665" t="s">
        <v>748</v>
      </c>
      <c r="K821" s="665" t="s">
        <v>1921</v>
      </c>
      <c r="L821" s="666">
        <v>60.9</v>
      </c>
      <c r="M821" s="666">
        <v>121.8</v>
      </c>
      <c r="N821" s="665">
        <v>2</v>
      </c>
      <c r="O821" s="748">
        <v>1</v>
      </c>
      <c r="P821" s="666">
        <v>121.8</v>
      </c>
      <c r="Q821" s="681">
        <v>1</v>
      </c>
      <c r="R821" s="665">
        <v>2</v>
      </c>
      <c r="S821" s="681">
        <v>1</v>
      </c>
      <c r="T821" s="748">
        <v>1</v>
      </c>
      <c r="U821" s="704">
        <v>1</v>
      </c>
    </row>
    <row r="822" spans="1:21" ht="14.4" customHeight="1" x14ac:dyDescent="0.3">
      <c r="A822" s="664">
        <v>11</v>
      </c>
      <c r="B822" s="665" t="s">
        <v>550</v>
      </c>
      <c r="C822" s="665" t="s">
        <v>1791</v>
      </c>
      <c r="D822" s="746" t="s">
        <v>2589</v>
      </c>
      <c r="E822" s="747" t="s">
        <v>1818</v>
      </c>
      <c r="F822" s="665" t="s">
        <v>1787</v>
      </c>
      <c r="G822" s="665" t="s">
        <v>1834</v>
      </c>
      <c r="H822" s="665" t="s">
        <v>551</v>
      </c>
      <c r="I822" s="665" t="s">
        <v>1872</v>
      </c>
      <c r="J822" s="665" t="s">
        <v>679</v>
      </c>
      <c r="K822" s="665" t="s">
        <v>1873</v>
      </c>
      <c r="L822" s="666">
        <v>0</v>
      </c>
      <c r="M822" s="666">
        <v>0</v>
      </c>
      <c r="N822" s="665">
        <v>4</v>
      </c>
      <c r="O822" s="748">
        <v>2.5</v>
      </c>
      <c r="P822" s="666">
        <v>0</v>
      </c>
      <c r="Q822" s="681"/>
      <c r="R822" s="665">
        <v>1</v>
      </c>
      <c r="S822" s="681">
        <v>0.25</v>
      </c>
      <c r="T822" s="748">
        <v>0.5</v>
      </c>
      <c r="U822" s="704">
        <v>0.2</v>
      </c>
    </row>
    <row r="823" spans="1:21" ht="14.4" customHeight="1" x14ac:dyDescent="0.3">
      <c r="A823" s="664">
        <v>11</v>
      </c>
      <c r="B823" s="665" t="s">
        <v>550</v>
      </c>
      <c r="C823" s="665" t="s">
        <v>1791</v>
      </c>
      <c r="D823" s="746" t="s">
        <v>2589</v>
      </c>
      <c r="E823" s="747" t="s">
        <v>1818</v>
      </c>
      <c r="F823" s="665" t="s">
        <v>1787</v>
      </c>
      <c r="G823" s="665" t="s">
        <v>1834</v>
      </c>
      <c r="H823" s="665" t="s">
        <v>551</v>
      </c>
      <c r="I823" s="665" t="s">
        <v>1054</v>
      </c>
      <c r="J823" s="665" t="s">
        <v>679</v>
      </c>
      <c r="K823" s="665" t="s">
        <v>1055</v>
      </c>
      <c r="L823" s="666">
        <v>0</v>
      </c>
      <c r="M823" s="666">
        <v>0</v>
      </c>
      <c r="N823" s="665">
        <v>4</v>
      </c>
      <c r="O823" s="748">
        <v>3</v>
      </c>
      <c r="P823" s="666">
        <v>0</v>
      </c>
      <c r="Q823" s="681"/>
      <c r="R823" s="665">
        <v>4</v>
      </c>
      <c r="S823" s="681">
        <v>1</v>
      </c>
      <c r="T823" s="748">
        <v>3</v>
      </c>
      <c r="U823" s="704">
        <v>1</v>
      </c>
    </row>
    <row r="824" spans="1:21" ht="14.4" customHeight="1" x14ac:dyDescent="0.3">
      <c r="A824" s="664">
        <v>11</v>
      </c>
      <c r="B824" s="665" t="s">
        <v>550</v>
      </c>
      <c r="C824" s="665" t="s">
        <v>1791</v>
      </c>
      <c r="D824" s="746" t="s">
        <v>2589</v>
      </c>
      <c r="E824" s="747" t="s">
        <v>1818</v>
      </c>
      <c r="F824" s="665" t="s">
        <v>1787</v>
      </c>
      <c r="G824" s="665" t="s">
        <v>1892</v>
      </c>
      <c r="H824" s="665" t="s">
        <v>551</v>
      </c>
      <c r="I824" s="665" t="s">
        <v>1893</v>
      </c>
      <c r="J824" s="665" t="s">
        <v>921</v>
      </c>
      <c r="K824" s="665" t="s">
        <v>1894</v>
      </c>
      <c r="L824" s="666">
        <v>0</v>
      </c>
      <c r="M824" s="666">
        <v>0</v>
      </c>
      <c r="N824" s="665">
        <v>1</v>
      </c>
      <c r="O824" s="748">
        <v>1</v>
      </c>
      <c r="P824" s="666">
        <v>0</v>
      </c>
      <c r="Q824" s="681"/>
      <c r="R824" s="665">
        <v>1</v>
      </c>
      <c r="S824" s="681">
        <v>1</v>
      </c>
      <c r="T824" s="748">
        <v>1</v>
      </c>
      <c r="U824" s="704">
        <v>1</v>
      </c>
    </row>
    <row r="825" spans="1:21" ht="14.4" customHeight="1" x14ac:dyDescent="0.3">
      <c r="A825" s="664">
        <v>11</v>
      </c>
      <c r="B825" s="665" t="s">
        <v>550</v>
      </c>
      <c r="C825" s="665" t="s">
        <v>1791</v>
      </c>
      <c r="D825" s="746" t="s">
        <v>2589</v>
      </c>
      <c r="E825" s="747" t="s">
        <v>1818</v>
      </c>
      <c r="F825" s="665" t="s">
        <v>1787</v>
      </c>
      <c r="G825" s="665" t="s">
        <v>2532</v>
      </c>
      <c r="H825" s="665" t="s">
        <v>551</v>
      </c>
      <c r="I825" s="665" t="s">
        <v>2533</v>
      </c>
      <c r="J825" s="665" t="s">
        <v>2534</v>
      </c>
      <c r="K825" s="665" t="s">
        <v>1275</v>
      </c>
      <c r="L825" s="666">
        <v>619.6</v>
      </c>
      <c r="M825" s="666">
        <v>619.6</v>
      </c>
      <c r="N825" s="665">
        <v>1</v>
      </c>
      <c r="O825" s="748">
        <v>0.5</v>
      </c>
      <c r="P825" s="666">
        <v>619.6</v>
      </c>
      <c r="Q825" s="681">
        <v>1</v>
      </c>
      <c r="R825" s="665">
        <v>1</v>
      </c>
      <c r="S825" s="681">
        <v>1</v>
      </c>
      <c r="T825" s="748">
        <v>0.5</v>
      </c>
      <c r="U825" s="704">
        <v>1</v>
      </c>
    </row>
    <row r="826" spans="1:21" ht="14.4" customHeight="1" x14ac:dyDescent="0.3">
      <c r="A826" s="664">
        <v>11</v>
      </c>
      <c r="B826" s="665" t="s">
        <v>550</v>
      </c>
      <c r="C826" s="665" t="s">
        <v>1791</v>
      </c>
      <c r="D826" s="746" t="s">
        <v>2589</v>
      </c>
      <c r="E826" s="747" t="s">
        <v>1818</v>
      </c>
      <c r="F826" s="665" t="s">
        <v>1787</v>
      </c>
      <c r="G826" s="665" t="s">
        <v>2226</v>
      </c>
      <c r="H826" s="665" t="s">
        <v>830</v>
      </c>
      <c r="I826" s="665" t="s">
        <v>2230</v>
      </c>
      <c r="J826" s="665" t="s">
        <v>2228</v>
      </c>
      <c r="K826" s="665" t="s">
        <v>2231</v>
      </c>
      <c r="L826" s="666">
        <v>146.15</v>
      </c>
      <c r="M826" s="666">
        <v>146.15</v>
      </c>
      <c r="N826" s="665">
        <v>1</v>
      </c>
      <c r="O826" s="748">
        <v>0.5</v>
      </c>
      <c r="P826" s="666"/>
      <c r="Q826" s="681">
        <v>0</v>
      </c>
      <c r="R826" s="665"/>
      <c r="S826" s="681">
        <v>0</v>
      </c>
      <c r="T826" s="748"/>
      <c r="U826" s="704">
        <v>0</v>
      </c>
    </row>
    <row r="827" spans="1:21" ht="14.4" customHeight="1" x14ac:dyDescent="0.3">
      <c r="A827" s="664">
        <v>11</v>
      </c>
      <c r="B827" s="665" t="s">
        <v>550</v>
      </c>
      <c r="C827" s="665" t="s">
        <v>1791</v>
      </c>
      <c r="D827" s="746" t="s">
        <v>2589</v>
      </c>
      <c r="E827" s="747" t="s">
        <v>1818</v>
      </c>
      <c r="F827" s="665" t="s">
        <v>1787</v>
      </c>
      <c r="G827" s="665" t="s">
        <v>1823</v>
      </c>
      <c r="H827" s="665" t="s">
        <v>830</v>
      </c>
      <c r="I827" s="665" t="s">
        <v>1836</v>
      </c>
      <c r="J827" s="665" t="s">
        <v>857</v>
      </c>
      <c r="K827" s="665" t="s">
        <v>1678</v>
      </c>
      <c r="L827" s="666">
        <v>543.39</v>
      </c>
      <c r="M827" s="666">
        <v>1630.17</v>
      </c>
      <c r="N827" s="665">
        <v>3</v>
      </c>
      <c r="O827" s="748">
        <v>1</v>
      </c>
      <c r="P827" s="666">
        <v>1630.17</v>
      </c>
      <c r="Q827" s="681">
        <v>1</v>
      </c>
      <c r="R827" s="665">
        <v>3</v>
      </c>
      <c r="S827" s="681">
        <v>1</v>
      </c>
      <c r="T827" s="748">
        <v>1</v>
      </c>
      <c r="U827" s="704">
        <v>1</v>
      </c>
    </row>
    <row r="828" spans="1:21" ht="14.4" customHeight="1" x14ac:dyDescent="0.3">
      <c r="A828" s="664">
        <v>11</v>
      </c>
      <c r="B828" s="665" t="s">
        <v>550</v>
      </c>
      <c r="C828" s="665" t="s">
        <v>1791</v>
      </c>
      <c r="D828" s="746" t="s">
        <v>2589</v>
      </c>
      <c r="E828" s="747" t="s">
        <v>1818</v>
      </c>
      <c r="F828" s="665" t="s">
        <v>1787</v>
      </c>
      <c r="G828" s="665" t="s">
        <v>1823</v>
      </c>
      <c r="H828" s="665" t="s">
        <v>830</v>
      </c>
      <c r="I828" s="665" t="s">
        <v>1824</v>
      </c>
      <c r="J828" s="665" t="s">
        <v>857</v>
      </c>
      <c r="K828" s="665" t="s">
        <v>1676</v>
      </c>
      <c r="L828" s="666">
        <v>815.1</v>
      </c>
      <c r="M828" s="666">
        <v>3260.4</v>
      </c>
      <c r="N828" s="665">
        <v>4</v>
      </c>
      <c r="O828" s="748">
        <v>2</v>
      </c>
      <c r="P828" s="666">
        <v>1630.2</v>
      </c>
      <c r="Q828" s="681">
        <v>0.5</v>
      </c>
      <c r="R828" s="665">
        <v>2</v>
      </c>
      <c r="S828" s="681">
        <v>0.5</v>
      </c>
      <c r="T828" s="748">
        <v>1</v>
      </c>
      <c r="U828" s="704">
        <v>0.5</v>
      </c>
    </row>
    <row r="829" spans="1:21" ht="14.4" customHeight="1" x14ac:dyDescent="0.3">
      <c r="A829" s="664">
        <v>11</v>
      </c>
      <c r="B829" s="665" t="s">
        <v>550</v>
      </c>
      <c r="C829" s="665" t="s">
        <v>1791</v>
      </c>
      <c r="D829" s="746" t="s">
        <v>2589</v>
      </c>
      <c r="E829" s="747" t="s">
        <v>1818</v>
      </c>
      <c r="F829" s="665" t="s">
        <v>1787</v>
      </c>
      <c r="G829" s="665" t="s">
        <v>1837</v>
      </c>
      <c r="H829" s="665" t="s">
        <v>830</v>
      </c>
      <c r="I829" s="665" t="s">
        <v>1080</v>
      </c>
      <c r="J829" s="665" t="s">
        <v>845</v>
      </c>
      <c r="K829" s="665" t="s">
        <v>1723</v>
      </c>
      <c r="L829" s="666">
        <v>18.260000000000002</v>
      </c>
      <c r="M829" s="666">
        <v>18.260000000000002</v>
      </c>
      <c r="N829" s="665">
        <v>1</v>
      </c>
      <c r="O829" s="748">
        <v>1</v>
      </c>
      <c r="P829" s="666">
        <v>18.260000000000002</v>
      </c>
      <c r="Q829" s="681">
        <v>1</v>
      </c>
      <c r="R829" s="665">
        <v>1</v>
      </c>
      <c r="S829" s="681">
        <v>1</v>
      </c>
      <c r="T829" s="748">
        <v>1</v>
      </c>
      <c r="U829" s="704">
        <v>1</v>
      </c>
    </row>
    <row r="830" spans="1:21" ht="14.4" customHeight="1" x14ac:dyDescent="0.3">
      <c r="A830" s="664">
        <v>11</v>
      </c>
      <c r="B830" s="665" t="s">
        <v>550</v>
      </c>
      <c r="C830" s="665" t="s">
        <v>1791</v>
      </c>
      <c r="D830" s="746" t="s">
        <v>2589</v>
      </c>
      <c r="E830" s="747" t="s">
        <v>1818</v>
      </c>
      <c r="F830" s="665" t="s">
        <v>1787</v>
      </c>
      <c r="G830" s="665" t="s">
        <v>1837</v>
      </c>
      <c r="H830" s="665" t="s">
        <v>830</v>
      </c>
      <c r="I830" s="665" t="s">
        <v>844</v>
      </c>
      <c r="J830" s="665" t="s">
        <v>845</v>
      </c>
      <c r="K830" s="665" t="s">
        <v>846</v>
      </c>
      <c r="L830" s="666">
        <v>36.54</v>
      </c>
      <c r="M830" s="666">
        <v>767.34000000000015</v>
      </c>
      <c r="N830" s="665">
        <v>21</v>
      </c>
      <c r="O830" s="748">
        <v>16</v>
      </c>
      <c r="P830" s="666">
        <v>255.77999999999997</v>
      </c>
      <c r="Q830" s="681">
        <v>0.33333333333333326</v>
      </c>
      <c r="R830" s="665">
        <v>7</v>
      </c>
      <c r="S830" s="681">
        <v>0.33333333333333331</v>
      </c>
      <c r="T830" s="748">
        <v>4.5</v>
      </c>
      <c r="U830" s="704">
        <v>0.28125</v>
      </c>
    </row>
    <row r="831" spans="1:21" ht="14.4" customHeight="1" x14ac:dyDescent="0.3">
      <c r="A831" s="664">
        <v>11</v>
      </c>
      <c r="B831" s="665" t="s">
        <v>550</v>
      </c>
      <c r="C831" s="665" t="s">
        <v>1791</v>
      </c>
      <c r="D831" s="746" t="s">
        <v>2589</v>
      </c>
      <c r="E831" s="747" t="s">
        <v>1818</v>
      </c>
      <c r="F831" s="665" t="s">
        <v>1787</v>
      </c>
      <c r="G831" s="665" t="s">
        <v>1837</v>
      </c>
      <c r="H831" s="665" t="s">
        <v>830</v>
      </c>
      <c r="I831" s="665" t="s">
        <v>1913</v>
      </c>
      <c r="J831" s="665" t="s">
        <v>845</v>
      </c>
      <c r="K831" s="665" t="s">
        <v>1914</v>
      </c>
      <c r="L831" s="666">
        <v>0</v>
      </c>
      <c r="M831" s="666">
        <v>0</v>
      </c>
      <c r="N831" s="665">
        <v>16</v>
      </c>
      <c r="O831" s="748">
        <v>12.5</v>
      </c>
      <c r="P831" s="666">
        <v>0</v>
      </c>
      <c r="Q831" s="681"/>
      <c r="R831" s="665">
        <v>5</v>
      </c>
      <c r="S831" s="681">
        <v>0.3125</v>
      </c>
      <c r="T831" s="748">
        <v>4</v>
      </c>
      <c r="U831" s="704">
        <v>0.32</v>
      </c>
    </row>
    <row r="832" spans="1:21" ht="14.4" customHeight="1" x14ac:dyDescent="0.3">
      <c r="A832" s="664">
        <v>11</v>
      </c>
      <c r="B832" s="665" t="s">
        <v>550</v>
      </c>
      <c r="C832" s="665" t="s">
        <v>1791</v>
      </c>
      <c r="D832" s="746" t="s">
        <v>2589</v>
      </c>
      <c r="E832" s="747" t="s">
        <v>1818</v>
      </c>
      <c r="F832" s="665" t="s">
        <v>1787</v>
      </c>
      <c r="G832" s="665" t="s">
        <v>2454</v>
      </c>
      <c r="H832" s="665" t="s">
        <v>551</v>
      </c>
      <c r="I832" s="665" t="s">
        <v>2535</v>
      </c>
      <c r="J832" s="665" t="s">
        <v>2536</v>
      </c>
      <c r="K832" s="665" t="s">
        <v>2537</v>
      </c>
      <c r="L832" s="666">
        <v>0</v>
      </c>
      <c r="M832" s="666">
        <v>0</v>
      </c>
      <c r="N832" s="665">
        <v>1</v>
      </c>
      <c r="O832" s="748">
        <v>0.5</v>
      </c>
      <c r="P832" s="666"/>
      <c r="Q832" s="681"/>
      <c r="R832" s="665"/>
      <c r="S832" s="681">
        <v>0</v>
      </c>
      <c r="T832" s="748"/>
      <c r="U832" s="704">
        <v>0</v>
      </c>
    </row>
    <row r="833" spans="1:21" ht="14.4" customHeight="1" x14ac:dyDescent="0.3">
      <c r="A833" s="664">
        <v>11</v>
      </c>
      <c r="B833" s="665" t="s">
        <v>550</v>
      </c>
      <c r="C833" s="665" t="s">
        <v>1791</v>
      </c>
      <c r="D833" s="746" t="s">
        <v>2589</v>
      </c>
      <c r="E833" s="747" t="s">
        <v>1818</v>
      </c>
      <c r="F833" s="665" t="s">
        <v>1787</v>
      </c>
      <c r="G833" s="665" t="s">
        <v>2454</v>
      </c>
      <c r="H833" s="665" t="s">
        <v>551</v>
      </c>
      <c r="I833" s="665" t="s">
        <v>2538</v>
      </c>
      <c r="J833" s="665" t="s">
        <v>2539</v>
      </c>
      <c r="K833" s="665" t="s">
        <v>2540</v>
      </c>
      <c r="L833" s="666">
        <v>0</v>
      </c>
      <c r="M833" s="666">
        <v>0</v>
      </c>
      <c r="N833" s="665">
        <v>1</v>
      </c>
      <c r="O833" s="748">
        <v>0.5</v>
      </c>
      <c r="P833" s="666">
        <v>0</v>
      </c>
      <c r="Q833" s="681"/>
      <c r="R833" s="665">
        <v>1</v>
      </c>
      <c r="S833" s="681">
        <v>1</v>
      </c>
      <c r="T833" s="748">
        <v>0.5</v>
      </c>
      <c r="U833" s="704">
        <v>1</v>
      </c>
    </row>
    <row r="834" spans="1:21" ht="14.4" customHeight="1" x14ac:dyDescent="0.3">
      <c r="A834" s="664">
        <v>11</v>
      </c>
      <c r="B834" s="665" t="s">
        <v>550</v>
      </c>
      <c r="C834" s="665" t="s">
        <v>1791</v>
      </c>
      <c r="D834" s="746" t="s">
        <v>2589</v>
      </c>
      <c r="E834" s="747" t="s">
        <v>1818</v>
      </c>
      <c r="F834" s="665" t="s">
        <v>1787</v>
      </c>
      <c r="G834" s="665" t="s">
        <v>2454</v>
      </c>
      <c r="H834" s="665" t="s">
        <v>551</v>
      </c>
      <c r="I834" s="665" t="s">
        <v>788</v>
      </c>
      <c r="J834" s="665" t="s">
        <v>789</v>
      </c>
      <c r="K834" s="665" t="s">
        <v>790</v>
      </c>
      <c r="L834" s="666">
        <v>28.81</v>
      </c>
      <c r="M834" s="666">
        <v>28.81</v>
      </c>
      <c r="N834" s="665">
        <v>1</v>
      </c>
      <c r="O834" s="748">
        <v>0.5</v>
      </c>
      <c r="P834" s="666">
        <v>28.81</v>
      </c>
      <c r="Q834" s="681">
        <v>1</v>
      </c>
      <c r="R834" s="665">
        <v>1</v>
      </c>
      <c r="S834" s="681">
        <v>1</v>
      </c>
      <c r="T834" s="748">
        <v>0.5</v>
      </c>
      <c r="U834" s="704">
        <v>1</v>
      </c>
    </row>
    <row r="835" spans="1:21" ht="14.4" customHeight="1" x14ac:dyDescent="0.3">
      <c r="A835" s="664">
        <v>11</v>
      </c>
      <c r="B835" s="665" t="s">
        <v>550</v>
      </c>
      <c r="C835" s="665" t="s">
        <v>1791</v>
      </c>
      <c r="D835" s="746" t="s">
        <v>2589</v>
      </c>
      <c r="E835" s="747" t="s">
        <v>1818</v>
      </c>
      <c r="F835" s="665" t="s">
        <v>1787</v>
      </c>
      <c r="G835" s="665" t="s">
        <v>1997</v>
      </c>
      <c r="H835" s="665" t="s">
        <v>551</v>
      </c>
      <c r="I835" s="665" t="s">
        <v>2270</v>
      </c>
      <c r="J835" s="665" t="s">
        <v>1999</v>
      </c>
      <c r="K835" s="665" t="s">
        <v>2271</v>
      </c>
      <c r="L835" s="666">
        <v>33.549999999999997</v>
      </c>
      <c r="M835" s="666">
        <v>33.549999999999997</v>
      </c>
      <c r="N835" s="665">
        <v>1</v>
      </c>
      <c r="O835" s="748">
        <v>1</v>
      </c>
      <c r="P835" s="666">
        <v>33.549999999999997</v>
      </c>
      <c r="Q835" s="681">
        <v>1</v>
      </c>
      <c r="R835" s="665">
        <v>1</v>
      </c>
      <c r="S835" s="681">
        <v>1</v>
      </c>
      <c r="T835" s="748">
        <v>1</v>
      </c>
      <c r="U835" s="704">
        <v>1</v>
      </c>
    </row>
    <row r="836" spans="1:21" ht="14.4" customHeight="1" x14ac:dyDescent="0.3">
      <c r="A836" s="664">
        <v>11</v>
      </c>
      <c r="B836" s="665" t="s">
        <v>550</v>
      </c>
      <c r="C836" s="665" t="s">
        <v>1791</v>
      </c>
      <c r="D836" s="746" t="s">
        <v>2589</v>
      </c>
      <c r="E836" s="747" t="s">
        <v>1818</v>
      </c>
      <c r="F836" s="665" t="s">
        <v>1787</v>
      </c>
      <c r="G836" s="665" t="s">
        <v>1944</v>
      </c>
      <c r="H836" s="665" t="s">
        <v>551</v>
      </c>
      <c r="I836" s="665" t="s">
        <v>1202</v>
      </c>
      <c r="J836" s="665" t="s">
        <v>1203</v>
      </c>
      <c r="K836" s="665" t="s">
        <v>1204</v>
      </c>
      <c r="L836" s="666">
        <v>271.94</v>
      </c>
      <c r="M836" s="666">
        <v>271.94</v>
      </c>
      <c r="N836" s="665">
        <v>1</v>
      </c>
      <c r="O836" s="748">
        <v>0.5</v>
      </c>
      <c r="P836" s="666">
        <v>271.94</v>
      </c>
      <c r="Q836" s="681">
        <v>1</v>
      </c>
      <c r="R836" s="665">
        <v>1</v>
      </c>
      <c r="S836" s="681">
        <v>1</v>
      </c>
      <c r="T836" s="748">
        <v>0.5</v>
      </c>
      <c r="U836" s="704">
        <v>1</v>
      </c>
    </row>
    <row r="837" spans="1:21" ht="14.4" customHeight="1" x14ac:dyDescent="0.3">
      <c r="A837" s="664">
        <v>11</v>
      </c>
      <c r="B837" s="665" t="s">
        <v>550</v>
      </c>
      <c r="C837" s="665" t="s">
        <v>1791</v>
      </c>
      <c r="D837" s="746" t="s">
        <v>2589</v>
      </c>
      <c r="E837" s="747" t="s">
        <v>1818</v>
      </c>
      <c r="F837" s="665" t="s">
        <v>1787</v>
      </c>
      <c r="G837" s="665" t="s">
        <v>1944</v>
      </c>
      <c r="H837" s="665" t="s">
        <v>551</v>
      </c>
      <c r="I837" s="665" t="s">
        <v>2541</v>
      </c>
      <c r="J837" s="665" t="s">
        <v>2542</v>
      </c>
      <c r="K837" s="665" t="s">
        <v>2093</v>
      </c>
      <c r="L837" s="666">
        <v>0</v>
      </c>
      <c r="M837" s="666">
        <v>0</v>
      </c>
      <c r="N837" s="665">
        <v>1</v>
      </c>
      <c r="O837" s="748">
        <v>1</v>
      </c>
      <c r="P837" s="666"/>
      <c r="Q837" s="681"/>
      <c r="R837" s="665"/>
      <c r="S837" s="681">
        <v>0</v>
      </c>
      <c r="T837" s="748"/>
      <c r="U837" s="704">
        <v>0</v>
      </c>
    </row>
    <row r="838" spans="1:21" ht="14.4" customHeight="1" x14ac:dyDescent="0.3">
      <c r="A838" s="664">
        <v>11</v>
      </c>
      <c r="B838" s="665" t="s">
        <v>550</v>
      </c>
      <c r="C838" s="665" t="s">
        <v>1791</v>
      </c>
      <c r="D838" s="746" t="s">
        <v>2589</v>
      </c>
      <c r="E838" s="747" t="s">
        <v>1818</v>
      </c>
      <c r="F838" s="665" t="s">
        <v>1788</v>
      </c>
      <c r="G838" s="665" t="s">
        <v>2009</v>
      </c>
      <c r="H838" s="665" t="s">
        <v>551</v>
      </c>
      <c r="I838" s="665" t="s">
        <v>2012</v>
      </c>
      <c r="J838" s="665" t="s">
        <v>2013</v>
      </c>
      <c r="K838" s="665" t="s">
        <v>2014</v>
      </c>
      <c r="L838" s="666">
        <v>0</v>
      </c>
      <c r="M838" s="666">
        <v>0</v>
      </c>
      <c r="N838" s="665">
        <v>4</v>
      </c>
      <c r="O838" s="748">
        <v>3</v>
      </c>
      <c r="P838" s="666"/>
      <c r="Q838" s="681"/>
      <c r="R838" s="665"/>
      <c r="S838" s="681">
        <v>0</v>
      </c>
      <c r="T838" s="748"/>
      <c r="U838" s="704">
        <v>0</v>
      </c>
    </row>
    <row r="839" spans="1:21" ht="14.4" customHeight="1" x14ac:dyDescent="0.3">
      <c r="A839" s="664">
        <v>11</v>
      </c>
      <c r="B839" s="665" t="s">
        <v>550</v>
      </c>
      <c r="C839" s="665" t="s">
        <v>1791</v>
      </c>
      <c r="D839" s="746" t="s">
        <v>2589</v>
      </c>
      <c r="E839" s="747" t="s">
        <v>1818</v>
      </c>
      <c r="F839" s="665" t="s">
        <v>1788</v>
      </c>
      <c r="G839" s="665" t="s">
        <v>2018</v>
      </c>
      <c r="H839" s="665" t="s">
        <v>551</v>
      </c>
      <c r="I839" s="665" t="s">
        <v>2235</v>
      </c>
      <c r="J839" s="665" t="s">
        <v>2236</v>
      </c>
      <c r="K839" s="665" t="s">
        <v>2237</v>
      </c>
      <c r="L839" s="666">
        <v>35.130000000000003</v>
      </c>
      <c r="M839" s="666">
        <v>105.39000000000001</v>
      </c>
      <c r="N839" s="665">
        <v>3</v>
      </c>
      <c r="O839" s="748">
        <v>3</v>
      </c>
      <c r="P839" s="666">
        <v>70.260000000000005</v>
      </c>
      <c r="Q839" s="681">
        <v>0.66666666666666663</v>
      </c>
      <c r="R839" s="665">
        <v>2</v>
      </c>
      <c r="S839" s="681">
        <v>0.66666666666666663</v>
      </c>
      <c r="T839" s="748">
        <v>2</v>
      </c>
      <c r="U839" s="704">
        <v>0.66666666666666663</v>
      </c>
    </row>
    <row r="840" spans="1:21" ht="14.4" customHeight="1" x14ac:dyDescent="0.3">
      <c r="A840" s="664">
        <v>11</v>
      </c>
      <c r="B840" s="665" t="s">
        <v>550</v>
      </c>
      <c r="C840" s="665" t="s">
        <v>1791</v>
      </c>
      <c r="D840" s="746" t="s">
        <v>2589</v>
      </c>
      <c r="E840" s="747" t="s">
        <v>1818</v>
      </c>
      <c r="F840" s="665" t="s">
        <v>1788</v>
      </c>
      <c r="G840" s="665" t="s">
        <v>1828</v>
      </c>
      <c r="H840" s="665" t="s">
        <v>551</v>
      </c>
      <c r="I840" s="665" t="s">
        <v>2343</v>
      </c>
      <c r="J840" s="665" t="s">
        <v>2344</v>
      </c>
      <c r="K840" s="665" t="s">
        <v>2345</v>
      </c>
      <c r="L840" s="666">
        <v>180</v>
      </c>
      <c r="M840" s="666">
        <v>540</v>
      </c>
      <c r="N840" s="665">
        <v>3</v>
      </c>
      <c r="O840" s="748">
        <v>3</v>
      </c>
      <c r="P840" s="666">
        <v>540</v>
      </c>
      <c r="Q840" s="681">
        <v>1</v>
      </c>
      <c r="R840" s="665">
        <v>3</v>
      </c>
      <c r="S840" s="681">
        <v>1</v>
      </c>
      <c r="T840" s="748">
        <v>3</v>
      </c>
      <c r="U840" s="704">
        <v>1</v>
      </c>
    </row>
    <row r="841" spans="1:21" ht="14.4" customHeight="1" x14ac:dyDescent="0.3">
      <c r="A841" s="664">
        <v>11</v>
      </c>
      <c r="B841" s="665" t="s">
        <v>550</v>
      </c>
      <c r="C841" s="665" t="s">
        <v>1791</v>
      </c>
      <c r="D841" s="746" t="s">
        <v>2589</v>
      </c>
      <c r="E841" s="747" t="s">
        <v>1818</v>
      </c>
      <c r="F841" s="665" t="s">
        <v>1788</v>
      </c>
      <c r="G841" s="665" t="s">
        <v>1828</v>
      </c>
      <c r="H841" s="665" t="s">
        <v>551</v>
      </c>
      <c r="I841" s="665" t="s">
        <v>2240</v>
      </c>
      <c r="J841" s="665" t="s">
        <v>2241</v>
      </c>
      <c r="K841" s="665" t="s">
        <v>2242</v>
      </c>
      <c r="L841" s="666">
        <v>600</v>
      </c>
      <c r="M841" s="666">
        <v>600</v>
      </c>
      <c r="N841" s="665">
        <v>1</v>
      </c>
      <c r="O841" s="748">
        <v>1</v>
      </c>
      <c r="P841" s="666">
        <v>600</v>
      </c>
      <c r="Q841" s="681">
        <v>1</v>
      </c>
      <c r="R841" s="665">
        <v>1</v>
      </c>
      <c r="S841" s="681">
        <v>1</v>
      </c>
      <c r="T841" s="748">
        <v>1</v>
      </c>
      <c r="U841" s="704">
        <v>1</v>
      </c>
    </row>
    <row r="842" spans="1:21" ht="14.4" customHeight="1" x14ac:dyDescent="0.3">
      <c r="A842" s="664">
        <v>11</v>
      </c>
      <c r="B842" s="665" t="s">
        <v>550</v>
      </c>
      <c r="C842" s="665" t="s">
        <v>1791</v>
      </c>
      <c r="D842" s="746" t="s">
        <v>2589</v>
      </c>
      <c r="E842" s="747" t="s">
        <v>1818</v>
      </c>
      <c r="F842" s="665" t="s">
        <v>1788</v>
      </c>
      <c r="G842" s="665" t="s">
        <v>1828</v>
      </c>
      <c r="H842" s="665" t="s">
        <v>551</v>
      </c>
      <c r="I842" s="665" t="s">
        <v>2103</v>
      </c>
      <c r="J842" s="665" t="s">
        <v>2104</v>
      </c>
      <c r="K842" s="665" t="s">
        <v>2105</v>
      </c>
      <c r="L842" s="666">
        <v>249.37</v>
      </c>
      <c r="M842" s="666">
        <v>249.37</v>
      </c>
      <c r="N842" s="665">
        <v>1</v>
      </c>
      <c r="O842" s="748">
        <v>1</v>
      </c>
      <c r="P842" s="666"/>
      <c r="Q842" s="681">
        <v>0</v>
      </c>
      <c r="R842" s="665"/>
      <c r="S842" s="681">
        <v>0</v>
      </c>
      <c r="T842" s="748"/>
      <c r="U842" s="704">
        <v>0</v>
      </c>
    </row>
    <row r="843" spans="1:21" ht="14.4" customHeight="1" x14ac:dyDescent="0.3">
      <c r="A843" s="664">
        <v>11</v>
      </c>
      <c r="B843" s="665" t="s">
        <v>550</v>
      </c>
      <c r="C843" s="665" t="s">
        <v>1791</v>
      </c>
      <c r="D843" s="746" t="s">
        <v>2589</v>
      </c>
      <c r="E843" s="747" t="s">
        <v>1818</v>
      </c>
      <c r="F843" s="665" t="s">
        <v>1788</v>
      </c>
      <c r="G843" s="665" t="s">
        <v>1828</v>
      </c>
      <c r="H843" s="665" t="s">
        <v>551</v>
      </c>
      <c r="I843" s="665" t="s">
        <v>2437</v>
      </c>
      <c r="J843" s="665" t="s">
        <v>2438</v>
      </c>
      <c r="K843" s="665" t="s">
        <v>2439</v>
      </c>
      <c r="L843" s="666">
        <v>2140.3000000000002</v>
      </c>
      <c r="M843" s="666">
        <v>2140.3000000000002</v>
      </c>
      <c r="N843" s="665">
        <v>1</v>
      </c>
      <c r="O843" s="748">
        <v>1</v>
      </c>
      <c r="P843" s="666">
        <v>2140.3000000000002</v>
      </c>
      <c r="Q843" s="681">
        <v>1</v>
      </c>
      <c r="R843" s="665">
        <v>1</v>
      </c>
      <c r="S843" s="681">
        <v>1</v>
      </c>
      <c r="T843" s="748">
        <v>1</v>
      </c>
      <c r="U843" s="704">
        <v>1</v>
      </c>
    </row>
    <row r="844" spans="1:21" ht="14.4" customHeight="1" x14ac:dyDescent="0.3">
      <c r="A844" s="664">
        <v>11</v>
      </c>
      <c r="B844" s="665" t="s">
        <v>550</v>
      </c>
      <c r="C844" s="665" t="s">
        <v>1791</v>
      </c>
      <c r="D844" s="746" t="s">
        <v>2589</v>
      </c>
      <c r="E844" s="747" t="s">
        <v>1818</v>
      </c>
      <c r="F844" s="665" t="s">
        <v>1788</v>
      </c>
      <c r="G844" s="665" t="s">
        <v>1828</v>
      </c>
      <c r="H844" s="665" t="s">
        <v>551</v>
      </c>
      <c r="I844" s="665" t="s">
        <v>2318</v>
      </c>
      <c r="J844" s="665" t="s">
        <v>2319</v>
      </c>
      <c r="K844" s="665" t="s">
        <v>2320</v>
      </c>
      <c r="L844" s="666">
        <v>1243.8699999999999</v>
      </c>
      <c r="M844" s="666">
        <v>1243.8699999999999</v>
      </c>
      <c r="N844" s="665">
        <v>1</v>
      </c>
      <c r="O844" s="748">
        <v>1</v>
      </c>
      <c r="P844" s="666">
        <v>1243.8699999999999</v>
      </c>
      <c r="Q844" s="681">
        <v>1</v>
      </c>
      <c r="R844" s="665">
        <v>1</v>
      </c>
      <c r="S844" s="681">
        <v>1</v>
      </c>
      <c r="T844" s="748">
        <v>1</v>
      </c>
      <c r="U844" s="704">
        <v>1</v>
      </c>
    </row>
    <row r="845" spans="1:21" ht="14.4" customHeight="1" x14ac:dyDescent="0.3">
      <c r="A845" s="664">
        <v>11</v>
      </c>
      <c r="B845" s="665" t="s">
        <v>550</v>
      </c>
      <c r="C845" s="665" t="s">
        <v>1791</v>
      </c>
      <c r="D845" s="746" t="s">
        <v>2589</v>
      </c>
      <c r="E845" s="747" t="s">
        <v>1818</v>
      </c>
      <c r="F845" s="665" t="s">
        <v>1788</v>
      </c>
      <c r="G845" s="665" t="s">
        <v>1828</v>
      </c>
      <c r="H845" s="665" t="s">
        <v>551</v>
      </c>
      <c r="I845" s="665" t="s">
        <v>2416</v>
      </c>
      <c r="J845" s="665" t="s">
        <v>2417</v>
      </c>
      <c r="K845" s="665" t="s">
        <v>2418</v>
      </c>
      <c r="L845" s="666">
        <v>1600</v>
      </c>
      <c r="M845" s="666">
        <v>1600</v>
      </c>
      <c r="N845" s="665">
        <v>1</v>
      </c>
      <c r="O845" s="748">
        <v>1</v>
      </c>
      <c r="P845" s="666">
        <v>1600</v>
      </c>
      <c r="Q845" s="681">
        <v>1</v>
      </c>
      <c r="R845" s="665">
        <v>1</v>
      </c>
      <c r="S845" s="681">
        <v>1</v>
      </c>
      <c r="T845" s="748">
        <v>1</v>
      </c>
      <c r="U845" s="704">
        <v>1</v>
      </c>
    </row>
    <row r="846" spans="1:21" ht="14.4" customHeight="1" x14ac:dyDescent="0.3">
      <c r="A846" s="664">
        <v>11</v>
      </c>
      <c r="B846" s="665" t="s">
        <v>550</v>
      </c>
      <c r="C846" s="665" t="s">
        <v>1791</v>
      </c>
      <c r="D846" s="746" t="s">
        <v>2589</v>
      </c>
      <c r="E846" s="747" t="s">
        <v>1818</v>
      </c>
      <c r="F846" s="665" t="s">
        <v>1788</v>
      </c>
      <c r="G846" s="665" t="s">
        <v>1876</v>
      </c>
      <c r="H846" s="665" t="s">
        <v>551</v>
      </c>
      <c r="I846" s="665" t="s">
        <v>1907</v>
      </c>
      <c r="J846" s="665" t="s">
        <v>1908</v>
      </c>
      <c r="K846" s="665" t="s">
        <v>1909</v>
      </c>
      <c r="L846" s="666">
        <v>200</v>
      </c>
      <c r="M846" s="666">
        <v>1200</v>
      </c>
      <c r="N846" s="665">
        <v>6</v>
      </c>
      <c r="O846" s="748">
        <v>3</v>
      </c>
      <c r="P846" s="666">
        <v>1200</v>
      </c>
      <c r="Q846" s="681">
        <v>1</v>
      </c>
      <c r="R846" s="665">
        <v>6</v>
      </c>
      <c r="S846" s="681">
        <v>1</v>
      </c>
      <c r="T846" s="748">
        <v>3</v>
      </c>
      <c r="U846" s="704">
        <v>1</v>
      </c>
    </row>
    <row r="847" spans="1:21" ht="14.4" customHeight="1" x14ac:dyDescent="0.3">
      <c r="A847" s="664">
        <v>11</v>
      </c>
      <c r="B847" s="665" t="s">
        <v>550</v>
      </c>
      <c r="C847" s="665" t="s">
        <v>1791</v>
      </c>
      <c r="D847" s="746" t="s">
        <v>2589</v>
      </c>
      <c r="E847" s="747" t="s">
        <v>1818</v>
      </c>
      <c r="F847" s="665" t="s">
        <v>1788</v>
      </c>
      <c r="G847" s="665" t="s">
        <v>1876</v>
      </c>
      <c r="H847" s="665" t="s">
        <v>551</v>
      </c>
      <c r="I847" s="665" t="s">
        <v>1877</v>
      </c>
      <c r="J847" s="665" t="s">
        <v>1878</v>
      </c>
      <c r="K847" s="665" t="s">
        <v>1879</v>
      </c>
      <c r="L847" s="666">
        <v>278.75</v>
      </c>
      <c r="M847" s="666">
        <v>4460</v>
      </c>
      <c r="N847" s="665">
        <v>16</v>
      </c>
      <c r="O847" s="748">
        <v>8</v>
      </c>
      <c r="P847" s="666">
        <v>4460</v>
      </c>
      <c r="Q847" s="681">
        <v>1</v>
      </c>
      <c r="R847" s="665">
        <v>16</v>
      </c>
      <c r="S847" s="681">
        <v>1</v>
      </c>
      <c r="T847" s="748">
        <v>8</v>
      </c>
      <c r="U847" s="704">
        <v>1</v>
      </c>
    </row>
    <row r="848" spans="1:21" ht="14.4" customHeight="1" x14ac:dyDescent="0.3">
      <c r="A848" s="664">
        <v>11</v>
      </c>
      <c r="B848" s="665" t="s">
        <v>550</v>
      </c>
      <c r="C848" s="665" t="s">
        <v>1791</v>
      </c>
      <c r="D848" s="746" t="s">
        <v>2589</v>
      </c>
      <c r="E848" s="747" t="s">
        <v>1818</v>
      </c>
      <c r="F848" s="665" t="s">
        <v>1788</v>
      </c>
      <c r="G848" s="665" t="s">
        <v>1876</v>
      </c>
      <c r="H848" s="665" t="s">
        <v>551</v>
      </c>
      <c r="I848" s="665" t="s">
        <v>2543</v>
      </c>
      <c r="J848" s="665" t="s">
        <v>2544</v>
      </c>
      <c r="K848" s="665" t="s">
        <v>2545</v>
      </c>
      <c r="L848" s="666">
        <v>130</v>
      </c>
      <c r="M848" s="666">
        <v>130</v>
      </c>
      <c r="N848" s="665">
        <v>1</v>
      </c>
      <c r="O848" s="748">
        <v>1</v>
      </c>
      <c r="P848" s="666">
        <v>130</v>
      </c>
      <c r="Q848" s="681">
        <v>1</v>
      </c>
      <c r="R848" s="665">
        <v>1</v>
      </c>
      <c r="S848" s="681">
        <v>1</v>
      </c>
      <c r="T848" s="748">
        <v>1</v>
      </c>
      <c r="U848" s="704">
        <v>1</v>
      </c>
    </row>
    <row r="849" spans="1:21" ht="14.4" customHeight="1" x14ac:dyDescent="0.3">
      <c r="A849" s="664">
        <v>11</v>
      </c>
      <c r="B849" s="665" t="s">
        <v>550</v>
      </c>
      <c r="C849" s="665" t="s">
        <v>1791</v>
      </c>
      <c r="D849" s="746" t="s">
        <v>2589</v>
      </c>
      <c r="E849" s="747" t="s">
        <v>1818</v>
      </c>
      <c r="F849" s="665" t="s">
        <v>1788</v>
      </c>
      <c r="G849" s="665" t="s">
        <v>2045</v>
      </c>
      <c r="H849" s="665" t="s">
        <v>551</v>
      </c>
      <c r="I849" s="665" t="s">
        <v>2249</v>
      </c>
      <c r="J849" s="665" t="s">
        <v>2250</v>
      </c>
      <c r="K849" s="665" t="s">
        <v>2251</v>
      </c>
      <c r="L849" s="666">
        <v>1659.44</v>
      </c>
      <c r="M849" s="666">
        <v>1659.44</v>
      </c>
      <c r="N849" s="665">
        <v>1</v>
      </c>
      <c r="O849" s="748">
        <v>1</v>
      </c>
      <c r="P849" s="666">
        <v>1659.44</v>
      </c>
      <c r="Q849" s="681">
        <v>1</v>
      </c>
      <c r="R849" s="665">
        <v>1</v>
      </c>
      <c r="S849" s="681">
        <v>1</v>
      </c>
      <c r="T849" s="748">
        <v>1</v>
      </c>
      <c r="U849" s="704">
        <v>1</v>
      </c>
    </row>
    <row r="850" spans="1:21" ht="14.4" customHeight="1" x14ac:dyDescent="0.3">
      <c r="A850" s="664">
        <v>11</v>
      </c>
      <c r="B850" s="665" t="s">
        <v>550</v>
      </c>
      <c r="C850" s="665" t="s">
        <v>1791</v>
      </c>
      <c r="D850" s="746" t="s">
        <v>2589</v>
      </c>
      <c r="E850" s="747" t="s">
        <v>1818</v>
      </c>
      <c r="F850" s="665" t="s">
        <v>1788</v>
      </c>
      <c r="G850" s="665" t="s">
        <v>2045</v>
      </c>
      <c r="H850" s="665" t="s">
        <v>551</v>
      </c>
      <c r="I850" s="665" t="s">
        <v>2252</v>
      </c>
      <c r="J850" s="665" t="s">
        <v>2253</v>
      </c>
      <c r="K850" s="665" t="s">
        <v>2254</v>
      </c>
      <c r="L850" s="666">
        <v>553.15</v>
      </c>
      <c r="M850" s="666">
        <v>9956.7000000000007</v>
      </c>
      <c r="N850" s="665">
        <v>18</v>
      </c>
      <c r="O850" s="748">
        <v>6</v>
      </c>
      <c r="P850" s="666">
        <v>9956.7000000000007</v>
      </c>
      <c r="Q850" s="681">
        <v>1</v>
      </c>
      <c r="R850" s="665">
        <v>18</v>
      </c>
      <c r="S850" s="681">
        <v>1</v>
      </c>
      <c r="T850" s="748">
        <v>6</v>
      </c>
      <c r="U850" s="704">
        <v>1</v>
      </c>
    </row>
    <row r="851" spans="1:21" ht="14.4" customHeight="1" x14ac:dyDescent="0.3">
      <c r="A851" s="664">
        <v>11</v>
      </c>
      <c r="B851" s="665" t="s">
        <v>550</v>
      </c>
      <c r="C851" s="665" t="s">
        <v>1791</v>
      </c>
      <c r="D851" s="746" t="s">
        <v>2589</v>
      </c>
      <c r="E851" s="747" t="s">
        <v>1819</v>
      </c>
      <c r="F851" s="665" t="s">
        <v>1787</v>
      </c>
      <c r="G851" s="665" t="s">
        <v>1854</v>
      </c>
      <c r="H851" s="665" t="s">
        <v>551</v>
      </c>
      <c r="I851" s="665" t="s">
        <v>1917</v>
      </c>
      <c r="J851" s="665" t="s">
        <v>1886</v>
      </c>
      <c r="K851" s="665" t="s">
        <v>1691</v>
      </c>
      <c r="L851" s="666">
        <v>154.36000000000001</v>
      </c>
      <c r="M851" s="666">
        <v>617.44000000000005</v>
      </c>
      <c r="N851" s="665">
        <v>4</v>
      </c>
      <c r="O851" s="748">
        <v>1.5</v>
      </c>
      <c r="P851" s="666">
        <v>308.72000000000003</v>
      </c>
      <c r="Q851" s="681">
        <v>0.5</v>
      </c>
      <c r="R851" s="665">
        <v>2</v>
      </c>
      <c r="S851" s="681">
        <v>0.5</v>
      </c>
      <c r="T851" s="748">
        <v>0.5</v>
      </c>
      <c r="U851" s="704">
        <v>0.33333333333333331</v>
      </c>
    </row>
    <row r="852" spans="1:21" ht="14.4" customHeight="1" x14ac:dyDescent="0.3">
      <c r="A852" s="664">
        <v>11</v>
      </c>
      <c r="B852" s="665" t="s">
        <v>550</v>
      </c>
      <c r="C852" s="665" t="s">
        <v>1791</v>
      </c>
      <c r="D852" s="746" t="s">
        <v>2589</v>
      </c>
      <c r="E852" s="747" t="s">
        <v>1819</v>
      </c>
      <c r="F852" s="665" t="s">
        <v>1787</v>
      </c>
      <c r="G852" s="665" t="s">
        <v>1854</v>
      </c>
      <c r="H852" s="665" t="s">
        <v>830</v>
      </c>
      <c r="I852" s="665" t="s">
        <v>1890</v>
      </c>
      <c r="J852" s="665" t="s">
        <v>1690</v>
      </c>
      <c r="K852" s="665" t="s">
        <v>1891</v>
      </c>
      <c r="L852" s="666">
        <v>225.06</v>
      </c>
      <c r="M852" s="666">
        <v>450.12</v>
      </c>
      <c r="N852" s="665">
        <v>2</v>
      </c>
      <c r="O852" s="748">
        <v>0.5</v>
      </c>
      <c r="P852" s="666">
        <v>450.12</v>
      </c>
      <c r="Q852" s="681">
        <v>1</v>
      </c>
      <c r="R852" s="665">
        <v>2</v>
      </c>
      <c r="S852" s="681">
        <v>1</v>
      </c>
      <c r="T852" s="748">
        <v>0.5</v>
      </c>
      <c r="U852" s="704">
        <v>1</v>
      </c>
    </row>
    <row r="853" spans="1:21" ht="14.4" customHeight="1" x14ac:dyDescent="0.3">
      <c r="A853" s="664">
        <v>11</v>
      </c>
      <c r="B853" s="665" t="s">
        <v>550</v>
      </c>
      <c r="C853" s="665" t="s">
        <v>1791</v>
      </c>
      <c r="D853" s="746" t="s">
        <v>2589</v>
      </c>
      <c r="E853" s="747" t="s">
        <v>1819</v>
      </c>
      <c r="F853" s="665" t="s">
        <v>1787</v>
      </c>
      <c r="G853" s="665" t="s">
        <v>2129</v>
      </c>
      <c r="H853" s="665" t="s">
        <v>551</v>
      </c>
      <c r="I853" s="665" t="s">
        <v>2130</v>
      </c>
      <c r="J853" s="665" t="s">
        <v>2131</v>
      </c>
      <c r="K853" s="665" t="s">
        <v>2132</v>
      </c>
      <c r="L853" s="666">
        <v>159.71</v>
      </c>
      <c r="M853" s="666">
        <v>479.13</v>
      </c>
      <c r="N853" s="665">
        <v>3</v>
      </c>
      <c r="O853" s="748">
        <v>1</v>
      </c>
      <c r="P853" s="666">
        <v>479.13</v>
      </c>
      <c r="Q853" s="681">
        <v>1</v>
      </c>
      <c r="R853" s="665">
        <v>3</v>
      </c>
      <c r="S853" s="681">
        <v>1</v>
      </c>
      <c r="T853" s="748">
        <v>1</v>
      </c>
      <c r="U853" s="704">
        <v>1</v>
      </c>
    </row>
    <row r="854" spans="1:21" ht="14.4" customHeight="1" x14ac:dyDescent="0.3">
      <c r="A854" s="664">
        <v>11</v>
      </c>
      <c r="B854" s="665" t="s">
        <v>550</v>
      </c>
      <c r="C854" s="665" t="s">
        <v>1791</v>
      </c>
      <c r="D854" s="746" t="s">
        <v>2589</v>
      </c>
      <c r="E854" s="747" t="s">
        <v>1819</v>
      </c>
      <c r="F854" s="665" t="s">
        <v>1787</v>
      </c>
      <c r="G854" s="665" t="s">
        <v>2129</v>
      </c>
      <c r="H854" s="665" t="s">
        <v>551</v>
      </c>
      <c r="I854" s="665" t="s">
        <v>2133</v>
      </c>
      <c r="J854" s="665" t="s">
        <v>2131</v>
      </c>
      <c r="K854" s="665" t="s">
        <v>2132</v>
      </c>
      <c r="L854" s="666">
        <v>159.71</v>
      </c>
      <c r="M854" s="666">
        <v>159.71</v>
      </c>
      <c r="N854" s="665">
        <v>1</v>
      </c>
      <c r="O854" s="748">
        <v>1</v>
      </c>
      <c r="P854" s="666">
        <v>159.71</v>
      </c>
      <c r="Q854" s="681">
        <v>1</v>
      </c>
      <c r="R854" s="665">
        <v>1</v>
      </c>
      <c r="S854" s="681">
        <v>1</v>
      </c>
      <c r="T854" s="748">
        <v>1</v>
      </c>
      <c r="U854" s="704">
        <v>1</v>
      </c>
    </row>
    <row r="855" spans="1:21" ht="14.4" customHeight="1" x14ac:dyDescent="0.3">
      <c r="A855" s="664">
        <v>11</v>
      </c>
      <c r="B855" s="665" t="s">
        <v>550</v>
      </c>
      <c r="C855" s="665" t="s">
        <v>1791</v>
      </c>
      <c r="D855" s="746" t="s">
        <v>2589</v>
      </c>
      <c r="E855" s="747" t="s">
        <v>1819</v>
      </c>
      <c r="F855" s="665" t="s">
        <v>1787</v>
      </c>
      <c r="G855" s="665" t="s">
        <v>2546</v>
      </c>
      <c r="H855" s="665" t="s">
        <v>830</v>
      </c>
      <c r="I855" s="665" t="s">
        <v>2547</v>
      </c>
      <c r="J855" s="665" t="s">
        <v>2548</v>
      </c>
      <c r="K855" s="665" t="s">
        <v>2549</v>
      </c>
      <c r="L855" s="666">
        <v>141.09</v>
      </c>
      <c r="M855" s="666">
        <v>423.27</v>
      </c>
      <c r="N855" s="665">
        <v>3</v>
      </c>
      <c r="O855" s="748">
        <v>0.5</v>
      </c>
      <c r="P855" s="666">
        <v>423.27</v>
      </c>
      <c r="Q855" s="681">
        <v>1</v>
      </c>
      <c r="R855" s="665">
        <v>3</v>
      </c>
      <c r="S855" s="681">
        <v>1</v>
      </c>
      <c r="T855" s="748">
        <v>0.5</v>
      </c>
      <c r="U855" s="704">
        <v>1</v>
      </c>
    </row>
    <row r="856" spans="1:21" ht="14.4" customHeight="1" x14ac:dyDescent="0.3">
      <c r="A856" s="664">
        <v>11</v>
      </c>
      <c r="B856" s="665" t="s">
        <v>550</v>
      </c>
      <c r="C856" s="665" t="s">
        <v>1791</v>
      </c>
      <c r="D856" s="746" t="s">
        <v>2589</v>
      </c>
      <c r="E856" s="747" t="s">
        <v>1819</v>
      </c>
      <c r="F856" s="665" t="s">
        <v>1787</v>
      </c>
      <c r="G856" s="665" t="s">
        <v>1855</v>
      </c>
      <c r="H856" s="665" t="s">
        <v>551</v>
      </c>
      <c r="I856" s="665" t="s">
        <v>1880</v>
      </c>
      <c r="J856" s="665" t="s">
        <v>1142</v>
      </c>
      <c r="K856" s="665" t="s">
        <v>1881</v>
      </c>
      <c r="L856" s="666">
        <v>0</v>
      </c>
      <c r="M856" s="666">
        <v>0</v>
      </c>
      <c r="N856" s="665">
        <v>6</v>
      </c>
      <c r="O856" s="748">
        <v>2</v>
      </c>
      <c r="P856" s="666">
        <v>0</v>
      </c>
      <c r="Q856" s="681"/>
      <c r="R856" s="665">
        <v>4</v>
      </c>
      <c r="S856" s="681">
        <v>0.66666666666666663</v>
      </c>
      <c r="T856" s="748">
        <v>1.5</v>
      </c>
      <c r="U856" s="704">
        <v>0.75</v>
      </c>
    </row>
    <row r="857" spans="1:21" ht="14.4" customHeight="1" x14ac:dyDescent="0.3">
      <c r="A857" s="664">
        <v>11</v>
      </c>
      <c r="B857" s="665" t="s">
        <v>550</v>
      </c>
      <c r="C857" s="665" t="s">
        <v>1791</v>
      </c>
      <c r="D857" s="746" t="s">
        <v>2589</v>
      </c>
      <c r="E857" s="747" t="s">
        <v>1819</v>
      </c>
      <c r="F857" s="665" t="s">
        <v>1787</v>
      </c>
      <c r="G857" s="665" t="s">
        <v>1843</v>
      </c>
      <c r="H857" s="665" t="s">
        <v>551</v>
      </c>
      <c r="I857" s="665" t="s">
        <v>927</v>
      </c>
      <c r="J857" s="665" t="s">
        <v>928</v>
      </c>
      <c r="K857" s="665" t="s">
        <v>1722</v>
      </c>
      <c r="L857" s="666">
        <v>78.33</v>
      </c>
      <c r="M857" s="666">
        <v>78.33</v>
      </c>
      <c r="N857" s="665">
        <v>1</v>
      </c>
      <c r="O857" s="748">
        <v>1</v>
      </c>
      <c r="P857" s="666"/>
      <c r="Q857" s="681">
        <v>0</v>
      </c>
      <c r="R857" s="665"/>
      <c r="S857" s="681">
        <v>0</v>
      </c>
      <c r="T857" s="748"/>
      <c r="U857" s="704">
        <v>0</v>
      </c>
    </row>
    <row r="858" spans="1:21" ht="14.4" customHeight="1" x14ac:dyDescent="0.3">
      <c r="A858" s="664">
        <v>11</v>
      </c>
      <c r="B858" s="665" t="s">
        <v>550</v>
      </c>
      <c r="C858" s="665" t="s">
        <v>1791</v>
      </c>
      <c r="D858" s="746" t="s">
        <v>2589</v>
      </c>
      <c r="E858" s="747" t="s">
        <v>1819</v>
      </c>
      <c r="F858" s="665" t="s">
        <v>1787</v>
      </c>
      <c r="G858" s="665" t="s">
        <v>2395</v>
      </c>
      <c r="H858" s="665" t="s">
        <v>551</v>
      </c>
      <c r="I858" s="665" t="s">
        <v>2399</v>
      </c>
      <c r="J858" s="665" t="s">
        <v>2397</v>
      </c>
      <c r="K858" s="665" t="s">
        <v>2400</v>
      </c>
      <c r="L858" s="666">
        <v>0</v>
      </c>
      <c r="M858" s="666">
        <v>0</v>
      </c>
      <c r="N858" s="665">
        <v>1</v>
      </c>
      <c r="O858" s="748">
        <v>0.5</v>
      </c>
      <c r="P858" s="666"/>
      <c r="Q858" s="681"/>
      <c r="R858" s="665"/>
      <c r="S858" s="681">
        <v>0</v>
      </c>
      <c r="T858" s="748"/>
      <c r="U858" s="704">
        <v>0</v>
      </c>
    </row>
    <row r="859" spans="1:21" ht="14.4" customHeight="1" x14ac:dyDescent="0.3">
      <c r="A859" s="664">
        <v>11</v>
      </c>
      <c r="B859" s="665" t="s">
        <v>550</v>
      </c>
      <c r="C859" s="665" t="s">
        <v>1791</v>
      </c>
      <c r="D859" s="746" t="s">
        <v>2589</v>
      </c>
      <c r="E859" s="747" t="s">
        <v>1819</v>
      </c>
      <c r="F859" s="665" t="s">
        <v>1787</v>
      </c>
      <c r="G859" s="665" t="s">
        <v>1937</v>
      </c>
      <c r="H859" s="665" t="s">
        <v>551</v>
      </c>
      <c r="I859" s="665" t="s">
        <v>2267</v>
      </c>
      <c r="J859" s="665" t="s">
        <v>2268</v>
      </c>
      <c r="K859" s="665" t="s">
        <v>2269</v>
      </c>
      <c r="L859" s="666">
        <v>0</v>
      </c>
      <c r="M859" s="666">
        <v>0</v>
      </c>
      <c r="N859" s="665">
        <v>2</v>
      </c>
      <c r="O859" s="748">
        <v>1.5</v>
      </c>
      <c r="P859" s="666"/>
      <c r="Q859" s="681"/>
      <c r="R859" s="665"/>
      <c r="S859" s="681">
        <v>0</v>
      </c>
      <c r="T859" s="748"/>
      <c r="U859" s="704">
        <v>0</v>
      </c>
    </row>
    <row r="860" spans="1:21" ht="14.4" customHeight="1" x14ac:dyDescent="0.3">
      <c r="A860" s="664">
        <v>11</v>
      </c>
      <c r="B860" s="665" t="s">
        <v>550</v>
      </c>
      <c r="C860" s="665" t="s">
        <v>1791</v>
      </c>
      <c r="D860" s="746" t="s">
        <v>2589</v>
      </c>
      <c r="E860" s="747" t="s">
        <v>1819</v>
      </c>
      <c r="F860" s="665" t="s">
        <v>1787</v>
      </c>
      <c r="G860" s="665" t="s">
        <v>1937</v>
      </c>
      <c r="H860" s="665" t="s">
        <v>551</v>
      </c>
      <c r="I860" s="665" t="s">
        <v>2366</v>
      </c>
      <c r="J860" s="665" t="s">
        <v>2063</v>
      </c>
      <c r="K860" s="665" t="s">
        <v>2294</v>
      </c>
      <c r="L860" s="666">
        <v>0</v>
      </c>
      <c r="M860" s="666">
        <v>0</v>
      </c>
      <c r="N860" s="665">
        <v>1</v>
      </c>
      <c r="O860" s="748">
        <v>1</v>
      </c>
      <c r="P860" s="666"/>
      <c r="Q860" s="681"/>
      <c r="R860" s="665"/>
      <c r="S860" s="681">
        <v>0</v>
      </c>
      <c r="T860" s="748"/>
      <c r="U860" s="704">
        <v>0</v>
      </c>
    </row>
    <row r="861" spans="1:21" ht="14.4" customHeight="1" x14ac:dyDescent="0.3">
      <c r="A861" s="664">
        <v>11</v>
      </c>
      <c r="B861" s="665" t="s">
        <v>550</v>
      </c>
      <c r="C861" s="665" t="s">
        <v>1791</v>
      </c>
      <c r="D861" s="746" t="s">
        <v>2589</v>
      </c>
      <c r="E861" s="747" t="s">
        <v>1819</v>
      </c>
      <c r="F861" s="665" t="s">
        <v>1787</v>
      </c>
      <c r="G861" s="665" t="s">
        <v>1937</v>
      </c>
      <c r="H861" s="665" t="s">
        <v>551</v>
      </c>
      <c r="I861" s="665" t="s">
        <v>1014</v>
      </c>
      <c r="J861" s="665" t="s">
        <v>1015</v>
      </c>
      <c r="K861" s="665" t="s">
        <v>2550</v>
      </c>
      <c r="L861" s="666">
        <v>78.03</v>
      </c>
      <c r="M861" s="666">
        <v>78.03</v>
      </c>
      <c r="N861" s="665">
        <v>1</v>
      </c>
      <c r="O861" s="748">
        <v>0.5</v>
      </c>
      <c r="P861" s="666"/>
      <c r="Q861" s="681">
        <v>0</v>
      </c>
      <c r="R861" s="665"/>
      <c r="S861" s="681">
        <v>0</v>
      </c>
      <c r="T861" s="748"/>
      <c r="U861" s="704">
        <v>0</v>
      </c>
    </row>
    <row r="862" spans="1:21" ht="14.4" customHeight="1" x14ac:dyDescent="0.3">
      <c r="A862" s="664">
        <v>11</v>
      </c>
      <c r="B862" s="665" t="s">
        <v>550</v>
      </c>
      <c r="C862" s="665" t="s">
        <v>1791</v>
      </c>
      <c r="D862" s="746" t="s">
        <v>2589</v>
      </c>
      <c r="E862" s="747" t="s">
        <v>1819</v>
      </c>
      <c r="F862" s="665" t="s">
        <v>1787</v>
      </c>
      <c r="G862" s="665" t="s">
        <v>1962</v>
      </c>
      <c r="H862" s="665" t="s">
        <v>551</v>
      </c>
      <c r="I862" s="665" t="s">
        <v>1420</v>
      </c>
      <c r="J862" s="665" t="s">
        <v>1421</v>
      </c>
      <c r="K862" s="665" t="s">
        <v>1964</v>
      </c>
      <c r="L862" s="666">
        <v>107.27</v>
      </c>
      <c r="M862" s="666">
        <v>214.54</v>
      </c>
      <c r="N862" s="665">
        <v>2</v>
      </c>
      <c r="O862" s="748">
        <v>1</v>
      </c>
      <c r="P862" s="666">
        <v>214.54</v>
      </c>
      <c r="Q862" s="681">
        <v>1</v>
      </c>
      <c r="R862" s="665">
        <v>2</v>
      </c>
      <c r="S862" s="681">
        <v>1</v>
      </c>
      <c r="T862" s="748">
        <v>1</v>
      </c>
      <c r="U862" s="704">
        <v>1</v>
      </c>
    </row>
    <row r="863" spans="1:21" ht="14.4" customHeight="1" x14ac:dyDescent="0.3">
      <c r="A863" s="664">
        <v>11</v>
      </c>
      <c r="B863" s="665" t="s">
        <v>550</v>
      </c>
      <c r="C863" s="665" t="s">
        <v>1791</v>
      </c>
      <c r="D863" s="746" t="s">
        <v>2589</v>
      </c>
      <c r="E863" s="747" t="s">
        <v>1819</v>
      </c>
      <c r="F863" s="665" t="s">
        <v>1787</v>
      </c>
      <c r="G863" s="665" t="s">
        <v>1962</v>
      </c>
      <c r="H863" s="665" t="s">
        <v>551</v>
      </c>
      <c r="I863" s="665" t="s">
        <v>1963</v>
      </c>
      <c r="J863" s="665" t="s">
        <v>1421</v>
      </c>
      <c r="K863" s="665" t="s">
        <v>1964</v>
      </c>
      <c r="L863" s="666">
        <v>107.27</v>
      </c>
      <c r="M863" s="666">
        <v>107.27</v>
      </c>
      <c r="N863" s="665">
        <v>1</v>
      </c>
      <c r="O863" s="748">
        <v>1</v>
      </c>
      <c r="P863" s="666"/>
      <c r="Q863" s="681">
        <v>0</v>
      </c>
      <c r="R863" s="665"/>
      <c r="S863" s="681">
        <v>0</v>
      </c>
      <c r="T863" s="748"/>
      <c r="U863" s="704">
        <v>0</v>
      </c>
    </row>
    <row r="864" spans="1:21" ht="14.4" customHeight="1" x14ac:dyDescent="0.3">
      <c r="A864" s="664">
        <v>11</v>
      </c>
      <c r="B864" s="665" t="s">
        <v>550</v>
      </c>
      <c r="C864" s="665" t="s">
        <v>1791</v>
      </c>
      <c r="D864" s="746" t="s">
        <v>2589</v>
      </c>
      <c r="E864" s="747" t="s">
        <v>1819</v>
      </c>
      <c r="F864" s="665" t="s">
        <v>1787</v>
      </c>
      <c r="G864" s="665" t="s">
        <v>1969</v>
      </c>
      <c r="H864" s="665" t="s">
        <v>551</v>
      </c>
      <c r="I864" s="665" t="s">
        <v>2069</v>
      </c>
      <c r="J864" s="665" t="s">
        <v>1976</v>
      </c>
      <c r="K864" s="665" t="s">
        <v>2070</v>
      </c>
      <c r="L864" s="666">
        <v>0</v>
      </c>
      <c r="M864" s="666">
        <v>0</v>
      </c>
      <c r="N864" s="665">
        <v>1</v>
      </c>
      <c r="O864" s="748">
        <v>0.5</v>
      </c>
      <c r="P864" s="666"/>
      <c r="Q864" s="681"/>
      <c r="R864" s="665"/>
      <c r="S864" s="681">
        <v>0</v>
      </c>
      <c r="T864" s="748"/>
      <c r="U864" s="704">
        <v>0</v>
      </c>
    </row>
    <row r="865" spans="1:21" ht="14.4" customHeight="1" x14ac:dyDescent="0.3">
      <c r="A865" s="664">
        <v>11</v>
      </c>
      <c r="B865" s="665" t="s">
        <v>550</v>
      </c>
      <c r="C865" s="665" t="s">
        <v>1791</v>
      </c>
      <c r="D865" s="746" t="s">
        <v>2589</v>
      </c>
      <c r="E865" s="747" t="s">
        <v>1819</v>
      </c>
      <c r="F865" s="665" t="s">
        <v>1787</v>
      </c>
      <c r="G865" s="665" t="s">
        <v>1931</v>
      </c>
      <c r="H865" s="665" t="s">
        <v>551</v>
      </c>
      <c r="I865" s="665" t="s">
        <v>2176</v>
      </c>
      <c r="J865" s="665" t="s">
        <v>2177</v>
      </c>
      <c r="K865" s="665" t="s">
        <v>2178</v>
      </c>
      <c r="L865" s="666">
        <v>0</v>
      </c>
      <c r="M865" s="666">
        <v>0</v>
      </c>
      <c r="N865" s="665">
        <v>1</v>
      </c>
      <c r="O865" s="748">
        <v>0.5</v>
      </c>
      <c r="P865" s="666">
        <v>0</v>
      </c>
      <c r="Q865" s="681"/>
      <c r="R865" s="665">
        <v>1</v>
      </c>
      <c r="S865" s="681">
        <v>1</v>
      </c>
      <c r="T865" s="748">
        <v>0.5</v>
      </c>
      <c r="U865" s="704">
        <v>1</v>
      </c>
    </row>
    <row r="866" spans="1:21" ht="14.4" customHeight="1" x14ac:dyDescent="0.3">
      <c r="A866" s="664">
        <v>11</v>
      </c>
      <c r="B866" s="665" t="s">
        <v>550</v>
      </c>
      <c r="C866" s="665" t="s">
        <v>1791</v>
      </c>
      <c r="D866" s="746" t="s">
        <v>2589</v>
      </c>
      <c r="E866" s="747" t="s">
        <v>1819</v>
      </c>
      <c r="F866" s="665" t="s">
        <v>1787</v>
      </c>
      <c r="G866" s="665" t="s">
        <v>1858</v>
      </c>
      <c r="H866" s="665" t="s">
        <v>551</v>
      </c>
      <c r="I866" s="665" t="s">
        <v>747</v>
      </c>
      <c r="J866" s="665" t="s">
        <v>748</v>
      </c>
      <c r="K866" s="665" t="s">
        <v>1921</v>
      </c>
      <c r="L866" s="666">
        <v>60.9</v>
      </c>
      <c r="M866" s="666">
        <v>60.9</v>
      </c>
      <c r="N866" s="665">
        <v>1</v>
      </c>
      <c r="O866" s="748">
        <v>1</v>
      </c>
      <c r="P866" s="666">
        <v>60.9</v>
      </c>
      <c r="Q866" s="681">
        <v>1</v>
      </c>
      <c r="R866" s="665">
        <v>1</v>
      </c>
      <c r="S866" s="681">
        <v>1</v>
      </c>
      <c r="T866" s="748">
        <v>1</v>
      </c>
      <c r="U866" s="704">
        <v>1</v>
      </c>
    </row>
    <row r="867" spans="1:21" ht="14.4" customHeight="1" x14ac:dyDescent="0.3">
      <c r="A867" s="664">
        <v>11</v>
      </c>
      <c r="B867" s="665" t="s">
        <v>550</v>
      </c>
      <c r="C867" s="665" t="s">
        <v>1791</v>
      </c>
      <c r="D867" s="746" t="s">
        <v>2589</v>
      </c>
      <c r="E867" s="747" t="s">
        <v>1819</v>
      </c>
      <c r="F867" s="665" t="s">
        <v>1787</v>
      </c>
      <c r="G867" s="665" t="s">
        <v>1834</v>
      </c>
      <c r="H867" s="665" t="s">
        <v>551</v>
      </c>
      <c r="I867" s="665" t="s">
        <v>1054</v>
      </c>
      <c r="J867" s="665" t="s">
        <v>679</v>
      </c>
      <c r="K867" s="665" t="s">
        <v>1055</v>
      </c>
      <c r="L867" s="666">
        <v>0</v>
      </c>
      <c r="M867" s="666">
        <v>0</v>
      </c>
      <c r="N867" s="665">
        <v>6</v>
      </c>
      <c r="O867" s="748">
        <v>4</v>
      </c>
      <c r="P867" s="666">
        <v>0</v>
      </c>
      <c r="Q867" s="681"/>
      <c r="R867" s="665">
        <v>2</v>
      </c>
      <c r="S867" s="681">
        <v>0.33333333333333331</v>
      </c>
      <c r="T867" s="748">
        <v>1</v>
      </c>
      <c r="U867" s="704">
        <v>0.25</v>
      </c>
    </row>
    <row r="868" spans="1:21" ht="14.4" customHeight="1" x14ac:dyDescent="0.3">
      <c r="A868" s="664">
        <v>11</v>
      </c>
      <c r="B868" s="665" t="s">
        <v>550</v>
      </c>
      <c r="C868" s="665" t="s">
        <v>1791</v>
      </c>
      <c r="D868" s="746" t="s">
        <v>2589</v>
      </c>
      <c r="E868" s="747" t="s">
        <v>1819</v>
      </c>
      <c r="F868" s="665" t="s">
        <v>1787</v>
      </c>
      <c r="G868" s="665" t="s">
        <v>2480</v>
      </c>
      <c r="H868" s="665" t="s">
        <v>551</v>
      </c>
      <c r="I868" s="665" t="s">
        <v>2551</v>
      </c>
      <c r="J868" s="665" t="s">
        <v>2482</v>
      </c>
      <c r="K868" s="665" t="s">
        <v>2552</v>
      </c>
      <c r="L868" s="666">
        <v>38.08</v>
      </c>
      <c r="M868" s="666">
        <v>38.08</v>
      </c>
      <c r="N868" s="665">
        <v>1</v>
      </c>
      <c r="O868" s="748">
        <v>0.5</v>
      </c>
      <c r="P868" s="666">
        <v>38.08</v>
      </c>
      <c r="Q868" s="681">
        <v>1</v>
      </c>
      <c r="R868" s="665">
        <v>1</v>
      </c>
      <c r="S868" s="681">
        <v>1</v>
      </c>
      <c r="T868" s="748">
        <v>0.5</v>
      </c>
      <c r="U868" s="704">
        <v>1</v>
      </c>
    </row>
    <row r="869" spans="1:21" ht="14.4" customHeight="1" x14ac:dyDescent="0.3">
      <c r="A869" s="664">
        <v>11</v>
      </c>
      <c r="B869" s="665" t="s">
        <v>550</v>
      </c>
      <c r="C869" s="665" t="s">
        <v>1791</v>
      </c>
      <c r="D869" s="746" t="s">
        <v>2589</v>
      </c>
      <c r="E869" s="747" t="s">
        <v>1819</v>
      </c>
      <c r="F869" s="665" t="s">
        <v>1787</v>
      </c>
      <c r="G869" s="665" t="s">
        <v>2553</v>
      </c>
      <c r="H869" s="665" t="s">
        <v>551</v>
      </c>
      <c r="I869" s="665" t="s">
        <v>2554</v>
      </c>
      <c r="J869" s="665" t="s">
        <v>2555</v>
      </c>
      <c r="K869" s="665" t="s">
        <v>2556</v>
      </c>
      <c r="L869" s="666">
        <v>29.46</v>
      </c>
      <c r="M869" s="666">
        <v>29.46</v>
      </c>
      <c r="N869" s="665">
        <v>1</v>
      </c>
      <c r="O869" s="748">
        <v>1</v>
      </c>
      <c r="P869" s="666"/>
      <c r="Q869" s="681">
        <v>0</v>
      </c>
      <c r="R869" s="665"/>
      <c r="S869" s="681">
        <v>0</v>
      </c>
      <c r="T869" s="748"/>
      <c r="U869" s="704">
        <v>0</v>
      </c>
    </row>
    <row r="870" spans="1:21" ht="14.4" customHeight="1" x14ac:dyDescent="0.3">
      <c r="A870" s="664">
        <v>11</v>
      </c>
      <c r="B870" s="665" t="s">
        <v>550</v>
      </c>
      <c r="C870" s="665" t="s">
        <v>1791</v>
      </c>
      <c r="D870" s="746" t="s">
        <v>2589</v>
      </c>
      <c r="E870" s="747" t="s">
        <v>1819</v>
      </c>
      <c r="F870" s="665" t="s">
        <v>1787</v>
      </c>
      <c r="G870" s="665" t="s">
        <v>2079</v>
      </c>
      <c r="H870" s="665" t="s">
        <v>830</v>
      </c>
      <c r="I870" s="665" t="s">
        <v>2424</v>
      </c>
      <c r="J870" s="665" t="s">
        <v>2425</v>
      </c>
      <c r="K870" s="665" t="s">
        <v>2082</v>
      </c>
      <c r="L870" s="666">
        <v>619.6</v>
      </c>
      <c r="M870" s="666">
        <v>619.6</v>
      </c>
      <c r="N870" s="665">
        <v>1</v>
      </c>
      <c r="O870" s="748">
        <v>0.5</v>
      </c>
      <c r="P870" s="666"/>
      <c r="Q870" s="681">
        <v>0</v>
      </c>
      <c r="R870" s="665"/>
      <c r="S870" s="681">
        <v>0</v>
      </c>
      <c r="T870" s="748"/>
      <c r="U870" s="704">
        <v>0</v>
      </c>
    </row>
    <row r="871" spans="1:21" ht="14.4" customHeight="1" x14ac:dyDescent="0.3">
      <c r="A871" s="664">
        <v>11</v>
      </c>
      <c r="B871" s="665" t="s">
        <v>550</v>
      </c>
      <c r="C871" s="665" t="s">
        <v>1791</v>
      </c>
      <c r="D871" s="746" t="s">
        <v>2589</v>
      </c>
      <c r="E871" s="747" t="s">
        <v>1819</v>
      </c>
      <c r="F871" s="665" t="s">
        <v>1787</v>
      </c>
      <c r="G871" s="665" t="s">
        <v>2557</v>
      </c>
      <c r="H871" s="665" t="s">
        <v>551</v>
      </c>
      <c r="I871" s="665" t="s">
        <v>1184</v>
      </c>
      <c r="J871" s="665" t="s">
        <v>1185</v>
      </c>
      <c r="K871" s="665" t="s">
        <v>1186</v>
      </c>
      <c r="L871" s="666">
        <v>0</v>
      </c>
      <c r="M871" s="666">
        <v>0</v>
      </c>
      <c r="N871" s="665">
        <v>1</v>
      </c>
      <c r="O871" s="748">
        <v>0.5</v>
      </c>
      <c r="P871" s="666">
        <v>0</v>
      </c>
      <c r="Q871" s="681"/>
      <c r="R871" s="665">
        <v>1</v>
      </c>
      <c r="S871" s="681">
        <v>1</v>
      </c>
      <c r="T871" s="748">
        <v>0.5</v>
      </c>
      <c r="U871" s="704">
        <v>1</v>
      </c>
    </row>
    <row r="872" spans="1:21" ht="14.4" customHeight="1" x14ac:dyDescent="0.3">
      <c r="A872" s="664">
        <v>11</v>
      </c>
      <c r="B872" s="665" t="s">
        <v>550</v>
      </c>
      <c r="C872" s="665" t="s">
        <v>1791</v>
      </c>
      <c r="D872" s="746" t="s">
        <v>2589</v>
      </c>
      <c r="E872" s="747" t="s">
        <v>1819</v>
      </c>
      <c r="F872" s="665" t="s">
        <v>1787</v>
      </c>
      <c r="G872" s="665" t="s">
        <v>2140</v>
      </c>
      <c r="H872" s="665" t="s">
        <v>551</v>
      </c>
      <c r="I872" s="665" t="s">
        <v>1432</v>
      </c>
      <c r="J872" s="665" t="s">
        <v>2141</v>
      </c>
      <c r="K872" s="665" t="s">
        <v>1680</v>
      </c>
      <c r="L872" s="666">
        <v>38.56</v>
      </c>
      <c r="M872" s="666">
        <v>38.56</v>
      </c>
      <c r="N872" s="665">
        <v>1</v>
      </c>
      <c r="O872" s="748">
        <v>1</v>
      </c>
      <c r="P872" s="666"/>
      <c r="Q872" s="681">
        <v>0</v>
      </c>
      <c r="R872" s="665"/>
      <c r="S872" s="681">
        <v>0</v>
      </c>
      <c r="T872" s="748"/>
      <c r="U872" s="704">
        <v>0</v>
      </c>
    </row>
    <row r="873" spans="1:21" ht="14.4" customHeight="1" x14ac:dyDescent="0.3">
      <c r="A873" s="664">
        <v>11</v>
      </c>
      <c r="B873" s="665" t="s">
        <v>550</v>
      </c>
      <c r="C873" s="665" t="s">
        <v>1791</v>
      </c>
      <c r="D873" s="746" t="s">
        <v>2589</v>
      </c>
      <c r="E873" s="747" t="s">
        <v>1819</v>
      </c>
      <c r="F873" s="665" t="s">
        <v>1787</v>
      </c>
      <c r="G873" s="665" t="s">
        <v>2226</v>
      </c>
      <c r="H873" s="665" t="s">
        <v>830</v>
      </c>
      <c r="I873" s="665" t="s">
        <v>2404</v>
      </c>
      <c r="J873" s="665" t="s">
        <v>2228</v>
      </c>
      <c r="K873" s="665" t="s">
        <v>2405</v>
      </c>
      <c r="L873" s="666">
        <v>48.72</v>
      </c>
      <c r="M873" s="666">
        <v>48.72</v>
      </c>
      <c r="N873" s="665">
        <v>1</v>
      </c>
      <c r="O873" s="748">
        <v>0.5</v>
      </c>
      <c r="P873" s="666">
        <v>48.72</v>
      </c>
      <c r="Q873" s="681">
        <v>1</v>
      </c>
      <c r="R873" s="665">
        <v>1</v>
      </c>
      <c r="S873" s="681">
        <v>1</v>
      </c>
      <c r="T873" s="748">
        <v>0.5</v>
      </c>
      <c r="U873" s="704">
        <v>1</v>
      </c>
    </row>
    <row r="874" spans="1:21" ht="14.4" customHeight="1" x14ac:dyDescent="0.3">
      <c r="A874" s="664">
        <v>11</v>
      </c>
      <c r="B874" s="665" t="s">
        <v>550</v>
      </c>
      <c r="C874" s="665" t="s">
        <v>1791</v>
      </c>
      <c r="D874" s="746" t="s">
        <v>2589</v>
      </c>
      <c r="E874" s="747" t="s">
        <v>1819</v>
      </c>
      <c r="F874" s="665" t="s">
        <v>1787</v>
      </c>
      <c r="G874" s="665" t="s">
        <v>1823</v>
      </c>
      <c r="H874" s="665" t="s">
        <v>830</v>
      </c>
      <c r="I874" s="665" t="s">
        <v>1824</v>
      </c>
      <c r="J874" s="665" t="s">
        <v>857</v>
      </c>
      <c r="K874" s="665" t="s">
        <v>1676</v>
      </c>
      <c r="L874" s="666">
        <v>815.1</v>
      </c>
      <c r="M874" s="666">
        <v>2445.3000000000002</v>
      </c>
      <c r="N874" s="665">
        <v>3</v>
      </c>
      <c r="O874" s="748">
        <v>1</v>
      </c>
      <c r="P874" s="666">
        <v>2445.3000000000002</v>
      </c>
      <c r="Q874" s="681">
        <v>1</v>
      </c>
      <c r="R874" s="665">
        <v>3</v>
      </c>
      <c r="S874" s="681">
        <v>1</v>
      </c>
      <c r="T874" s="748">
        <v>1</v>
      </c>
      <c r="U874" s="704">
        <v>1</v>
      </c>
    </row>
    <row r="875" spans="1:21" ht="14.4" customHeight="1" x14ac:dyDescent="0.3">
      <c r="A875" s="664">
        <v>11</v>
      </c>
      <c r="B875" s="665" t="s">
        <v>550</v>
      </c>
      <c r="C875" s="665" t="s">
        <v>1791</v>
      </c>
      <c r="D875" s="746" t="s">
        <v>2589</v>
      </c>
      <c r="E875" s="747" t="s">
        <v>1819</v>
      </c>
      <c r="F875" s="665" t="s">
        <v>1787</v>
      </c>
      <c r="G875" s="665" t="s">
        <v>1837</v>
      </c>
      <c r="H875" s="665" t="s">
        <v>830</v>
      </c>
      <c r="I875" s="665" t="s">
        <v>1080</v>
      </c>
      <c r="J875" s="665" t="s">
        <v>845</v>
      </c>
      <c r="K875" s="665" t="s">
        <v>1723</v>
      </c>
      <c r="L875" s="666">
        <v>18.260000000000002</v>
      </c>
      <c r="M875" s="666">
        <v>18.260000000000002</v>
      </c>
      <c r="N875" s="665">
        <v>1</v>
      </c>
      <c r="O875" s="748">
        <v>0.5</v>
      </c>
      <c r="P875" s="666"/>
      <c r="Q875" s="681">
        <v>0</v>
      </c>
      <c r="R875" s="665"/>
      <c r="S875" s="681">
        <v>0</v>
      </c>
      <c r="T875" s="748"/>
      <c r="U875" s="704">
        <v>0</v>
      </c>
    </row>
    <row r="876" spans="1:21" ht="14.4" customHeight="1" x14ac:dyDescent="0.3">
      <c r="A876" s="664">
        <v>11</v>
      </c>
      <c r="B876" s="665" t="s">
        <v>550</v>
      </c>
      <c r="C876" s="665" t="s">
        <v>1791</v>
      </c>
      <c r="D876" s="746" t="s">
        <v>2589</v>
      </c>
      <c r="E876" s="747" t="s">
        <v>1819</v>
      </c>
      <c r="F876" s="665" t="s">
        <v>1787</v>
      </c>
      <c r="G876" s="665" t="s">
        <v>1837</v>
      </c>
      <c r="H876" s="665" t="s">
        <v>551</v>
      </c>
      <c r="I876" s="665" t="s">
        <v>1838</v>
      </c>
      <c r="J876" s="665" t="s">
        <v>845</v>
      </c>
      <c r="K876" s="665" t="s">
        <v>1839</v>
      </c>
      <c r="L876" s="666">
        <v>36.54</v>
      </c>
      <c r="M876" s="666">
        <v>401.94</v>
      </c>
      <c r="N876" s="665">
        <v>11</v>
      </c>
      <c r="O876" s="748">
        <v>9</v>
      </c>
      <c r="P876" s="666">
        <v>109.62</v>
      </c>
      <c r="Q876" s="681">
        <v>0.27272727272727276</v>
      </c>
      <c r="R876" s="665">
        <v>3</v>
      </c>
      <c r="S876" s="681">
        <v>0.27272727272727271</v>
      </c>
      <c r="T876" s="748">
        <v>2</v>
      </c>
      <c r="U876" s="704">
        <v>0.22222222222222221</v>
      </c>
    </row>
    <row r="877" spans="1:21" ht="14.4" customHeight="1" x14ac:dyDescent="0.3">
      <c r="A877" s="664">
        <v>11</v>
      </c>
      <c r="B877" s="665" t="s">
        <v>550</v>
      </c>
      <c r="C877" s="665" t="s">
        <v>1791</v>
      </c>
      <c r="D877" s="746" t="s">
        <v>2589</v>
      </c>
      <c r="E877" s="747" t="s">
        <v>1819</v>
      </c>
      <c r="F877" s="665" t="s">
        <v>1787</v>
      </c>
      <c r="G877" s="665" t="s">
        <v>2190</v>
      </c>
      <c r="H877" s="665" t="s">
        <v>551</v>
      </c>
      <c r="I877" s="665" t="s">
        <v>601</v>
      </c>
      <c r="J877" s="665" t="s">
        <v>2191</v>
      </c>
      <c r="K877" s="665" t="s">
        <v>2192</v>
      </c>
      <c r="L877" s="666">
        <v>0</v>
      </c>
      <c r="M877" s="666">
        <v>0</v>
      </c>
      <c r="N877" s="665">
        <v>3</v>
      </c>
      <c r="O877" s="748">
        <v>2</v>
      </c>
      <c r="P877" s="666"/>
      <c r="Q877" s="681"/>
      <c r="R877" s="665"/>
      <c r="S877" s="681">
        <v>0</v>
      </c>
      <c r="T877" s="748"/>
      <c r="U877" s="704">
        <v>0</v>
      </c>
    </row>
    <row r="878" spans="1:21" ht="14.4" customHeight="1" x14ac:dyDescent="0.3">
      <c r="A878" s="664">
        <v>11</v>
      </c>
      <c r="B878" s="665" t="s">
        <v>550</v>
      </c>
      <c r="C878" s="665" t="s">
        <v>1791</v>
      </c>
      <c r="D878" s="746" t="s">
        <v>2589</v>
      </c>
      <c r="E878" s="747" t="s">
        <v>1819</v>
      </c>
      <c r="F878" s="665" t="s">
        <v>1787</v>
      </c>
      <c r="G878" s="665" t="s">
        <v>1825</v>
      </c>
      <c r="H878" s="665" t="s">
        <v>551</v>
      </c>
      <c r="I878" s="665" t="s">
        <v>640</v>
      </c>
      <c r="J878" s="665" t="s">
        <v>1826</v>
      </c>
      <c r="K878" s="665" t="s">
        <v>1827</v>
      </c>
      <c r="L878" s="666">
        <v>0</v>
      </c>
      <c r="M878" s="666">
        <v>0</v>
      </c>
      <c r="N878" s="665">
        <v>4</v>
      </c>
      <c r="O878" s="748">
        <v>2.5</v>
      </c>
      <c r="P878" s="666">
        <v>0</v>
      </c>
      <c r="Q878" s="681"/>
      <c r="R878" s="665">
        <v>2</v>
      </c>
      <c r="S878" s="681">
        <v>0.5</v>
      </c>
      <c r="T878" s="748">
        <v>1</v>
      </c>
      <c r="U878" s="704">
        <v>0.4</v>
      </c>
    </row>
    <row r="879" spans="1:21" ht="14.4" customHeight="1" x14ac:dyDescent="0.3">
      <c r="A879" s="664">
        <v>11</v>
      </c>
      <c r="B879" s="665" t="s">
        <v>550</v>
      </c>
      <c r="C879" s="665" t="s">
        <v>1791</v>
      </c>
      <c r="D879" s="746" t="s">
        <v>2589</v>
      </c>
      <c r="E879" s="747" t="s">
        <v>1819</v>
      </c>
      <c r="F879" s="665" t="s">
        <v>1787</v>
      </c>
      <c r="G879" s="665" t="s">
        <v>2558</v>
      </c>
      <c r="H879" s="665" t="s">
        <v>551</v>
      </c>
      <c r="I879" s="665" t="s">
        <v>2559</v>
      </c>
      <c r="J879" s="665" t="s">
        <v>2560</v>
      </c>
      <c r="K879" s="665" t="s">
        <v>2561</v>
      </c>
      <c r="L879" s="666">
        <v>139.04</v>
      </c>
      <c r="M879" s="666">
        <v>139.04</v>
      </c>
      <c r="N879" s="665">
        <v>1</v>
      </c>
      <c r="O879" s="748">
        <v>0.5</v>
      </c>
      <c r="P879" s="666"/>
      <c r="Q879" s="681">
        <v>0</v>
      </c>
      <c r="R879" s="665"/>
      <c r="S879" s="681">
        <v>0</v>
      </c>
      <c r="T879" s="748"/>
      <c r="U879" s="704">
        <v>0</v>
      </c>
    </row>
    <row r="880" spans="1:21" ht="14.4" customHeight="1" x14ac:dyDescent="0.3">
      <c r="A880" s="664">
        <v>11</v>
      </c>
      <c r="B880" s="665" t="s">
        <v>550</v>
      </c>
      <c r="C880" s="665" t="s">
        <v>1791</v>
      </c>
      <c r="D880" s="746" t="s">
        <v>2589</v>
      </c>
      <c r="E880" s="747" t="s">
        <v>1819</v>
      </c>
      <c r="F880" s="665" t="s">
        <v>1787</v>
      </c>
      <c r="G880" s="665" t="s">
        <v>1922</v>
      </c>
      <c r="H880" s="665" t="s">
        <v>830</v>
      </c>
      <c r="I880" s="665" t="s">
        <v>1068</v>
      </c>
      <c r="J880" s="665" t="s">
        <v>1069</v>
      </c>
      <c r="K880" s="665" t="s">
        <v>1070</v>
      </c>
      <c r="L880" s="666">
        <v>31.32</v>
      </c>
      <c r="M880" s="666">
        <v>125.28</v>
      </c>
      <c r="N880" s="665">
        <v>4</v>
      </c>
      <c r="O880" s="748">
        <v>3</v>
      </c>
      <c r="P880" s="666">
        <v>93.960000000000008</v>
      </c>
      <c r="Q880" s="681">
        <v>0.75000000000000011</v>
      </c>
      <c r="R880" s="665">
        <v>3</v>
      </c>
      <c r="S880" s="681">
        <v>0.75</v>
      </c>
      <c r="T880" s="748">
        <v>2</v>
      </c>
      <c r="U880" s="704">
        <v>0.66666666666666663</v>
      </c>
    </row>
    <row r="881" spans="1:21" ht="14.4" customHeight="1" x14ac:dyDescent="0.3">
      <c r="A881" s="664">
        <v>11</v>
      </c>
      <c r="B881" s="665" t="s">
        <v>550</v>
      </c>
      <c r="C881" s="665" t="s">
        <v>1791</v>
      </c>
      <c r="D881" s="746" t="s">
        <v>2589</v>
      </c>
      <c r="E881" s="747" t="s">
        <v>1819</v>
      </c>
      <c r="F881" s="665" t="s">
        <v>1787</v>
      </c>
      <c r="G881" s="665" t="s">
        <v>1922</v>
      </c>
      <c r="H881" s="665" t="s">
        <v>830</v>
      </c>
      <c r="I881" s="665" t="s">
        <v>872</v>
      </c>
      <c r="J881" s="665" t="s">
        <v>873</v>
      </c>
      <c r="K881" s="665" t="s">
        <v>1706</v>
      </c>
      <c r="L881" s="666">
        <v>93.96</v>
      </c>
      <c r="M881" s="666">
        <v>93.96</v>
      </c>
      <c r="N881" s="665">
        <v>1</v>
      </c>
      <c r="O881" s="748">
        <v>1</v>
      </c>
      <c r="P881" s="666">
        <v>93.96</v>
      </c>
      <c r="Q881" s="681">
        <v>1</v>
      </c>
      <c r="R881" s="665">
        <v>1</v>
      </c>
      <c r="S881" s="681">
        <v>1</v>
      </c>
      <c r="T881" s="748">
        <v>1</v>
      </c>
      <c r="U881" s="704">
        <v>1</v>
      </c>
    </row>
    <row r="882" spans="1:21" ht="14.4" customHeight="1" x14ac:dyDescent="0.3">
      <c r="A882" s="664">
        <v>11</v>
      </c>
      <c r="B882" s="665" t="s">
        <v>550</v>
      </c>
      <c r="C882" s="665" t="s">
        <v>1791</v>
      </c>
      <c r="D882" s="746" t="s">
        <v>2589</v>
      </c>
      <c r="E882" s="747" t="s">
        <v>1819</v>
      </c>
      <c r="F882" s="665" t="s">
        <v>1787</v>
      </c>
      <c r="G882" s="665" t="s">
        <v>1944</v>
      </c>
      <c r="H882" s="665" t="s">
        <v>551</v>
      </c>
      <c r="I882" s="665" t="s">
        <v>2562</v>
      </c>
      <c r="J882" s="665" t="s">
        <v>2006</v>
      </c>
      <c r="K882" s="665" t="s">
        <v>2563</v>
      </c>
      <c r="L882" s="666">
        <v>0</v>
      </c>
      <c r="M882" s="666">
        <v>0</v>
      </c>
      <c r="N882" s="665">
        <v>1</v>
      </c>
      <c r="O882" s="748">
        <v>0.5</v>
      </c>
      <c r="P882" s="666"/>
      <c r="Q882" s="681"/>
      <c r="R882" s="665"/>
      <c r="S882" s="681">
        <v>0</v>
      </c>
      <c r="T882" s="748"/>
      <c r="U882" s="704">
        <v>0</v>
      </c>
    </row>
    <row r="883" spans="1:21" ht="14.4" customHeight="1" x14ac:dyDescent="0.3">
      <c r="A883" s="664">
        <v>11</v>
      </c>
      <c r="B883" s="665" t="s">
        <v>550</v>
      </c>
      <c r="C883" s="665" t="s">
        <v>1791</v>
      </c>
      <c r="D883" s="746" t="s">
        <v>2589</v>
      </c>
      <c r="E883" s="747" t="s">
        <v>1819</v>
      </c>
      <c r="F883" s="665" t="s">
        <v>1788</v>
      </c>
      <c r="G883" s="665" t="s">
        <v>2009</v>
      </c>
      <c r="H883" s="665" t="s">
        <v>551</v>
      </c>
      <c r="I883" s="665" t="s">
        <v>2012</v>
      </c>
      <c r="J883" s="665" t="s">
        <v>2013</v>
      </c>
      <c r="K883" s="665" t="s">
        <v>2014</v>
      </c>
      <c r="L883" s="666">
        <v>0</v>
      </c>
      <c r="M883" s="666">
        <v>0</v>
      </c>
      <c r="N883" s="665">
        <v>3</v>
      </c>
      <c r="O883" s="748">
        <v>3</v>
      </c>
      <c r="P883" s="666"/>
      <c r="Q883" s="681"/>
      <c r="R883" s="665"/>
      <c r="S883" s="681">
        <v>0</v>
      </c>
      <c r="T883" s="748"/>
      <c r="U883" s="704">
        <v>0</v>
      </c>
    </row>
    <row r="884" spans="1:21" ht="14.4" customHeight="1" x14ac:dyDescent="0.3">
      <c r="A884" s="664">
        <v>11</v>
      </c>
      <c r="B884" s="665" t="s">
        <v>550</v>
      </c>
      <c r="C884" s="665" t="s">
        <v>1791</v>
      </c>
      <c r="D884" s="746" t="s">
        <v>2589</v>
      </c>
      <c r="E884" s="747" t="s">
        <v>1819</v>
      </c>
      <c r="F884" s="665" t="s">
        <v>1788</v>
      </c>
      <c r="G884" s="665" t="s">
        <v>2018</v>
      </c>
      <c r="H884" s="665" t="s">
        <v>551</v>
      </c>
      <c r="I884" s="665" t="s">
        <v>2235</v>
      </c>
      <c r="J884" s="665" t="s">
        <v>2236</v>
      </c>
      <c r="K884" s="665" t="s">
        <v>2237</v>
      </c>
      <c r="L884" s="666">
        <v>35.130000000000003</v>
      </c>
      <c r="M884" s="666">
        <v>35.130000000000003</v>
      </c>
      <c r="N884" s="665">
        <v>1</v>
      </c>
      <c r="O884" s="748">
        <v>1</v>
      </c>
      <c r="P884" s="666">
        <v>35.130000000000003</v>
      </c>
      <c r="Q884" s="681">
        <v>1</v>
      </c>
      <c r="R884" s="665">
        <v>1</v>
      </c>
      <c r="S884" s="681">
        <v>1</v>
      </c>
      <c r="T884" s="748">
        <v>1</v>
      </c>
      <c r="U884" s="704">
        <v>1</v>
      </c>
    </row>
    <row r="885" spans="1:21" ht="14.4" customHeight="1" x14ac:dyDescent="0.3">
      <c r="A885" s="664">
        <v>11</v>
      </c>
      <c r="B885" s="665" t="s">
        <v>550</v>
      </c>
      <c r="C885" s="665" t="s">
        <v>1791</v>
      </c>
      <c r="D885" s="746" t="s">
        <v>2589</v>
      </c>
      <c r="E885" s="747" t="s">
        <v>1819</v>
      </c>
      <c r="F885" s="665" t="s">
        <v>1788</v>
      </c>
      <c r="G885" s="665" t="s">
        <v>1828</v>
      </c>
      <c r="H885" s="665" t="s">
        <v>551</v>
      </c>
      <c r="I885" s="665" t="s">
        <v>1848</v>
      </c>
      <c r="J885" s="665" t="s">
        <v>1849</v>
      </c>
      <c r="K885" s="665" t="s">
        <v>1850</v>
      </c>
      <c r="L885" s="666">
        <v>350</v>
      </c>
      <c r="M885" s="666">
        <v>350</v>
      </c>
      <c r="N885" s="665">
        <v>1</v>
      </c>
      <c r="O885" s="748">
        <v>1</v>
      </c>
      <c r="P885" s="666">
        <v>350</v>
      </c>
      <c r="Q885" s="681">
        <v>1</v>
      </c>
      <c r="R885" s="665">
        <v>1</v>
      </c>
      <c r="S885" s="681">
        <v>1</v>
      </c>
      <c r="T885" s="748">
        <v>1</v>
      </c>
      <c r="U885" s="704">
        <v>1</v>
      </c>
    </row>
    <row r="886" spans="1:21" ht="14.4" customHeight="1" x14ac:dyDescent="0.3">
      <c r="A886" s="664">
        <v>11</v>
      </c>
      <c r="B886" s="665" t="s">
        <v>550</v>
      </c>
      <c r="C886" s="665" t="s">
        <v>1791</v>
      </c>
      <c r="D886" s="746" t="s">
        <v>2589</v>
      </c>
      <c r="E886" s="747" t="s">
        <v>1819</v>
      </c>
      <c r="F886" s="665" t="s">
        <v>1788</v>
      </c>
      <c r="G886" s="665" t="s">
        <v>1828</v>
      </c>
      <c r="H886" s="665" t="s">
        <v>551</v>
      </c>
      <c r="I886" s="665" t="s">
        <v>1829</v>
      </c>
      <c r="J886" s="665" t="s">
        <v>1830</v>
      </c>
      <c r="K886" s="665" t="s">
        <v>1831</v>
      </c>
      <c r="L886" s="666">
        <v>500</v>
      </c>
      <c r="M886" s="666">
        <v>500</v>
      </c>
      <c r="N886" s="665">
        <v>1</v>
      </c>
      <c r="O886" s="748">
        <v>1</v>
      </c>
      <c r="P886" s="666">
        <v>500</v>
      </c>
      <c r="Q886" s="681">
        <v>1</v>
      </c>
      <c r="R886" s="665">
        <v>1</v>
      </c>
      <c r="S886" s="681">
        <v>1</v>
      </c>
      <c r="T886" s="748">
        <v>1</v>
      </c>
      <c r="U886" s="704">
        <v>1</v>
      </c>
    </row>
    <row r="887" spans="1:21" ht="14.4" customHeight="1" x14ac:dyDescent="0.3">
      <c r="A887" s="664">
        <v>11</v>
      </c>
      <c r="B887" s="665" t="s">
        <v>550</v>
      </c>
      <c r="C887" s="665" t="s">
        <v>1791</v>
      </c>
      <c r="D887" s="746" t="s">
        <v>2589</v>
      </c>
      <c r="E887" s="747" t="s">
        <v>1819</v>
      </c>
      <c r="F887" s="665" t="s">
        <v>1788</v>
      </c>
      <c r="G887" s="665" t="s">
        <v>1876</v>
      </c>
      <c r="H887" s="665" t="s">
        <v>551</v>
      </c>
      <c r="I887" s="665" t="s">
        <v>1877</v>
      </c>
      <c r="J887" s="665" t="s">
        <v>1878</v>
      </c>
      <c r="K887" s="665" t="s">
        <v>1879</v>
      </c>
      <c r="L887" s="666">
        <v>278.75</v>
      </c>
      <c r="M887" s="666">
        <v>1115</v>
      </c>
      <c r="N887" s="665">
        <v>4</v>
      </c>
      <c r="O887" s="748">
        <v>2</v>
      </c>
      <c r="P887" s="666">
        <v>1115</v>
      </c>
      <c r="Q887" s="681">
        <v>1</v>
      </c>
      <c r="R887" s="665">
        <v>4</v>
      </c>
      <c r="S887" s="681">
        <v>1</v>
      </c>
      <c r="T887" s="748">
        <v>2</v>
      </c>
      <c r="U887" s="704">
        <v>1</v>
      </c>
    </row>
    <row r="888" spans="1:21" ht="14.4" customHeight="1" x14ac:dyDescent="0.3">
      <c r="A888" s="664">
        <v>11</v>
      </c>
      <c r="B888" s="665" t="s">
        <v>550</v>
      </c>
      <c r="C888" s="665" t="s">
        <v>1791</v>
      </c>
      <c r="D888" s="746" t="s">
        <v>2589</v>
      </c>
      <c r="E888" s="747" t="s">
        <v>1819</v>
      </c>
      <c r="F888" s="665" t="s">
        <v>1788</v>
      </c>
      <c r="G888" s="665" t="s">
        <v>2045</v>
      </c>
      <c r="H888" s="665" t="s">
        <v>551</v>
      </c>
      <c r="I888" s="665" t="s">
        <v>2118</v>
      </c>
      <c r="J888" s="665" t="s">
        <v>2119</v>
      </c>
      <c r="K888" s="665" t="s">
        <v>2120</v>
      </c>
      <c r="L888" s="666">
        <v>553.15</v>
      </c>
      <c r="M888" s="666">
        <v>3318.8999999999996</v>
      </c>
      <c r="N888" s="665">
        <v>6</v>
      </c>
      <c r="O888" s="748">
        <v>1</v>
      </c>
      <c r="P888" s="666"/>
      <c r="Q888" s="681">
        <v>0</v>
      </c>
      <c r="R888" s="665"/>
      <c r="S888" s="681">
        <v>0</v>
      </c>
      <c r="T888" s="748"/>
      <c r="U888" s="704">
        <v>0</v>
      </c>
    </row>
    <row r="889" spans="1:21" ht="14.4" customHeight="1" x14ac:dyDescent="0.3">
      <c r="A889" s="664">
        <v>11</v>
      </c>
      <c r="B889" s="665" t="s">
        <v>550</v>
      </c>
      <c r="C889" s="665" t="s">
        <v>1791</v>
      </c>
      <c r="D889" s="746" t="s">
        <v>2589</v>
      </c>
      <c r="E889" s="747" t="s">
        <v>1820</v>
      </c>
      <c r="F889" s="665" t="s">
        <v>1787</v>
      </c>
      <c r="G889" s="665" t="s">
        <v>1854</v>
      </c>
      <c r="H889" s="665" t="s">
        <v>551</v>
      </c>
      <c r="I889" s="665" t="s">
        <v>1948</v>
      </c>
      <c r="J889" s="665" t="s">
        <v>1886</v>
      </c>
      <c r="K889" s="665" t="s">
        <v>1691</v>
      </c>
      <c r="L889" s="666">
        <v>154.36000000000001</v>
      </c>
      <c r="M889" s="666">
        <v>463.08000000000004</v>
      </c>
      <c r="N889" s="665">
        <v>3</v>
      </c>
      <c r="O889" s="748">
        <v>1.5</v>
      </c>
      <c r="P889" s="666">
        <v>154.36000000000001</v>
      </c>
      <c r="Q889" s="681">
        <v>0.33333333333333331</v>
      </c>
      <c r="R889" s="665">
        <v>1</v>
      </c>
      <c r="S889" s="681">
        <v>0.33333333333333331</v>
      </c>
      <c r="T889" s="748">
        <v>0.5</v>
      </c>
      <c r="U889" s="704">
        <v>0.33333333333333331</v>
      </c>
    </row>
    <row r="890" spans="1:21" ht="14.4" customHeight="1" x14ac:dyDescent="0.3">
      <c r="A890" s="664">
        <v>11</v>
      </c>
      <c r="B890" s="665" t="s">
        <v>550</v>
      </c>
      <c r="C890" s="665" t="s">
        <v>1791</v>
      </c>
      <c r="D890" s="746" t="s">
        <v>2589</v>
      </c>
      <c r="E890" s="747" t="s">
        <v>1820</v>
      </c>
      <c r="F890" s="665" t="s">
        <v>1787</v>
      </c>
      <c r="G890" s="665" t="s">
        <v>2129</v>
      </c>
      <c r="H890" s="665" t="s">
        <v>551</v>
      </c>
      <c r="I890" s="665" t="s">
        <v>2130</v>
      </c>
      <c r="J890" s="665" t="s">
        <v>2131</v>
      </c>
      <c r="K890" s="665" t="s">
        <v>2132</v>
      </c>
      <c r="L890" s="666">
        <v>159.71</v>
      </c>
      <c r="M890" s="666">
        <v>319.42</v>
      </c>
      <c r="N890" s="665">
        <v>2</v>
      </c>
      <c r="O890" s="748">
        <v>2</v>
      </c>
      <c r="P890" s="666">
        <v>159.71</v>
      </c>
      <c r="Q890" s="681">
        <v>0.5</v>
      </c>
      <c r="R890" s="665">
        <v>1</v>
      </c>
      <c r="S890" s="681">
        <v>0.5</v>
      </c>
      <c r="T890" s="748">
        <v>1</v>
      </c>
      <c r="U890" s="704">
        <v>0.5</v>
      </c>
    </row>
    <row r="891" spans="1:21" ht="14.4" customHeight="1" x14ac:dyDescent="0.3">
      <c r="A891" s="664">
        <v>11</v>
      </c>
      <c r="B891" s="665" t="s">
        <v>550</v>
      </c>
      <c r="C891" s="665" t="s">
        <v>1791</v>
      </c>
      <c r="D891" s="746" t="s">
        <v>2589</v>
      </c>
      <c r="E891" s="747" t="s">
        <v>1820</v>
      </c>
      <c r="F891" s="665" t="s">
        <v>1787</v>
      </c>
      <c r="G891" s="665" t="s">
        <v>2129</v>
      </c>
      <c r="H891" s="665" t="s">
        <v>551</v>
      </c>
      <c r="I891" s="665" t="s">
        <v>2133</v>
      </c>
      <c r="J891" s="665" t="s">
        <v>2131</v>
      </c>
      <c r="K891" s="665" t="s">
        <v>2132</v>
      </c>
      <c r="L891" s="666">
        <v>159.71</v>
      </c>
      <c r="M891" s="666">
        <v>159.71</v>
      </c>
      <c r="N891" s="665">
        <v>1</v>
      </c>
      <c r="O891" s="748">
        <v>1</v>
      </c>
      <c r="P891" s="666">
        <v>159.71</v>
      </c>
      <c r="Q891" s="681">
        <v>1</v>
      </c>
      <c r="R891" s="665">
        <v>1</v>
      </c>
      <c r="S891" s="681">
        <v>1</v>
      </c>
      <c r="T891" s="748">
        <v>1</v>
      </c>
      <c r="U891" s="704">
        <v>1</v>
      </c>
    </row>
    <row r="892" spans="1:21" ht="14.4" customHeight="1" x14ac:dyDescent="0.3">
      <c r="A892" s="664">
        <v>11</v>
      </c>
      <c r="B892" s="665" t="s">
        <v>550</v>
      </c>
      <c r="C892" s="665" t="s">
        <v>1791</v>
      </c>
      <c r="D892" s="746" t="s">
        <v>2589</v>
      </c>
      <c r="E892" s="747" t="s">
        <v>1820</v>
      </c>
      <c r="F892" s="665" t="s">
        <v>1787</v>
      </c>
      <c r="G892" s="665" t="s">
        <v>1834</v>
      </c>
      <c r="H892" s="665" t="s">
        <v>551</v>
      </c>
      <c r="I892" s="665" t="s">
        <v>1054</v>
      </c>
      <c r="J892" s="665" t="s">
        <v>679</v>
      </c>
      <c r="K892" s="665" t="s">
        <v>1055</v>
      </c>
      <c r="L892" s="666">
        <v>0</v>
      </c>
      <c r="M892" s="666">
        <v>0</v>
      </c>
      <c r="N892" s="665">
        <v>1</v>
      </c>
      <c r="O892" s="748">
        <v>0.5</v>
      </c>
      <c r="P892" s="666">
        <v>0</v>
      </c>
      <c r="Q892" s="681"/>
      <c r="R892" s="665">
        <v>1</v>
      </c>
      <c r="S892" s="681">
        <v>1</v>
      </c>
      <c r="T892" s="748">
        <v>0.5</v>
      </c>
      <c r="U892" s="704">
        <v>1</v>
      </c>
    </row>
    <row r="893" spans="1:21" ht="14.4" customHeight="1" x14ac:dyDescent="0.3">
      <c r="A893" s="664">
        <v>11</v>
      </c>
      <c r="B893" s="665" t="s">
        <v>550</v>
      </c>
      <c r="C893" s="665" t="s">
        <v>1791</v>
      </c>
      <c r="D893" s="746" t="s">
        <v>2589</v>
      </c>
      <c r="E893" s="747" t="s">
        <v>1820</v>
      </c>
      <c r="F893" s="665" t="s">
        <v>1787</v>
      </c>
      <c r="G893" s="665" t="s">
        <v>1837</v>
      </c>
      <c r="H893" s="665" t="s">
        <v>830</v>
      </c>
      <c r="I893" s="665" t="s">
        <v>844</v>
      </c>
      <c r="J893" s="665" t="s">
        <v>845</v>
      </c>
      <c r="K893" s="665" t="s">
        <v>846</v>
      </c>
      <c r="L893" s="666">
        <v>36.54</v>
      </c>
      <c r="M893" s="666">
        <v>146.16</v>
      </c>
      <c r="N893" s="665">
        <v>4</v>
      </c>
      <c r="O893" s="748">
        <v>3</v>
      </c>
      <c r="P893" s="666">
        <v>109.62</v>
      </c>
      <c r="Q893" s="681">
        <v>0.75</v>
      </c>
      <c r="R893" s="665">
        <v>3</v>
      </c>
      <c r="S893" s="681">
        <v>0.75</v>
      </c>
      <c r="T893" s="748">
        <v>2</v>
      </c>
      <c r="U893" s="704">
        <v>0.66666666666666663</v>
      </c>
    </row>
    <row r="894" spans="1:21" ht="14.4" customHeight="1" x14ac:dyDescent="0.3">
      <c r="A894" s="664">
        <v>11</v>
      </c>
      <c r="B894" s="665" t="s">
        <v>550</v>
      </c>
      <c r="C894" s="665" t="s">
        <v>1791</v>
      </c>
      <c r="D894" s="746" t="s">
        <v>2589</v>
      </c>
      <c r="E894" s="747" t="s">
        <v>1820</v>
      </c>
      <c r="F894" s="665" t="s">
        <v>1787</v>
      </c>
      <c r="G894" s="665" t="s">
        <v>1837</v>
      </c>
      <c r="H894" s="665" t="s">
        <v>830</v>
      </c>
      <c r="I894" s="665" t="s">
        <v>1913</v>
      </c>
      <c r="J894" s="665" t="s">
        <v>845</v>
      </c>
      <c r="K894" s="665" t="s">
        <v>1914</v>
      </c>
      <c r="L894" s="666">
        <v>0</v>
      </c>
      <c r="M894" s="666">
        <v>0</v>
      </c>
      <c r="N894" s="665">
        <v>1</v>
      </c>
      <c r="O894" s="748">
        <v>1</v>
      </c>
      <c r="P894" s="666">
        <v>0</v>
      </c>
      <c r="Q894" s="681"/>
      <c r="R894" s="665">
        <v>1</v>
      </c>
      <c r="S894" s="681">
        <v>1</v>
      </c>
      <c r="T894" s="748">
        <v>1</v>
      </c>
      <c r="U894" s="704">
        <v>1</v>
      </c>
    </row>
    <row r="895" spans="1:21" ht="14.4" customHeight="1" x14ac:dyDescent="0.3">
      <c r="A895" s="664">
        <v>11</v>
      </c>
      <c r="B895" s="665" t="s">
        <v>550</v>
      </c>
      <c r="C895" s="665" t="s">
        <v>1791</v>
      </c>
      <c r="D895" s="746" t="s">
        <v>2589</v>
      </c>
      <c r="E895" s="747" t="s">
        <v>1820</v>
      </c>
      <c r="F895" s="665" t="s">
        <v>1788</v>
      </c>
      <c r="G895" s="665" t="s">
        <v>2009</v>
      </c>
      <c r="H895" s="665" t="s">
        <v>551</v>
      </c>
      <c r="I895" s="665" t="s">
        <v>2259</v>
      </c>
      <c r="J895" s="665" t="s">
        <v>2260</v>
      </c>
      <c r="K895" s="665" t="s">
        <v>2261</v>
      </c>
      <c r="L895" s="666">
        <v>300</v>
      </c>
      <c r="M895" s="666">
        <v>3900</v>
      </c>
      <c r="N895" s="665">
        <v>13</v>
      </c>
      <c r="O895" s="748">
        <v>13</v>
      </c>
      <c r="P895" s="666"/>
      <c r="Q895" s="681">
        <v>0</v>
      </c>
      <c r="R895" s="665"/>
      <c r="S895" s="681">
        <v>0</v>
      </c>
      <c r="T895" s="748"/>
      <c r="U895" s="704">
        <v>0</v>
      </c>
    </row>
    <row r="896" spans="1:21" ht="14.4" customHeight="1" x14ac:dyDescent="0.3">
      <c r="A896" s="664">
        <v>11</v>
      </c>
      <c r="B896" s="665" t="s">
        <v>550</v>
      </c>
      <c r="C896" s="665" t="s">
        <v>1791</v>
      </c>
      <c r="D896" s="746" t="s">
        <v>2589</v>
      </c>
      <c r="E896" s="747" t="s">
        <v>1820</v>
      </c>
      <c r="F896" s="665" t="s">
        <v>1788</v>
      </c>
      <c r="G896" s="665" t="s">
        <v>2009</v>
      </c>
      <c r="H896" s="665" t="s">
        <v>551</v>
      </c>
      <c r="I896" s="665" t="s">
        <v>2012</v>
      </c>
      <c r="J896" s="665" t="s">
        <v>2013</v>
      </c>
      <c r="K896" s="665" t="s">
        <v>2014</v>
      </c>
      <c r="L896" s="666">
        <v>0</v>
      </c>
      <c r="M896" s="666">
        <v>0</v>
      </c>
      <c r="N896" s="665">
        <v>1</v>
      </c>
      <c r="O896" s="748">
        <v>1</v>
      </c>
      <c r="P896" s="666"/>
      <c r="Q896" s="681"/>
      <c r="R896" s="665"/>
      <c r="S896" s="681">
        <v>0</v>
      </c>
      <c r="T896" s="748"/>
      <c r="U896" s="704">
        <v>0</v>
      </c>
    </row>
    <row r="897" spans="1:21" ht="14.4" customHeight="1" x14ac:dyDescent="0.3">
      <c r="A897" s="664">
        <v>11</v>
      </c>
      <c r="B897" s="665" t="s">
        <v>550</v>
      </c>
      <c r="C897" s="665" t="s">
        <v>1791</v>
      </c>
      <c r="D897" s="746" t="s">
        <v>2589</v>
      </c>
      <c r="E897" s="747" t="s">
        <v>1820</v>
      </c>
      <c r="F897" s="665" t="s">
        <v>1788</v>
      </c>
      <c r="G897" s="665" t="s">
        <v>1828</v>
      </c>
      <c r="H897" s="665" t="s">
        <v>551</v>
      </c>
      <c r="I897" s="665" t="s">
        <v>2564</v>
      </c>
      <c r="J897" s="665" t="s">
        <v>2565</v>
      </c>
      <c r="K897" s="665" t="s">
        <v>2566</v>
      </c>
      <c r="L897" s="666">
        <v>416.1</v>
      </c>
      <c r="M897" s="666">
        <v>832.2</v>
      </c>
      <c r="N897" s="665">
        <v>2</v>
      </c>
      <c r="O897" s="748">
        <v>2</v>
      </c>
      <c r="P897" s="666">
        <v>832.2</v>
      </c>
      <c r="Q897" s="681">
        <v>1</v>
      </c>
      <c r="R897" s="665">
        <v>2</v>
      </c>
      <c r="S897" s="681">
        <v>1</v>
      </c>
      <c r="T897" s="748">
        <v>2</v>
      </c>
      <c r="U897" s="704">
        <v>1</v>
      </c>
    </row>
    <row r="898" spans="1:21" ht="14.4" customHeight="1" x14ac:dyDescent="0.3">
      <c r="A898" s="664">
        <v>11</v>
      </c>
      <c r="B898" s="665" t="s">
        <v>550</v>
      </c>
      <c r="C898" s="665" t="s">
        <v>1791</v>
      </c>
      <c r="D898" s="746" t="s">
        <v>2589</v>
      </c>
      <c r="E898" s="747" t="s">
        <v>1820</v>
      </c>
      <c r="F898" s="665" t="s">
        <v>1788</v>
      </c>
      <c r="G898" s="665" t="s">
        <v>1876</v>
      </c>
      <c r="H898" s="665" t="s">
        <v>551</v>
      </c>
      <c r="I898" s="665" t="s">
        <v>1907</v>
      </c>
      <c r="J898" s="665" t="s">
        <v>1908</v>
      </c>
      <c r="K898" s="665" t="s">
        <v>1909</v>
      </c>
      <c r="L898" s="666">
        <v>200</v>
      </c>
      <c r="M898" s="666">
        <v>400</v>
      </c>
      <c r="N898" s="665">
        <v>2</v>
      </c>
      <c r="O898" s="748">
        <v>1</v>
      </c>
      <c r="P898" s="666">
        <v>400</v>
      </c>
      <c r="Q898" s="681">
        <v>1</v>
      </c>
      <c r="R898" s="665">
        <v>2</v>
      </c>
      <c r="S898" s="681">
        <v>1</v>
      </c>
      <c r="T898" s="748">
        <v>1</v>
      </c>
      <c r="U898" s="704">
        <v>1</v>
      </c>
    </row>
    <row r="899" spans="1:21" ht="14.4" customHeight="1" x14ac:dyDescent="0.3">
      <c r="A899" s="664">
        <v>11</v>
      </c>
      <c r="B899" s="665" t="s">
        <v>550</v>
      </c>
      <c r="C899" s="665" t="s">
        <v>1791</v>
      </c>
      <c r="D899" s="746" t="s">
        <v>2589</v>
      </c>
      <c r="E899" s="747" t="s">
        <v>1820</v>
      </c>
      <c r="F899" s="665" t="s">
        <v>1788</v>
      </c>
      <c r="G899" s="665" t="s">
        <v>1876</v>
      </c>
      <c r="H899" s="665" t="s">
        <v>551</v>
      </c>
      <c r="I899" s="665" t="s">
        <v>1877</v>
      </c>
      <c r="J899" s="665" t="s">
        <v>1878</v>
      </c>
      <c r="K899" s="665" t="s">
        <v>1879</v>
      </c>
      <c r="L899" s="666">
        <v>278.75</v>
      </c>
      <c r="M899" s="666">
        <v>1115</v>
      </c>
      <c r="N899" s="665">
        <v>4</v>
      </c>
      <c r="O899" s="748">
        <v>2</v>
      </c>
      <c r="P899" s="666">
        <v>1115</v>
      </c>
      <c r="Q899" s="681">
        <v>1</v>
      </c>
      <c r="R899" s="665">
        <v>4</v>
      </c>
      <c r="S899" s="681">
        <v>1</v>
      </c>
      <c r="T899" s="748">
        <v>2</v>
      </c>
      <c r="U899" s="704">
        <v>1</v>
      </c>
    </row>
    <row r="900" spans="1:21" ht="14.4" customHeight="1" x14ac:dyDescent="0.3">
      <c r="A900" s="664">
        <v>11</v>
      </c>
      <c r="B900" s="665" t="s">
        <v>550</v>
      </c>
      <c r="C900" s="665" t="s">
        <v>1791</v>
      </c>
      <c r="D900" s="746" t="s">
        <v>2589</v>
      </c>
      <c r="E900" s="747" t="s">
        <v>1821</v>
      </c>
      <c r="F900" s="665" t="s">
        <v>1787</v>
      </c>
      <c r="G900" s="665" t="s">
        <v>2476</v>
      </c>
      <c r="H900" s="665" t="s">
        <v>551</v>
      </c>
      <c r="I900" s="665" t="s">
        <v>2567</v>
      </c>
      <c r="J900" s="665" t="s">
        <v>2568</v>
      </c>
      <c r="K900" s="665" t="s">
        <v>2569</v>
      </c>
      <c r="L900" s="666">
        <v>263.26</v>
      </c>
      <c r="M900" s="666">
        <v>263.26</v>
      </c>
      <c r="N900" s="665">
        <v>1</v>
      </c>
      <c r="O900" s="748">
        <v>1</v>
      </c>
      <c r="P900" s="666"/>
      <c r="Q900" s="681">
        <v>0</v>
      </c>
      <c r="R900" s="665"/>
      <c r="S900" s="681">
        <v>0</v>
      </c>
      <c r="T900" s="748"/>
      <c r="U900" s="704">
        <v>0</v>
      </c>
    </row>
    <row r="901" spans="1:21" ht="14.4" customHeight="1" x14ac:dyDescent="0.3">
      <c r="A901" s="664">
        <v>11</v>
      </c>
      <c r="B901" s="665" t="s">
        <v>550</v>
      </c>
      <c r="C901" s="665" t="s">
        <v>1791</v>
      </c>
      <c r="D901" s="746" t="s">
        <v>2589</v>
      </c>
      <c r="E901" s="747" t="s">
        <v>1821</v>
      </c>
      <c r="F901" s="665" t="s">
        <v>1787</v>
      </c>
      <c r="G901" s="665" t="s">
        <v>1937</v>
      </c>
      <c r="H901" s="665" t="s">
        <v>551</v>
      </c>
      <c r="I901" s="665" t="s">
        <v>753</v>
      </c>
      <c r="J901" s="665" t="s">
        <v>754</v>
      </c>
      <c r="K901" s="665" t="s">
        <v>1955</v>
      </c>
      <c r="L901" s="666">
        <v>54.81</v>
      </c>
      <c r="M901" s="666">
        <v>164.43</v>
      </c>
      <c r="N901" s="665">
        <v>3</v>
      </c>
      <c r="O901" s="748">
        <v>2.5</v>
      </c>
      <c r="P901" s="666">
        <v>54.81</v>
      </c>
      <c r="Q901" s="681">
        <v>0.33333333333333331</v>
      </c>
      <c r="R901" s="665">
        <v>1</v>
      </c>
      <c r="S901" s="681">
        <v>0.33333333333333331</v>
      </c>
      <c r="T901" s="748">
        <v>1</v>
      </c>
      <c r="U901" s="704">
        <v>0.4</v>
      </c>
    </row>
    <row r="902" spans="1:21" ht="14.4" customHeight="1" x14ac:dyDescent="0.3">
      <c r="A902" s="664">
        <v>11</v>
      </c>
      <c r="B902" s="665" t="s">
        <v>550</v>
      </c>
      <c r="C902" s="665" t="s">
        <v>1791</v>
      </c>
      <c r="D902" s="746" t="s">
        <v>2589</v>
      </c>
      <c r="E902" s="747" t="s">
        <v>1821</v>
      </c>
      <c r="F902" s="665" t="s">
        <v>1787</v>
      </c>
      <c r="G902" s="665" t="s">
        <v>1858</v>
      </c>
      <c r="H902" s="665" t="s">
        <v>551</v>
      </c>
      <c r="I902" s="665" t="s">
        <v>747</v>
      </c>
      <c r="J902" s="665" t="s">
        <v>748</v>
      </c>
      <c r="K902" s="665" t="s">
        <v>1921</v>
      </c>
      <c r="L902" s="666">
        <v>60.9</v>
      </c>
      <c r="M902" s="666">
        <v>60.9</v>
      </c>
      <c r="N902" s="665">
        <v>1</v>
      </c>
      <c r="O902" s="748">
        <v>1</v>
      </c>
      <c r="P902" s="666">
        <v>60.9</v>
      </c>
      <c r="Q902" s="681">
        <v>1</v>
      </c>
      <c r="R902" s="665">
        <v>1</v>
      </c>
      <c r="S902" s="681">
        <v>1</v>
      </c>
      <c r="T902" s="748">
        <v>1</v>
      </c>
      <c r="U902" s="704">
        <v>1</v>
      </c>
    </row>
    <row r="903" spans="1:21" ht="14.4" customHeight="1" x14ac:dyDescent="0.3">
      <c r="A903" s="664">
        <v>11</v>
      </c>
      <c r="B903" s="665" t="s">
        <v>550</v>
      </c>
      <c r="C903" s="665" t="s">
        <v>1791</v>
      </c>
      <c r="D903" s="746" t="s">
        <v>2589</v>
      </c>
      <c r="E903" s="747" t="s">
        <v>1821</v>
      </c>
      <c r="F903" s="665" t="s">
        <v>1787</v>
      </c>
      <c r="G903" s="665" t="s">
        <v>1823</v>
      </c>
      <c r="H903" s="665" t="s">
        <v>830</v>
      </c>
      <c r="I903" s="665" t="s">
        <v>856</v>
      </c>
      <c r="J903" s="665" t="s">
        <v>857</v>
      </c>
      <c r="K903" s="665" t="s">
        <v>1902</v>
      </c>
      <c r="L903" s="666">
        <v>923.74</v>
      </c>
      <c r="M903" s="666">
        <v>923.74</v>
      </c>
      <c r="N903" s="665">
        <v>1</v>
      </c>
      <c r="O903" s="748">
        <v>1</v>
      </c>
      <c r="P903" s="666"/>
      <c r="Q903" s="681">
        <v>0</v>
      </c>
      <c r="R903" s="665"/>
      <c r="S903" s="681">
        <v>0</v>
      </c>
      <c r="T903" s="748"/>
      <c r="U903" s="704">
        <v>0</v>
      </c>
    </row>
    <row r="904" spans="1:21" ht="14.4" customHeight="1" x14ac:dyDescent="0.3">
      <c r="A904" s="664">
        <v>11</v>
      </c>
      <c r="B904" s="665" t="s">
        <v>550</v>
      </c>
      <c r="C904" s="665" t="s">
        <v>1791</v>
      </c>
      <c r="D904" s="746" t="s">
        <v>2589</v>
      </c>
      <c r="E904" s="747" t="s">
        <v>1821</v>
      </c>
      <c r="F904" s="665" t="s">
        <v>1787</v>
      </c>
      <c r="G904" s="665" t="s">
        <v>1837</v>
      </c>
      <c r="H904" s="665" t="s">
        <v>830</v>
      </c>
      <c r="I904" s="665" t="s">
        <v>1080</v>
      </c>
      <c r="J904" s="665" t="s">
        <v>845</v>
      </c>
      <c r="K904" s="665" t="s">
        <v>1723</v>
      </c>
      <c r="L904" s="666">
        <v>18.260000000000002</v>
      </c>
      <c r="M904" s="666">
        <v>18.260000000000002</v>
      </c>
      <c r="N904" s="665">
        <v>1</v>
      </c>
      <c r="O904" s="748">
        <v>1</v>
      </c>
      <c r="P904" s="666"/>
      <c r="Q904" s="681">
        <v>0</v>
      </c>
      <c r="R904" s="665"/>
      <c r="S904" s="681">
        <v>0</v>
      </c>
      <c r="T904" s="748"/>
      <c r="U904" s="704">
        <v>0</v>
      </c>
    </row>
    <row r="905" spans="1:21" ht="14.4" customHeight="1" x14ac:dyDescent="0.3">
      <c r="A905" s="664">
        <v>11</v>
      </c>
      <c r="B905" s="665" t="s">
        <v>550</v>
      </c>
      <c r="C905" s="665" t="s">
        <v>1791</v>
      </c>
      <c r="D905" s="746" t="s">
        <v>2589</v>
      </c>
      <c r="E905" s="747" t="s">
        <v>1821</v>
      </c>
      <c r="F905" s="665" t="s">
        <v>1787</v>
      </c>
      <c r="G905" s="665" t="s">
        <v>1837</v>
      </c>
      <c r="H905" s="665" t="s">
        <v>830</v>
      </c>
      <c r="I905" s="665" t="s">
        <v>844</v>
      </c>
      <c r="J905" s="665" t="s">
        <v>845</v>
      </c>
      <c r="K905" s="665" t="s">
        <v>846</v>
      </c>
      <c r="L905" s="666">
        <v>36.54</v>
      </c>
      <c r="M905" s="666">
        <v>328.86</v>
      </c>
      <c r="N905" s="665">
        <v>9</v>
      </c>
      <c r="O905" s="748">
        <v>9</v>
      </c>
      <c r="P905" s="666">
        <v>109.62</v>
      </c>
      <c r="Q905" s="681">
        <v>0.33333333333333331</v>
      </c>
      <c r="R905" s="665">
        <v>3</v>
      </c>
      <c r="S905" s="681">
        <v>0.33333333333333331</v>
      </c>
      <c r="T905" s="748">
        <v>3</v>
      </c>
      <c r="U905" s="704">
        <v>0.33333333333333331</v>
      </c>
    </row>
    <row r="906" spans="1:21" ht="14.4" customHeight="1" x14ac:dyDescent="0.3">
      <c r="A906" s="664">
        <v>11</v>
      </c>
      <c r="B906" s="665" t="s">
        <v>550</v>
      </c>
      <c r="C906" s="665" t="s">
        <v>1791</v>
      </c>
      <c r="D906" s="746" t="s">
        <v>2589</v>
      </c>
      <c r="E906" s="747" t="s">
        <v>1821</v>
      </c>
      <c r="F906" s="665" t="s">
        <v>1787</v>
      </c>
      <c r="G906" s="665" t="s">
        <v>1837</v>
      </c>
      <c r="H906" s="665" t="s">
        <v>830</v>
      </c>
      <c r="I906" s="665" t="s">
        <v>1913</v>
      </c>
      <c r="J906" s="665" t="s">
        <v>845</v>
      </c>
      <c r="K906" s="665" t="s">
        <v>1914</v>
      </c>
      <c r="L906" s="666">
        <v>0</v>
      </c>
      <c r="M906" s="666">
        <v>0</v>
      </c>
      <c r="N906" s="665">
        <v>1</v>
      </c>
      <c r="O906" s="748">
        <v>1</v>
      </c>
      <c r="P906" s="666"/>
      <c r="Q906" s="681"/>
      <c r="R906" s="665"/>
      <c r="S906" s="681">
        <v>0</v>
      </c>
      <c r="T906" s="748"/>
      <c r="U906" s="704">
        <v>0</v>
      </c>
    </row>
    <row r="907" spans="1:21" ht="14.4" customHeight="1" x14ac:dyDescent="0.3">
      <c r="A907" s="664">
        <v>11</v>
      </c>
      <c r="B907" s="665" t="s">
        <v>550</v>
      </c>
      <c r="C907" s="665" t="s">
        <v>1791</v>
      </c>
      <c r="D907" s="746" t="s">
        <v>2589</v>
      </c>
      <c r="E907" s="747" t="s">
        <v>1821</v>
      </c>
      <c r="F907" s="665" t="s">
        <v>1787</v>
      </c>
      <c r="G907" s="665" t="s">
        <v>1837</v>
      </c>
      <c r="H907" s="665" t="s">
        <v>551</v>
      </c>
      <c r="I907" s="665" t="s">
        <v>1838</v>
      </c>
      <c r="J907" s="665" t="s">
        <v>845</v>
      </c>
      <c r="K907" s="665" t="s">
        <v>1839</v>
      </c>
      <c r="L907" s="666">
        <v>36.54</v>
      </c>
      <c r="M907" s="666">
        <v>36.54</v>
      </c>
      <c r="N907" s="665">
        <v>1</v>
      </c>
      <c r="O907" s="748">
        <v>1</v>
      </c>
      <c r="P907" s="666"/>
      <c r="Q907" s="681">
        <v>0</v>
      </c>
      <c r="R907" s="665"/>
      <c r="S907" s="681">
        <v>0</v>
      </c>
      <c r="T907" s="748"/>
      <c r="U907" s="704">
        <v>0</v>
      </c>
    </row>
    <row r="908" spans="1:21" ht="14.4" customHeight="1" x14ac:dyDescent="0.3">
      <c r="A908" s="664">
        <v>11</v>
      </c>
      <c r="B908" s="665" t="s">
        <v>550</v>
      </c>
      <c r="C908" s="665" t="s">
        <v>1791</v>
      </c>
      <c r="D908" s="746" t="s">
        <v>2589</v>
      </c>
      <c r="E908" s="747" t="s">
        <v>1821</v>
      </c>
      <c r="F908" s="665" t="s">
        <v>1787</v>
      </c>
      <c r="G908" s="665" t="s">
        <v>1837</v>
      </c>
      <c r="H908" s="665" t="s">
        <v>551</v>
      </c>
      <c r="I908" s="665" t="s">
        <v>1935</v>
      </c>
      <c r="J908" s="665" t="s">
        <v>845</v>
      </c>
      <c r="K908" s="665" t="s">
        <v>1936</v>
      </c>
      <c r="L908" s="666">
        <v>18.260000000000002</v>
      </c>
      <c r="M908" s="666">
        <v>18.260000000000002</v>
      </c>
      <c r="N908" s="665">
        <v>1</v>
      </c>
      <c r="O908" s="748">
        <v>1</v>
      </c>
      <c r="P908" s="666">
        <v>18.260000000000002</v>
      </c>
      <c r="Q908" s="681">
        <v>1</v>
      </c>
      <c r="R908" s="665">
        <v>1</v>
      </c>
      <c r="S908" s="681">
        <v>1</v>
      </c>
      <c r="T908" s="748">
        <v>1</v>
      </c>
      <c r="U908" s="704">
        <v>1</v>
      </c>
    </row>
    <row r="909" spans="1:21" ht="14.4" customHeight="1" x14ac:dyDescent="0.3">
      <c r="A909" s="664">
        <v>11</v>
      </c>
      <c r="B909" s="665" t="s">
        <v>550</v>
      </c>
      <c r="C909" s="665" t="s">
        <v>1791</v>
      </c>
      <c r="D909" s="746" t="s">
        <v>2589</v>
      </c>
      <c r="E909" s="747" t="s">
        <v>1821</v>
      </c>
      <c r="F909" s="665" t="s">
        <v>1787</v>
      </c>
      <c r="G909" s="665" t="s">
        <v>1825</v>
      </c>
      <c r="H909" s="665" t="s">
        <v>551</v>
      </c>
      <c r="I909" s="665" t="s">
        <v>640</v>
      </c>
      <c r="J909" s="665" t="s">
        <v>1826</v>
      </c>
      <c r="K909" s="665" t="s">
        <v>1827</v>
      </c>
      <c r="L909" s="666">
        <v>0</v>
      </c>
      <c r="M909" s="666">
        <v>0</v>
      </c>
      <c r="N909" s="665">
        <v>1</v>
      </c>
      <c r="O909" s="748">
        <v>0.5</v>
      </c>
      <c r="P909" s="666"/>
      <c r="Q909" s="681"/>
      <c r="R909" s="665"/>
      <c r="S909" s="681">
        <v>0</v>
      </c>
      <c r="T909" s="748"/>
      <c r="U909" s="704">
        <v>0</v>
      </c>
    </row>
    <row r="910" spans="1:21" ht="14.4" customHeight="1" x14ac:dyDescent="0.3">
      <c r="A910" s="664">
        <v>11</v>
      </c>
      <c r="B910" s="665" t="s">
        <v>550</v>
      </c>
      <c r="C910" s="665" t="s">
        <v>1791</v>
      </c>
      <c r="D910" s="746" t="s">
        <v>2589</v>
      </c>
      <c r="E910" s="747" t="s">
        <v>1821</v>
      </c>
      <c r="F910" s="665" t="s">
        <v>1787</v>
      </c>
      <c r="G910" s="665" t="s">
        <v>2570</v>
      </c>
      <c r="H910" s="665" t="s">
        <v>551</v>
      </c>
      <c r="I910" s="665" t="s">
        <v>609</v>
      </c>
      <c r="J910" s="665" t="s">
        <v>610</v>
      </c>
      <c r="K910" s="665" t="s">
        <v>2571</v>
      </c>
      <c r="L910" s="666">
        <v>55.16</v>
      </c>
      <c r="M910" s="666">
        <v>110.32</v>
      </c>
      <c r="N910" s="665">
        <v>2</v>
      </c>
      <c r="O910" s="748">
        <v>1</v>
      </c>
      <c r="P910" s="666"/>
      <c r="Q910" s="681">
        <v>0</v>
      </c>
      <c r="R910" s="665"/>
      <c r="S910" s="681">
        <v>0</v>
      </c>
      <c r="T910" s="748"/>
      <c r="U910" s="704">
        <v>0</v>
      </c>
    </row>
    <row r="911" spans="1:21" ht="14.4" customHeight="1" x14ac:dyDescent="0.3">
      <c r="A911" s="664">
        <v>11</v>
      </c>
      <c r="B911" s="665" t="s">
        <v>550</v>
      </c>
      <c r="C911" s="665" t="s">
        <v>1791</v>
      </c>
      <c r="D911" s="746" t="s">
        <v>2589</v>
      </c>
      <c r="E911" s="747" t="s">
        <v>1821</v>
      </c>
      <c r="F911" s="665" t="s">
        <v>1787</v>
      </c>
      <c r="G911" s="665" t="s">
        <v>1997</v>
      </c>
      <c r="H911" s="665" t="s">
        <v>551</v>
      </c>
      <c r="I911" s="665" t="s">
        <v>2457</v>
      </c>
      <c r="J911" s="665" t="s">
        <v>1999</v>
      </c>
      <c r="K911" s="665" t="s">
        <v>2458</v>
      </c>
      <c r="L911" s="666">
        <v>16.77</v>
      </c>
      <c r="M911" s="666">
        <v>33.54</v>
      </c>
      <c r="N911" s="665">
        <v>2</v>
      </c>
      <c r="O911" s="748">
        <v>2</v>
      </c>
      <c r="P911" s="666">
        <v>33.54</v>
      </c>
      <c r="Q911" s="681">
        <v>1</v>
      </c>
      <c r="R911" s="665">
        <v>2</v>
      </c>
      <c r="S911" s="681">
        <v>1</v>
      </c>
      <c r="T911" s="748">
        <v>2</v>
      </c>
      <c r="U911" s="704">
        <v>1</v>
      </c>
    </row>
    <row r="912" spans="1:21" ht="14.4" customHeight="1" x14ac:dyDescent="0.3">
      <c r="A912" s="664">
        <v>11</v>
      </c>
      <c r="B912" s="665" t="s">
        <v>550</v>
      </c>
      <c r="C912" s="665" t="s">
        <v>1791</v>
      </c>
      <c r="D912" s="746" t="s">
        <v>2589</v>
      </c>
      <c r="E912" s="747" t="s">
        <v>1821</v>
      </c>
      <c r="F912" s="665" t="s">
        <v>1788</v>
      </c>
      <c r="G912" s="665" t="s">
        <v>2009</v>
      </c>
      <c r="H912" s="665" t="s">
        <v>551</v>
      </c>
      <c r="I912" s="665" t="s">
        <v>2012</v>
      </c>
      <c r="J912" s="665" t="s">
        <v>2013</v>
      </c>
      <c r="K912" s="665" t="s">
        <v>2014</v>
      </c>
      <c r="L912" s="666">
        <v>0</v>
      </c>
      <c r="M912" s="666">
        <v>0</v>
      </c>
      <c r="N912" s="665">
        <v>1</v>
      </c>
      <c r="O912" s="748">
        <v>1</v>
      </c>
      <c r="P912" s="666"/>
      <c r="Q912" s="681"/>
      <c r="R912" s="665"/>
      <c r="S912" s="681">
        <v>0</v>
      </c>
      <c r="T912" s="748"/>
      <c r="U912" s="704">
        <v>0</v>
      </c>
    </row>
    <row r="913" spans="1:21" ht="14.4" customHeight="1" x14ac:dyDescent="0.3">
      <c r="A913" s="664">
        <v>11</v>
      </c>
      <c r="B913" s="665" t="s">
        <v>550</v>
      </c>
      <c r="C913" s="665" t="s">
        <v>1791</v>
      </c>
      <c r="D913" s="746" t="s">
        <v>2589</v>
      </c>
      <c r="E913" s="747" t="s">
        <v>1821</v>
      </c>
      <c r="F913" s="665" t="s">
        <v>1788</v>
      </c>
      <c r="G913" s="665" t="s">
        <v>1828</v>
      </c>
      <c r="H913" s="665" t="s">
        <v>551</v>
      </c>
      <c r="I913" s="665" t="s">
        <v>1829</v>
      </c>
      <c r="J913" s="665" t="s">
        <v>1830</v>
      </c>
      <c r="K913" s="665" t="s">
        <v>1831</v>
      </c>
      <c r="L913" s="666">
        <v>500</v>
      </c>
      <c r="M913" s="666">
        <v>500</v>
      </c>
      <c r="N913" s="665">
        <v>1</v>
      </c>
      <c r="O913" s="748">
        <v>1</v>
      </c>
      <c r="P913" s="666">
        <v>500</v>
      </c>
      <c r="Q913" s="681">
        <v>1</v>
      </c>
      <c r="R913" s="665">
        <v>1</v>
      </c>
      <c r="S913" s="681">
        <v>1</v>
      </c>
      <c r="T913" s="748">
        <v>1</v>
      </c>
      <c r="U913" s="704">
        <v>1</v>
      </c>
    </row>
    <row r="914" spans="1:21" ht="14.4" customHeight="1" x14ac:dyDescent="0.3">
      <c r="A914" s="664">
        <v>11</v>
      </c>
      <c r="B914" s="665" t="s">
        <v>550</v>
      </c>
      <c r="C914" s="665" t="s">
        <v>1791</v>
      </c>
      <c r="D914" s="746" t="s">
        <v>2589</v>
      </c>
      <c r="E914" s="747" t="s">
        <v>1821</v>
      </c>
      <c r="F914" s="665" t="s">
        <v>1788</v>
      </c>
      <c r="G914" s="665" t="s">
        <v>1876</v>
      </c>
      <c r="H914" s="665" t="s">
        <v>551</v>
      </c>
      <c r="I914" s="665" t="s">
        <v>1877</v>
      </c>
      <c r="J914" s="665" t="s">
        <v>1878</v>
      </c>
      <c r="K914" s="665" t="s">
        <v>1879</v>
      </c>
      <c r="L914" s="666">
        <v>278.75</v>
      </c>
      <c r="M914" s="666">
        <v>557.5</v>
      </c>
      <c r="N914" s="665">
        <v>2</v>
      </c>
      <c r="O914" s="748">
        <v>1</v>
      </c>
      <c r="P914" s="666">
        <v>557.5</v>
      </c>
      <c r="Q914" s="681">
        <v>1</v>
      </c>
      <c r="R914" s="665">
        <v>2</v>
      </c>
      <c r="S914" s="681">
        <v>1</v>
      </c>
      <c r="T914" s="748">
        <v>1</v>
      </c>
      <c r="U914" s="704">
        <v>1</v>
      </c>
    </row>
    <row r="915" spans="1:21" ht="14.4" customHeight="1" x14ac:dyDescent="0.3">
      <c r="A915" s="664">
        <v>11</v>
      </c>
      <c r="B915" s="665" t="s">
        <v>550</v>
      </c>
      <c r="C915" s="665" t="s">
        <v>1791</v>
      </c>
      <c r="D915" s="746" t="s">
        <v>2589</v>
      </c>
      <c r="E915" s="747" t="s">
        <v>1822</v>
      </c>
      <c r="F915" s="665" t="s">
        <v>1787</v>
      </c>
      <c r="G915" s="665" t="s">
        <v>1854</v>
      </c>
      <c r="H915" s="665" t="s">
        <v>830</v>
      </c>
      <c r="I915" s="665" t="s">
        <v>931</v>
      </c>
      <c r="J915" s="665" t="s">
        <v>1690</v>
      </c>
      <c r="K915" s="665" t="s">
        <v>1691</v>
      </c>
      <c r="L915" s="666">
        <v>154.36000000000001</v>
      </c>
      <c r="M915" s="666">
        <v>154.36000000000001</v>
      </c>
      <c r="N915" s="665">
        <v>1</v>
      </c>
      <c r="O915" s="748">
        <v>1</v>
      </c>
      <c r="P915" s="666">
        <v>154.36000000000001</v>
      </c>
      <c r="Q915" s="681">
        <v>1</v>
      </c>
      <c r="R915" s="665">
        <v>1</v>
      </c>
      <c r="S915" s="681">
        <v>1</v>
      </c>
      <c r="T915" s="748">
        <v>1</v>
      </c>
      <c r="U915" s="704">
        <v>1</v>
      </c>
    </row>
    <row r="916" spans="1:21" ht="14.4" customHeight="1" x14ac:dyDescent="0.3">
      <c r="A916" s="664">
        <v>11</v>
      </c>
      <c r="B916" s="665" t="s">
        <v>550</v>
      </c>
      <c r="C916" s="665" t="s">
        <v>1791</v>
      </c>
      <c r="D916" s="746" t="s">
        <v>2589</v>
      </c>
      <c r="E916" s="747" t="s">
        <v>1822</v>
      </c>
      <c r="F916" s="665" t="s">
        <v>1787</v>
      </c>
      <c r="G916" s="665" t="s">
        <v>1854</v>
      </c>
      <c r="H916" s="665" t="s">
        <v>551</v>
      </c>
      <c r="I916" s="665" t="s">
        <v>1948</v>
      </c>
      <c r="J916" s="665" t="s">
        <v>1886</v>
      </c>
      <c r="K916" s="665" t="s">
        <v>1691</v>
      </c>
      <c r="L916" s="666">
        <v>154.36000000000001</v>
      </c>
      <c r="M916" s="666">
        <v>154.36000000000001</v>
      </c>
      <c r="N916" s="665">
        <v>1</v>
      </c>
      <c r="O916" s="748">
        <v>1</v>
      </c>
      <c r="P916" s="666">
        <v>154.36000000000001</v>
      </c>
      <c r="Q916" s="681">
        <v>1</v>
      </c>
      <c r="R916" s="665">
        <v>1</v>
      </c>
      <c r="S916" s="681">
        <v>1</v>
      </c>
      <c r="T916" s="748">
        <v>1</v>
      </c>
      <c r="U916" s="704">
        <v>1</v>
      </c>
    </row>
    <row r="917" spans="1:21" ht="14.4" customHeight="1" x14ac:dyDescent="0.3">
      <c r="A917" s="664">
        <v>11</v>
      </c>
      <c r="B917" s="665" t="s">
        <v>550</v>
      </c>
      <c r="C917" s="665" t="s">
        <v>1791</v>
      </c>
      <c r="D917" s="746" t="s">
        <v>2589</v>
      </c>
      <c r="E917" s="747" t="s">
        <v>1822</v>
      </c>
      <c r="F917" s="665" t="s">
        <v>1787</v>
      </c>
      <c r="G917" s="665" t="s">
        <v>2129</v>
      </c>
      <c r="H917" s="665" t="s">
        <v>551</v>
      </c>
      <c r="I917" s="665" t="s">
        <v>2130</v>
      </c>
      <c r="J917" s="665" t="s">
        <v>2131</v>
      </c>
      <c r="K917" s="665" t="s">
        <v>2132</v>
      </c>
      <c r="L917" s="666">
        <v>159.71</v>
      </c>
      <c r="M917" s="666">
        <v>1117.97</v>
      </c>
      <c r="N917" s="665">
        <v>7</v>
      </c>
      <c r="O917" s="748">
        <v>4</v>
      </c>
      <c r="P917" s="666">
        <v>319.42</v>
      </c>
      <c r="Q917" s="681">
        <v>0.2857142857142857</v>
      </c>
      <c r="R917" s="665">
        <v>2</v>
      </c>
      <c r="S917" s="681">
        <v>0.2857142857142857</v>
      </c>
      <c r="T917" s="748">
        <v>1</v>
      </c>
      <c r="U917" s="704">
        <v>0.25</v>
      </c>
    </row>
    <row r="918" spans="1:21" ht="14.4" customHeight="1" x14ac:dyDescent="0.3">
      <c r="A918" s="664">
        <v>11</v>
      </c>
      <c r="B918" s="665" t="s">
        <v>550</v>
      </c>
      <c r="C918" s="665" t="s">
        <v>1791</v>
      </c>
      <c r="D918" s="746" t="s">
        <v>2589</v>
      </c>
      <c r="E918" s="747" t="s">
        <v>1822</v>
      </c>
      <c r="F918" s="665" t="s">
        <v>1787</v>
      </c>
      <c r="G918" s="665" t="s">
        <v>2572</v>
      </c>
      <c r="H918" s="665" t="s">
        <v>551</v>
      </c>
      <c r="I918" s="665" t="s">
        <v>2573</v>
      </c>
      <c r="J918" s="665" t="s">
        <v>2574</v>
      </c>
      <c r="K918" s="665" t="s">
        <v>2575</v>
      </c>
      <c r="L918" s="666">
        <v>16.38</v>
      </c>
      <c r="M918" s="666">
        <v>16.38</v>
      </c>
      <c r="N918" s="665">
        <v>1</v>
      </c>
      <c r="O918" s="748">
        <v>1</v>
      </c>
      <c r="P918" s="666"/>
      <c r="Q918" s="681">
        <v>0</v>
      </c>
      <c r="R918" s="665"/>
      <c r="S918" s="681">
        <v>0</v>
      </c>
      <c r="T918" s="748"/>
      <c r="U918" s="704">
        <v>0</v>
      </c>
    </row>
    <row r="919" spans="1:21" ht="14.4" customHeight="1" x14ac:dyDescent="0.3">
      <c r="A919" s="664">
        <v>11</v>
      </c>
      <c r="B919" s="665" t="s">
        <v>550</v>
      </c>
      <c r="C919" s="665" t="s">
        <v>1791</v>
      </c>
      <c r="D919" s="746" t="s">
        <v>2589</v>
      </c>
      <c r="E919" s="747" t="s">
        <v>1822</v>
      </c>
      <c r="F919" s="665" t="s">
        <v>1787</v>
      </c>
      <c r="G919" s="665" t="s">
        <v>1843</v>
      </c>
      <c r="H919" s="665" t="s">
        <v>551</v>
      </c>
      <c r="I919" s="665" t="s">
        <v>927</v>
      </c>
      <c r="J919" s="665" t="s">
        <v>928</v>
      </c>
      <c r="K919" s="665" t="s">
        <v>1722</v>
      </c>
      <c r="L919" s="666">
        <v>78.33</v>
      </c>
      <c r="M919" s="666">
        <v>156.66</v>
      </c>
      <c r="N919" s="665">
        <v>2</v>
      </c>
      <c r="O919" s="748">
        <v>1</v>
      </c>
      <c r="P919" s="666"/>
      <c r="Q919" s="681">
        <v>0</v>
      </c>
      <c r="R919" s="665"/>
      <c r="S919" s="681">
        <v>0</v>
      </c>
      <c r="T919" s="748"/>
      <c r="U919" s="704">
        <v>0</v>
      </c>
    </row>
    <row r="920" spans="1:21" ht="14.4" customHeight="1" x14ac:dyDescent="0.3">
      <c r="A920" s="664">
        <v>11</v>
      </c>
      <c r="B920" s="665" t="s">
        <v>550</v>
      </c>
      <c r="C920" s="665" t="s">
        <v>1791</v>
      </c>
      <c r="D920" s="746" t="s">
        <v>2589</v>
      </c>
      <c r="E920" s="747" t="s">
        <v>1822</v>
      </c>
      <c r="F920" s="665" t="s">
        <v>1787</v>
      </c>
      <c r="G920" s="665" t="s">
        <v>2395</v>
      </c>
      <c r="H920" s="665" t="s">
        <v>551</v>
      </c>
      <c r="I920" s="665" t="s">
        <v>2399</v>
      </c>
      <c r="J920" s="665" t="s">
        <v>2397</v>
      </c>
      <c r="K920" s="665" t="s">
        <v>2400</v>
      </c>
      <c r="L920" s="666">
        <v>0</v>
      </c>
      <c r="M920" s="666">
        <v>0</v>
      </c>
      <c r="N920" s="665">
        <v>1</v>
      </c>
      <c r="O920" s="748">
        <v>1</v>
      </c>
      <c r="P920" s="666"/>
      <c r="Q920" s="681"/>
      <c r="R920" s="665"/>
      <c r="S920" s="681">
        <v>0</v>
      </c>
      <c r="T920" s="748"/>
      <c r="U920" s="704">
        <v>0</v>
      </c>
    </row>
    <row r="921" spans="1:21" ht="14.4" customHeight="1" x14ac:dyDescent="0.3">
      <c r="A921" s="664">
        <v>11</v>
      </c>
      <c r="B921" s="665" t="s">
        <v>550</v>
      </c>
      <c r="C921" s="665" t="s">
        <v>1791</v>
      </c>
      <c r="D921" s="746" t="s">
        <v>2589</v>
      </c>
      <c r="E921" s="747" t="s">
        <v>1822</v>
      </c>
      <c r="F921" s="665" t="s">
        <v>1787</v>
      </c>
      <c r="G921" s="665" t="s">
        <v>1937</v>
      </c>
      <c r="H921" s="665" t="s">
        <v>551</v>
      </c>
      <c r="I921" s="665" t="s">
        <v>2515</v>
      </c>
      <c r="J921" s="665" t="s">
        <v>2302</v>
      </c>
      <c r="K921" s="665" t="s">
        <v>2516</v>
      </c>
      <c r="L921" s="666">
        <v>73.069999999999993</v>
      </c>
      <c r="M921" s="666">
        <v>2119.0299999999988</v>
      </c>
      <c r="N921" s="665">
        <v>29</v>
      </c>
      <c r="O921" s="748">
        <v>25.5</v>
      </c>
      <c r="P921" s="666">
        <v>730.69999999999982</v>
      </c>
      <c r="Q921" s="681">
        <v>0.34482758620689663</v>
      </c>
      <c r="R921" s="665">
        <v>10</v>
      </c>
      <c r="S921" s="681">
        <v>0.34482758620689657</v>
      </c>
      <c r="T921" s="748">
        <v>9</v>
      </c>
      <c r="U921" s="704">
        <v>0.35294117647058826</v>
      </c>
    </row>
    <row r="922" spans="1:21" ht="14.4" customHeight="1" x14ac:dyDescent="0.3">
      <c r="A922" s="664">
        <v>11</v>
      </c>
      <c r="B922" s="665" t="s">
        <v>550</v>
      </c>
      <c r="C922" s="665" t="s">
        <v>1791</v>
      </c>
      <c r="D922" s="746" t="s">
        <v>2589</v>
      </c>
      <c r="E922" s="747" t="s">
        <v>1822</v>
      </c>
      <c r="F922" s="665" t="s">
        <v>1787</v>
      </c>
      <c r="G922" s="665" t="s">
        <v>1937</v>
      </c>
      <c r="H922" s="665" t="s">
        <v>551</v>
      </c>
      <c r="I922" s="665" t="s">
        <v>2301</v>
      </c>
      <c r="J922" s="665" t="s">
        <v>2302</v>
      </c>
      <c r="K922" s="665" t="s">
        <v>2303</v>
      </c>
      <c r="L922" s="666">
        <v>0</v>
      </c>
      <c r="M922" s="666">
        <v>0</v>
      </c>
      <c r="N922" s="665">
        <v>5</v>
      </c>
      <c r="O922" s="748">
        <v>5</v>
      </c>
      <c r="P922" s="666">
        <v>0</v>
      </c>
      <c r="Q922" s="681"/>
      <c r="R922" s="665">
        <v>2</v>
      </c>
      <c r="S922" s="681">
        <v>0.4</v>
      </c>
      <c r="T922" s="748">
        <v>2</v>
      </c>
      <c r="U922" s="704">
        <v>0.4</v>
      </c>
    </row>
    <row r="923" spans="1:21" ht="14.4" customHeight="1" x14ac:dyDescent="0.3">
      <c r="A923" s="664">
        <v>11</v>
      </c>
      <c r="B923" s="665" t="s">
        <v>550</v>
      </c>
      <c r="C923" s="665" t="s">
        <v>1791</v>
      </c>
      <c r="D923" s="746" t="s">
        <v>2589</v>
      </c>
      <c r="E923" s="747" t="s">
        <v>1822</v>
      </c>
      <c r="F923" s="665" t="s">
        <v>1787</v>
      </c>
      <c r="G923" s="665" t="s">
        <v>1937</v>
      </c>
      <c r="H923" s="665" t="s">
        <v>551</v>
      </c>
      <c r="I923" s="665" t="s">
        <v>1938</v>
      </c>
      <c r="J923" s="665" t="s">
        <v>1939</v>
      </c>
      <c r="K923" s="665" t="s">
        <v>1940</v>
      </c>
      <c r="L923" s="666">
        <v>36.54</v>
      </c>
      <c r="M923" s="666">
        <v>73.08</v>
      </c>
      <c r="N923" s="665">
        <v>2</v>
      </c>
      <c r="O923" s="748">
        <v>1.5</v>
      </c>
      <c r="P923" s="666">
        <v>36.54</v>
      </c>
      <c r="Q923" s="681">
        <v>0.5</v>
      </c>
      <c r="R923" s="665">
        <v>1</v>
      </c>
      <c r="S923" s="681">
        <v>0.5</v>
      </c>
      <c r="T923" s="748">
        <v>1</v>
      </c>
      <c r="U923" s="704">
        <v>0.66666666666666663</v>
      </c>
    </row>
    <row r="924" spans="1:21" ht="14.4" customHeight="1" x14ac:dyDescent="0.3">
      <c r="A924" s="664">
        <v>11</v>
      </c>
      <c r="B924" s="665" t="s">
        <v>550</v>
      </c>
      <c r="C924" s="665" t="s">
        <v>1791</v>
      </c>
      <c r="D924" s="746" t="s">
        <v>2589</v>
      </c>
      <c r="E924" s="747" t="s">
        <v>1822</v>
      </c>
      <c r="F924" s="665" t="s">
        <v>1787</v>
      </c>
      <c r="G924" s="665" t="s">
        <v>1969</v>
      </c>
      <c r="H924" s="665" t="s">
        <v>551</v>
      </c>
      <c r="I924" s="665" t="s">
        <v>1970</v>
      </c>
      <c r="J924" s="665" t="s">
        <v>1971</v>
      </c>
      <c r="K924" s="665" t="s">
        <v>1972</v>
      </c>
      <c r="L924" s="666">
        <v>159.71</v>
      </c>
      <c r="M924" s="666">
        <v>1117.97</v>
      </c>
      <c r="N924" s="665">
        <v>7</v>
      </c>
      <c r="O924" s="748">
        <v>2.5</v>
      </c>
      <c r="P924" s="666">
        <v>319.42</v>
      </c>
      <c r="Q924" s="681">
        <v>0.2857142857142857</v>
      </c>
      <c r="R924" s="665">
        <v>2</v>
      </c>
      <c r="S924" s="681">
        <v>0.2857142857142857</v>
      </c>
      <c r="T924" s="748">
        <v>1</v>
      </c>
      <c r="U924" s="704">
        <v>0.4</v>
      </c>
    </row>
    <row r="925" spans="1:21" ht="14.4" customHeight="1" x14ac:dyDescent="0.3">
      <c r="A925" s="664">
        <v>11</v>
      </c>
      <c r="B925" s="665" t="s">
        <v>550</v>
      </c>
      <c r="C925" s="665" t="s">
        <v>1791</v>
      </c>
      <c r="D925" s="746" t="s">
        <v>2589</v>
      </c>
      <c r="E925" s="747" t="s">
        <v>1822</v>
      </c>
      <c r="F925" s="665" t="s">
        <v>1787</v>
      </c>
      <c r="G925" s="665" t="s">
        <v>1969</v>
      </c>
      <c r="H925" s="665" t="s">
        <v>551</v>
      </c>
      <c r="I925" s="665" t="s">
        <v>1973</v>
      </c>
      <c r="J925" s="665" t="s">
        <v>1971</v>
      </c>
      <c r="K925" s="665" t="s">
        <v>1974</v>
      </c>
      <c r="L925" s="666">
        <v>159.71</v>
      </c>
      <c r="M925" s="666">
        <v>479.13</v>
      </c>
      <c r="N925" s="665">
        <v>3</v>
      </c>
      <c r="O925" s="748">
        <v>1</v>
      </c>
      <c r="P925" s="666"/>
      <c r="Q925" s="681">
        <v>0</v>
      </c>
      <c r="R925" s="665"/>
      <c r="S925" s="681">
        <v>0</v>
      </c>
      <c r="T925" s="748"/>
      <c r="U925" s="704">
        <v>0</v>
      </c>
    </row>
    <row r="926" spans="1:21" ht="14.4" customHeight="1" x14ac:dyDescent="0.3">
      <c r="A926" s="664">
        <v>11</v>
      </c>
      <c r="B926" s="665" t="s">
        <v>550</v>
      </c>
      <c r="C926" s="665" t="s">
        <v>1791</v>
      </c>
      <c r="D926" s="746" t="s">
        <v>2589</v>
      </c>
      <c r="E926" s="747" t="s">
        <v>1822</v>
      </c>
      <c r="F926" s="665" t="s">
        <v>1787</v>
      </c>
      <c r="G926" s="665" t="s">
        <v>1969</v>
      </c>
      <c r="H926" s="665" t="s">
        <v>551</v>
      </c>
      <c r="I926" s="665" t="s">
        <v>2067</v>
      </c>
      <c r="J926" s="665" t="s">
        <v>1971</v>
      </c>
      <c r="K926" s="665" t="s">
        <v>2068</v>
      </c>
      <c r="L926" s="666">
        <v>0</v>
      </c>
      <c r="M926" s="666">
        <v>0</v>
      </c>
      <c r="N926" s="665">
        <v>1</v>
      </c>
      <c r="O926" s="748">
        <v>0.5</v>
      </c>
      <c r="P926" s="666"/>
      <c r="Q926" s="681"/>
      <c r="R926" s="665"/>
      <c r="S926" s="681">
        <v>0</v>
      </c>
      <c r="T926" s="748"/>
      <c r="U926" s="704">
        <v>0</v>
      </c>
    </row>
    <row r="927" spans="1:21" ht="14.4" customHeight="1" x14ac:dyDescent="0.3">
      <c r="A927" s="664">
        <v>11</v>
      </c>
      <c r="B927" s="665" t="s">
        <v>550</v>
      </c>
      <c r="C927" s="665" t="s">
        <v>1791</v>
      </c>
      <c r="D927" s="746" t="s">
        <v>2589</v>
      </c>
      <c r="E927" s="747" t="s">
        <v>1822</v>
      </c>
      <c r="F927" s="665" t="s">
        <v>1787</v>
      </c>
      <c r="G927" s="665" t="s">
        <v>1931</v>
      </c>
      <c r="H927" s="665" t="s">
        <v>551</v>
      </c>
      <c r="I927" s="665" t="s">
        <v>2576</v>
      </c>
      <c r="J927" s="665" t="s">
        <v>2577</v>
      </c>
      <c r="K927" s="665" t="s">
        <v>2175</v>
      </c>
      <c r="L927" s="666">
        <v>0</v>
      </c>
      <c r="M927" s="666">
        <v>0</v>
      </c>
      <c r="N927" s="665">
        <v>1</v>
      </c>
      <c r="O927" s="748">
        <v>0.5</v>
      </c>
      <c r="P927" s="666">
        <v>0</v>
      </c>
      <c r="Q927" s="681"/>
      <c r="R927" s="665">
        <v>1</v>
      </c>
      <c r="S927" s="681">
        <v>1</v>
      </c>
      <c r="T927" s="748">
        <v>0.5</v>
      </c>
      <c r="U927" s="704">
        <v>1</v>
      </c>
    </row>
    <row r="928" spans="1:21" ht="14.4" customHeight="1" x14ac:dyDescent="0.3">
      <c r="A928" s="664">
        <v>11</v>
      </c>
      <c r="B928" s="665" t="s">
        <v>550</v>
      </c>
      <c r="C928" s="665" t="s">
        <v>1791</v>
      </c>
      <c r="D928" s="746" t="s">
        <v>2589</v>
      </c>
      <c r="E928" s="747" t="s">
        <v>1822</v>
      </c>
      <c r="F928" s="665" t="s">
        <v>1787</v>
      </c>
      <c r="G928" s="665" t="s">
        <v>1858</v>
      </c>
      <c r="H928" s="665" t="s">
        <v>551</v>
      </c>
      <c r="I928" s="665" t="s">
        <v>1859</v>
      </c>
      <c r="J928" s="665" t="s">
        <v>1860</v>
      </c>
      <c r="K928" s="665" t="s">
        <v>1861</v>
      </c>
      <c r="L928" s="666">
        <v>30.46</v>
      </c>
      <c r="M928" s="666">
        <v>60.92</v>
      </c>
      <c r="N928" s="665">
        <v>2</v>
      </c>
      <c r="O928" s="748">
        <v>1</v>
      </c>
      <c r="P928" s="666">
        <v>30.46</v>
      </c>
      <c r="Q928" s="681">
        <v>0.5</v>
      </c>
      <c r="R928" s="665">
        <v>1</v>
      </c>
      <c r="S928" s="681">
        <v>0.5</v>
      </c>
      <c r="T928" s="748">
        <v>0.5</v>
      </c>
      <c r="U928" s="704">
        <v>0.5</v>
      </c>
    </row>
    <row r="929" spans="1:21" ht="14.4" customHeight="1" x14ac:dyDescent="0.3">
      <c r="A929" s="664">
        <v>11</v>
      </c>
      <c r="B929" s="665" t="s">
        <v>550</v>
      </c>
      <c r="C929" s="665" t="s">
        <v>1791</v>
      </c>
      <c r="D929" s="746" t="s">
        <v>2589</v>
      </c>
      <c r="E929" s="747" t="s">
        <v>1822</v>
      </c>
      <c r="F929" s="665" t="s">
        <v>1787</v>
      </c>
      <c r="G929" s="665" t="s">
        <v>1858</v>
      </c>
      <c r="H929" s="665" t="s">
        <v>551</v>
      </c>
      <c r="I929" s="665" t="s">
        <v>747</v>
      </c>
      <c r="J929" s="665" t="s">
        <v>748</v>
      </c>
      <c r="K929" s="665" t="s">
        <v>1921</v>
      </c>
      <c r="L929" s="666">
        <v>60.9</v>
      </c>
      <c r="M929" s="666">
        <v>426.29999999999995</v>
      </c>
      <c r="N929" s="665">
        <v>7</v>
      </c>
      <c r="O929" s="748">
        <v>3</v>
      </c>
      <c r="P929" s="666">
        <v>243.6</v>
      </c>
      <c r="Q929" s="681">
        <v>0.57142857142857151</v>
      </c>
      <c r="R929" s="665">
        <v>4</v>
      </c>
      <c r="S929" s="681">
        <v>0.5714285714285714</v>
      </c>
      <c r="T929" s="748">
        <v>1.5</v>
      </c>
      <c r="U929" s="704">
        <v>0.5</v>
      </c>
    </row>
    <row r="930" spans="1:21" ht="14.4" customHeight="1" x14ac:dyDescent="0.3">
      <c r="A930" s="664">
        <v>11</v>
      </c>
      <c r="B930" s="665" t="s">
        <v>550</v>
      </c>
      <c r="C930" s="665" t="s">
        <v>1791</v>
      </c>
      <c r="D930" s="746" t="s">
        <v>2589</v>
      </c>
      <c r="E930" s="747" t="s">
        <v>1822</v>
      </c>
      <c r="F930" s="665" t="s">
        <v>1787</v>
      </c>
      <c r="G930" s="665" t="s">
        <v>1834</v>
      </c>
      <c r="H930" s="665" t="s">
        <v>551</v>
      </c>
      <c r="I930" s="665" t="s">
        <v>1872</v>
      </c>
      <c r="J930" s="665" t="s">
        <v>679</v>
      </c>
      <c r="K930" s="665" t="s">
        <v>1873</v>
      </c>
      <c r="L930" s="666">
        <v>0</v>
      </c>
      <c r="M930" s="666">
        <v>0</v>
      </c>
      <c r="N930" s="665">
        <v>1</v>
      </c>
      <c r="O930" s="748">
        <v>0.5</v>
      </c>
      <c r="P930" s="666">
        <v>0</v>
      </c>
      <c r="Q930" s="681"/>
      <c r="R930" s="665">
        <v>1</v>
      </c>
      <c r="S930" s="681">
        <v>1</v>
      </c>
      <c r="T930" s="748">
        <v>0.5</v>
      </c>
      <c r="U930" s="704">
        <v>1</v>
      </c>
    </row>
    <row r="931" spans="1:21" ht="14.4" customHeight="1" x14ac:dyDescent="0.3">
      <c r="A931" s="664">
        <v>11</v>
      </c>
      <c r="B931" s="665" t="s">
        <v>550</v>
      </c>
      <c r="C931" s="665" t="s">
        <v>1791</v>
      </c>
      <c r="D931" s="746" t="s">
        <v>2589</v>
      </c>
      <c r="E931" s="747" t="s">
        <v>1822</v>
      </c>
      <c r="F931" s="665" t="s">
        <v>1787</v>
      </c>
      <c r="G931" s="665" t="s">
        <v>2480</v>
      </c>
      <c r="H931" s="665" t="s">
        <v>551</v>
      </c>
      <c r="I931" s="665" t="s">
        <v>2578</v>
      </c>
      <c r="J931" s="665" t="s">
        <v>2482</v>
      </c>
      <c r="K931" s="665" t="s">
        <v>2579</v>
      </c>
      <c r="L931" s="666">
        <v>0</v>
      </c>
      <c r="M931" s="666">
        <v>0</v>
      </c>
      <c r="N931" s="665">
        <v>1</v>
      </c>
      <c r="O931" s="748">
        <v>0.5</v>
      </c>
      <c r="P931" s="666">
        <v>0</v>
      </c>
      <c r="Q931" s="681"/>
      <c r="R931" s="665">
        <v>1</v>
      </c>
      <c r="S931" s="681">
        <v>1</v>
      </c>
      <c r="T931" s="748">
        <v>0.5</v>
      </c>
      <c r="U931" s="704">
        <v>1</v>
      </c>
    </row>
    <row r="932" spans="1:21" ht="14.4" customHeight="1" x14ac:dyDescent="0.3">
      <c r="A932" s="664">
        <v>11</v>
      </c>
      <c r="B932" s="665" t="s">
        <v>550</v>
      </c>
      <c r="C932" s="665" t="s">
        <v>1791</v>
      </c>
      <c r="D932" s="746" t="s">
        <v>2589</v>
      </c>
      <c r="E932" s="747" t="s">
        <v>1822</v>
      </c>
      <c r="F932" s="665" t="s">
        <v>1787</v>
      </c>
      <c r="G932" s="665" t="s">
        <v>2480</v>
      </c>
      <c r="H932" s="665" t="s">
        <v>551</v>
      </c>
      <c r="I932" s="665" t="s">
        <v>2580</v>
      </c>
      <c r="J932" s="665" t="s">
        <v>2482</v>
      </c>
      <c r="K932" s="665" t="s">
        <v>2581</v>
      </c>
      <c r="L932" s="666">
        <v>0</v>
      </c>
      <c r="M932" s="666">
        <v>0</v>
      </c>
      <c r="N932" s="665">
        <v>1</v>
      </c>
      <c r="O932" s="748">
        <v>0.5</v>
      </c>
      <c r="P932" s="666"/>
      <c r="Q932" s="681"/>
      <c r="R932" s="665"/>
      <c r="S932" s="681">
        <v>0</v>
      </c>
      <c r="T932" s="748"/>
      <c r="U932" s="704">
        <v>0</v>
      </c>
    </row>
    <row r="933" spans="1:21" ht="14.4" customHeight="1" x14ac:dyDescent="0.3">
      <c r="A933" s="664">
        <v>11</v>
      </c>
      <c r="B933" s="665" t="s">
        <v>550</v>
      </c>
      <c r="C933" s="665" t="s">
        <v>1791</v>
      </c>
      <c r="D933" s="746" t="s">
        <v>2589</v>
      </c>
      <c r="E933" s="747" t="s">
        <v>1822</v>
      </c>
      <c r="F933" s="665" t="s">
        <v>1787</v>
      </c>
      <c r="G933" s="665" t="s">
        <v>1862</v>
      </c>
      <c r="H933" s="665" t="s">
        <v>551</v>
      </c>
      <c r="I933" s="665" t="s">
        <v>1863</v>
      </c>
      <c r="J933" s="665" t="s">
        <v>1864</v>
      </c>
      <c r="K933" s="665" t="s">
        <v>1865</v>
      </c>
      <c r="L933" s="666">
        <v>0</v>
      </c>
      <c r="M933" s="666">
        <v>0</v>
      </c>
      <c r="N933" s="665">
        <v>1</v>
      </c>
      <c r="O933" s="748">
        <v>0.5</v>
      </c>
      <c r="P933" s="666">
        <v>0</v>
      </c>
      <c r="Q933" s="681"/>
      <c r="R933" s="665">
        <v>1</v>
      </c>
      <c r="S933" s="681">
        <v>1</v>
      </c>
      <c r="T933" s="748">
        <v>0.5</v>
      </c>
      <c r="U933" s="704">
        <v>1</v>
      </c>
    </row>
    <row r="934" spans="1:21" ht="14.4" customHeight="1" x14ac:dyDescent="0.3">
      <c r="A934" s="664">
        <v>11</v>
      </c>
      <c r="B934" s="665" t="s">
        <v>550</v>
      </c>
      <c r="C934" s="665" t="s">
        <v>1791</v>
      </c>
      <c r="D934" s="746" t="s">
        <v>2589</v>
      </c>
      <c r="E934" s="747" t="s">
        <v>1822</v>
      </c>
      <c r="F934" s="665" t="s">
        <v>1787</v>
      </c>
      <c r="G934" s="665" t="s">
        <v>2304</v>
      </c>
      <c r="H934" s="665" t="s">
        <v>830</v>
      </c>
      <c r="I934" s="665" t="s">
        <v>1076</v>
      </c>
      <c r="J934" s="665" t="s">
        <v>1077</v>
      </c>
      <c r="K934" s="665" t="s">
        <v>1718</v>
      </c>
      <c r="L934" s="666">
        <v>37.159999999999997</v>
      </c>
      <c r="M934" s="666">
        <v>111.47999999999999</v>
      </c>
      <c r="N934" s="665">
        <v>3</v>
      </c>
      <c r="O934" s="748">
        <v>2.5</v>
      </c>
      <c r="P934" s="666">
        <v>74.319999999999993</v>
      </c>
      <c r="Q934" s="681">
        <v>0.66666666666666663</v>
      </c>
      <c r="R934" s="665">
        <v>2</v>
      </c>
      <c r="S934" s="681">
        <v>0.66666666666666663</v>
      </c>
      <c r="T934" s="748">
        <v>2</v>
      </c>
      <c r="U934" s="704">
        <v>0.8</v>
      </c>
    </row>
    <row r="935" spans="1:21" ht="14.4" customHeight="1" x14ac:dyDescent="0.3">
      <c r="A935" s="664">
        <v>11</v>
      </c>
      <c r="B935" s="665" t="s">
        <v>550</v>
      </c>
      <c r="C935" s="665" t="s">
        <v>1791</v>
      </c>
      <c r="D935" s="746" t="s">
        <v>2589</v>
      </c>
      <c r="E935" s="747" t="s">
        <v>1822</v>
      </c>
      <c r="F935" s="665" t="s">
        <v>1787</v>
      </c>
      <c r="G935" s="665" t="s">
        <v>1823</v>
      </c>
      <c r="H935" s="665" t="s">
        <v>830</v>
      </c>
      <c r="I935" s="665" t="s">
        <v>1836</v>
      </c>
      <c r="J935" s="665" t="s">
        <v>857</v>
      </c>
      <c r="K935" s="665" t="s">
        <v>1678</v>
      </c>
      <c r="L935" s="666">
        <v>543.39</v>
      </c>
      <c r="M935" s="666">
        <v>1086.78</v>
      </c>
      <c r="N935" s="665">
        <v>2</v>
      </c>
      <c r="O935" s="748">
        <v>1.5</v>
      </c>
      <c r="P935" s="666">
        <v>543.39</v>
      </c>
      <c r="Q935" s="681">
        <v>0.5</v>
      </c>
      <c r="R935" s="665">
        <v>1</v>
      </c>
      <c r="S935" s="681">
        <v>0.5</v>
      </c>
      <c r="T935" s="748">
        <v>0.5</v>
      </c>
      <c r="U935" s="704">
        <v>0.33333333333333331</v>
      </c>
    </row>
    <row r="936" spans="1:21" ht="14.4" customHeight="1" x14ac:dyDescent="0.3">
      <c r="A936" s="664">
        <v>11</v>
      </c>
      <c r="B936" s="665" t="s">
        <v>550</v>
      </c>
      <c r="C936" s="665" t="s">
        <v>1791</v>
      </c>
      <c r="D936" s="746" t="s">
        <v>2589</v>
      </c>
      <c r="E936" s="747" t="s">
        <v>1822</v>
      </c>
      <c r="F936" s="665" t="s">
        <v>1787</v>
      </c>
      <c r="G936" s="665" t="s">
        <v>1823</v>
      </c>
      <c r="H936" s="665" t="s">
        <v>830</v>
      </c>
      <c r="I936" s="665" t="s">
        <v>1824</v>
      </c>
      <c r="J936" s="665" t="s">
        <v>857</v>
      </c>
      <c r="K936" s="665" t="s">
        <v>1676</v>
      </c>
      <c r="L936" s="666">
        <v>815.1</v>
      </c>
      <c r="M936" s="666">
        <v>11411.400000000001</v>
      </c>
      <c r="N936" s="665">
        <v>14</v>
      </c>
      <c r="O936" s="748">
        <v>5</v>
      </c>
      <c r="P936" s="666">
        <v>10596.300000000001</v>
      </c>
      <c r="Q936" s="681">
        <v>0.9285714285714286</v>
      </c>
      <c r="R936" s="665">
        <v>13</v>
      </c>
      <c r="S936" s="681">
        <v>0.9285714285714286</v>
      </c>
      <c r="T936" s="748">
        <v>4</v>
      </c>
      <c r="U936" s="704">
        <v>0.8</v>
      </c>
    </row>
    <row r="937" spans="1:21" ht="14.4" customHeight="1" x14ac:dyDescent="0.3">
      <c r="A937" s="664">
        <v>11</v>
      </c>
      <c r="B937" s="665" t="s">
        <v>550</v>
      </c>
      <c r="C937" s="665" t="s">
        <v>1791</v>
      </c>
      <c r="D937" s="746" t="s">
        <v>2589</v>
      </c>
      <c r="E937" s="747" t="s">
        <v>1822</v>
      </c>
      <c r="F937" s="665" t="s">
        <v>1787</v>
      </c>
      <c r="G937" s="665" t="s">
        <v>1823</v>
      </c>
      <c r="H937" s="665" t="s">
        <v>830</v>
      </c>
      <c r="I937" s="665" t="s">
        <v>901</v>
      </c>
      <c r="J937" s="665" t="s">
        <v>857</v>
      </c>
      <c r="K937" s="665" t="s">
        <v>1676</v>
      </c>
      <c r="L937" s="666">
        <v>815.1</v>
      </c>
      <c r="M937" s="666">
        <v>1630.2</v>
      </c>
      <c r="N937" s="665">
        <v>2</v>
      </c>
      <c r="O937" s="748">
        <v>1</v>
      </c>
      <c r="P937" s="666"/>
      <c r="Q937" s="681">
        <v>0</v>
      </c>
      <c r="R937" s="665"/>
      <c r="S937" s="681">
        <v>0</v>
      </c>
      <c r="T937" s="748"/>
      <c r="U937" s="704">
        <v>0</v>
      </c>
    </row>
    <row r="938" spans="1:21" ht="14.4" customHeight="1" x14ac:dyDescent="0.3">
      <c r="A938" s="664">
        <v>11</v>
      </c>
      <c r="B938" s="665" t="s">
        <v>550</v>
      </c>
      <c r="C938" s="665" t="s">
        <v>1791</v>
      </c>
      <c r="D938" s="746" t="s">
        <v>2589</v>
      </c>
      <c r="E938" s="747" t="s">
        <v>1822</v>
      </c>
      <c r="F938" s="665" t="s">
        <v>1787</v>
      </c>
      <c r="G938" s="665" t="s">
        <v>1837</v>
      </c>
      <c r="H938" s="665" t="s">
        <v>830</v>
      </c>
      <c r="I938" s="665" t="s">
        <v>1080</v>
      </c>
      <c r="J938" s="665" t="s">
        <v>845</v>
      </c>
      <c r="K938" s="665" t="s">
        <v>1723</v>
      </c>
      <c r="L938" s="666">
        <v>18.260000000000002</v>
      </c>
      <c r="M938" s="666">
        <v>54.78</v>
      </c>
      <c r="N938" s="665">
        <v>3</v>
      </c>
      <c r="O938" s="748">
        <v>3</v>
      </c>
      <c r="P938" s="666">
        <v>18.260000000000002</v>
      </c>
      <c r="Q938" s="681">
        <v>0.33333333333333337</v>
      </c>
      <c r="R938" s="665">
        <v>1</v>
      </c>
      <c r="S938" s="681">
        <v>0.33333333333333331</v>
      </c>
      <c r="T938" s="748">
        <v>1</v>
      </c>
      <c r="U938" s="704">
        <v>0.33333333333333331</v>
      </c>
    </row>
    <row r="939" spans="1:21" ht="14.4" customHeight="1" x14ac:dyDescent="0.3">
      <c r="A939" s="664">
        <v>11</v>
      </c>
      <c r="B939" s="665" t="s">
        <v>550</v>
      </c>
      <c r="C939" s="665" t="s">
        <v>1791</v>
      </c>
      <c r="D939" s="746" t="s">
        <v>2589</v>
      </c>
      <c r="E939" s="747" t="s">
        <v>1822</v>
      </c>
      <c r="F939" s="665" t="s">
        <v>1787</v>
      </c>
      <c r="G939" s="665" t="s">
        <v>1837</v>
      </c>
      <c r="H939" s="665" t="s">
        <v>830</v>
      </c>
      <c r="I939" s="665" t="s">
        <v>844</v>
      </c>
      <c r="J939" s="665" t="s">
        <v>845</v>
      </c>
      <c r="K939" s="665" t="s">
        <v>846</v>
      </c>
      <c r="L939" s="666">
        <v>36.54</v>
      </c>
      <c r="M939" s="666">
        <v>219.24</v>
      </c>
      <c r="N939" s="665">
        <v>6</v>
      </c>
      <c r="O939" s="748">
        <v>4</v>
      </c>
      <c r="P939" s="666">
        <v>109.62</v>
      </c>
      <c r="Q939" s="681">
        <v>0.5</v>
      </c>
      <c r="R939" s="665">
        <v>3</v>
      </c>
      <c r="S939" s="681">
        <v>0.5</v>
      </c>
      <c r="T939" s="748">
        <v>2</v>
      </c>
      <c r="U939" s="704">
        <v>0.5</v>
      </c>
    </row>
    <row r="940" spans="1:21" ht="14.4" customHeight="1" x14ac:dyDescent="0.3">
      <c r="A940" s="664">
        <v>11</v>
      </c>
      <c r="B940" s="665" t="s">
        <v>550</v>
      </c>
      <c r="C940" s="665" t="s">
        <v>1791</v>
      </c>
      <c r="D940" s="746" t="s">
        <v>2589</v>
      </c>
      <c r="E940" s="747" t="s">
        <v>1822</v>
      </c>
      <c r="F940" s="665" t="s">
        <v>1787</v>
      </c>
      <c r="G940" s="665" t="s">
        <v>1837</v>
      </c>
      <c r="H940" s="665" t="s">
        <v>551</v>
      </c>
      <c r="I940" s="665" t="s">
        <v>1935</v>
      </c>
      <c r="J940" s="665" t="s">
        <v>845</v>
      </c>
      <c r="K940" s="665" t="s">
        <v>1936</v>
      </c>
      <c r="L940" s="666">
        <v>18.260000000000002</v>
      </c>
      <c r="M940" s="666">
        <v>18.260000000000002</v>
      </c>
      <c r="N940" s="665">
        <v>1</v>
      </c>
      <c r="O940" s="748">
        <v>1</v>
      </c>
      <c r="P940" s="666"/>
      <c r="Q940" s="681">
        <v>0</v>
      </c>
      <c r="R940" s="665"/>
      <c r="S940" s="681">
        <v>0</v>
      </c>
      <c r="T940" s="748"/>
      <c r="U940" s="704">
        <v>0</v>
      </c>
    </row>
    <row r="941" spans="1:21" ht="14.4" customHeight="1" x14ac:dyDescent="0.3">
      <c r="A941" s="664">
        <v>11</v>
      </c>
      <c r="B941" s="665" t="s">
        <v>550</v>
      </c>
      <c r="C941" s="665" t="s">
        <v>1791</v>
      </c>
      <c r="D941" s="746" t="s">
        <v>2589</v>
      </c>
      <c r="E941" s="747" t="s">
        <v>1822</v>
      </c>
      <c r="F941" s="665" t="s">
        <v>1787</v>
      </c>
      <c r="G941" s="665" t="s">
        <v>2582</v>
      </c>
      <c r="H941" s="665" t="s">
        <v>551</v>
      </c>
      <c r="I941" s="665" t="s">
        <v>1040</v>
      </c>
      <c r="J941" s="665" t="s">
        <v>1041</v>
      </c>
      <c r="K941" s="665" t="s">
        <v>2583</v>
      </c>
      <c r="L941" s="666">
        <v>0</v>
      </c>
      <c r="M941" s="666">
        <v>0</v>
      </c>
      <c r="N941" s="665">
        <v>1</v>
      </c>
      <c r="O941" s="748">
        <v>1</v>
      </c>
      <c r="P941" s="666"/>
      <c r="Q941" s="681"/>
      <c r="R941" s="665"/>
      <c r="S941" s="681">
        <v>0</v>
      </c>
      <c r="T941" s="748"/>
      <c r="U941" s="704">
        <v>0</v>
      </c>
    </row>
    <row r="942" spans="1:21" ht="14.4" customHeight="1" x14ac:dyDescent="0.3">
      <c r="A942" s="664">
        <v>11</v>
      </c>
      <c r="B942" s="665" t="s">
        <v>550</v>
      </c>
      <c r="C942" s="665" t="s">
        <v>1791</v>
      </c>
      <c r="D942" s="746" t="s">
        <v>2589</v>
      </c>
      <c r="E942" s="747" t="s">
        <v>1822</v>
      </c>
      <c r="F942" s="665" t="s">
        <v>1787</v>
      </c>
      <c r="G942" s="665" t="s">
        <v>1825</v>
      </c>
      <c r="H942" s="665" t="s">
        <v>551</v>
      </c>
      <c r="I942" s="665" t="s">
        <v>640</v>
      </c>
      <c r="J942" s="665" t="s">
        <v>1826</v>
      </c>
      <c r="K942" s="665" t="s">
        <v>1827</v>
      </c>
      <c r="L942" s="666">
        <v>0</v>
      </c>
      <c r="M942" s="666">
        <v>0</v>
      </c>
      <c r="N942" s="665">
        <v>4</v>
      </c>
      <c r="O942" s="748">
        <v>3.5</v>
      </c>
      <c r="P942" s="666">
        <v>0</v>
      </c>
      <c r="Q942" s="681"/>
      <c r="R942" s="665">
        <v>3</v>
      </c>
      <c r="S942" s="681">
        <v>0.75</v>
      </c>
      <c r="T942" s="748">
        <v>2.5</v>
      </c>
      <c r="U942" s="704">
        <v>0.7142857142857143</v>
      </c>
    </row>
    <row r="943" spans="1:21" ht="14.4" customHeight="1" x14ac:dyDescent="0.3">
      <c r="A943" s="664">
        <v>11</v>
      </c>
      <c r="B943" s="665" t="s">
        <v>550</v>
      </c>
      <c r="C943" s="665" t="s">
        <v>1791</v>
      </c>
      <c r="D943" s="746" t="s">
        <v>2589</v>
      </c>
      <c r="E943" s="747" t="s">
        <v>1822</v>
      </c>
      <c r="F943" s="665" t="s">
        <v>1787</v>
      </c>
      <c r="G943" s="665" t="s">
        <v>1990</v>
      </c>
      <c r="H943" s="665" t="s">
        <v>551</v>
      </c>
      <c r="I943" s="665" t="s">
        <v>2372</v>
      </c>
      <c r="J943" s="665" t="s">
        <v>1992</v>
      </c>
      <c r="K943" s="665" t="s">
        <v>2373</v>
      </c>
      <c r="L943" s="666">
        <v>0</v>
      </c>
      <c r="M943" s="666">
        <v>0</v>
      </c>
      <c r="N943" s="665">
        <v>1</v>
      </c>
      <c r="O943" s="748">
        <v>1</v>
      </c>
      <c r="P943" s="666">
        <v>0</v>
      </c>
      <c r="Q943" s="681"/>
      <c r="R943" s="665">
        <v>1</v>
      </c>
      <c r="S943" s="681">
        <v>1</v>
      </c>
      <c r="T943" s="748">
        <v>1</v>
      </c>
      <c r="U943" s="704">
        <v>1</v>
      </c>
    </row>
    <row r="944" spans="1:21" ht="14.4" customHeight="1" x14ac:dyDescent="0.3">
      <c r="A944" s="664">
        <v>11</v>
      </c>
      <c r="B944" s="665" t="s">
        <v>550</v>
      </c>
      <c r="C944" s="665" t="s">
        <v>1791</v>
      </c>
      <c r="D944" s="746" t="s">
        <v>2589</v>
      </c>
      <c r="E944" s="747" t="s">
        <v>1822</v>
      </c>
      <c r="F944" s="665" t="s">
        <v>1787</v>
      </c>
      <c r="G944" s="665" t="s">
        <v>2584</v>
      </c>
      <c r="H944" s="665" t="s">
        <v>551</v>
      </c>
      <c r="I944" s="665" t="s">
        <v>2585</v>
      </c>
      <c r="J944" s="665" t="s">
        <v>2586</v>
      </c>
      <c r="K944" s="665" t="s">
        <v>2587</v>
      </c>
      <c r="L944" s="666">
        <v>0</v>
      </c>
      <c r="M944" s="666">
        <v>0</v>
      </c>
      <c r="N944" s="665">
        <v>1</v>
      </c>
      <c r="O944" s="748">
        <v>1</v>
      </c>
      <c r="P944" s="666"/>
      <c r="Q944" s="681"/>
      <c r="R944" s="665"/>
      <c r="S944" s="681">
        <v>0</v>
      </c>
      <c r="T944" s="748"/>
      <c r="U944" s="704">
        <v>0</v>
      </c>
    </row>
    <row r="945" spans="1:21" ht="14.4" customHeight="1" x14ac:dyDescent="0.3">
      <c r="A945" s="664">
        <v>11</v>
      </c>
      <c r="B945" s="665" t="s">
        <v>550</v>
      </c>
      <c r="C945" s="665" t="s">
        <v>1791</v>
      </c>
      <c r="D945" s="746" t="s">
        <v>2589</v>
      </c>
      <c r="E945" s="747" t="s">
        <v>1822</v>
      </c>
      <c r="F945" s="665" t="s">
        <v>1788</v>
      </c>
      <c r="G945" s="665" t="s">
        <v>2009</v>
      </c>
      <c r="H945" s="665" t="s">
        <v>551</v>
      </c>
      <c r="I945" s="665" t="s">
        <v>2012</v>
      </c>
      <c r="J945" s="665" t="s">
        <v>2013</v>
      </c>
      <c r="K945" s="665" t="s">
        <v>2014</v>
      </c>
      <c r="L945" s="666">
        <v>0</v>
      </c>
      <c r="M945" s="666">
        <v>0</v>
      </c>
      <c r="N945" s="665">
        <v>40</v>
      </c>
      <c r="O945" s="748">
        <v>40</v>
      </c>
      <c r="P945" s="666"/>
      <c r="Q945" s="681"/>
      <c r="R945" s="665"/>
      <c r="S945" s="681">
        <v>0</v>
      </c>
      <c r="T945" s="748"/>
      <c r="U945" s="704">
        <v>0</v>
      </c>
    </row>
    <row r="946" spans="1:21" ht="14.4" customHeight="1" x14ac:dyDescent="0.3">
      <c r="A946" s="664">
        <v>11</v>
      </c>
      <c r="B946" s="665" t="s">
        <v>550</v>
      </c>
      <c r="C946" s="665" t="s">
        <v>1791</v>
      </c>
      <c r="D946" s="746" t="s">
        <v>2589</v>
      </c>
      <c r="E946" s="747" t="s">
        <v>1822</v>
      </c>
      <c r="F946" s="665" t="s">
        <v>1788</v>
      </c>
      <c r="G946" s="665" t="s">
        <v>2018</v>
      </c>
      <c r="H946" s="665" t="s">
        <v>551</v>
      </c>
      <c r="I946" s="665" t="s">
        <v>2235</v>
      </c>
      <c r="J946" s="665" t="s">
        <v>2236</v>
      </c>
      <c r="K946" s="665" t="s">
        <v>2237</v>
      </c>
      <c r="L946" s="666">
        <v>35.130000000000003</v>
      </c>
      <c r="M946" s="666">
        <v>35.130000000000003</v>
      </c>
      <c r="N946" s="665">
        <v>1</v>
      </c>
      <c r="O946" s="748">
        <v>1</v>
      </c>
      <c r="P946" s="666">
        <v>35.130000000000003</v>
      </c>
      <c r="Q946" s="681">
        <v>1</v>
      </c>
      <c r="R946" s="665">
        <v>1</v>
      </c>
      <c r="S946" s="681">
        <v>1</v>
      </c>
      <c r="T946" s="748">
        <v>1</v>
      </c>
      <c r="U946" s="704">
        <v>1</v>
      </c>
    </row>
    <row r="947" spans="1:21" ht="14.4" customHeight="1" x14ac:dyDescent="0.3">
      <c r="A947" s="664">
        <v>11</v>
      </c>
      <c r="B947" s="665" t="s">
        <v>550</v>
      </c>
      <c r="C947" s="665" t="s">
        <v>1791</v>
      </c>
      <c r="D947" s="746" t="s">
        <v>2589</v>
      </c>
      <c r="E947" s="747" t="s">
        <v>1822</v>
      </c>
      <c r="F947" s="665" t="s">
        <v>1788</v>
      </c>
      <c r="G947" s="665" t="s">
        <v>1828</v>
      </c>
      <c r="H947" s="665" t="s">
        <v>551</v>
      </c>
      <c r="I947" s="665" t="s">
        <v>2473</v>
      </c>
      <c r="J947" s="665" t="s">
        <v>2414</v>
      </c>
      <c r="K947" s="665" t="s">
        <v>2474</v>
      </c>
      <c r="L947" s="666">
        <v>58.5</v>
      </c>
      <c r="M947" s="666">
        <v>58.5</v>
      </c>
      <c r="N947" s="665">
        <v>1</v>
      </c>
      <c r="O947" s="748">
        <v>1</v>
      </c>
      <c r="P947" s="666">
        <v>58.5</v>
      </c>
      <c r="Q947" s="681">
        <v>1</v>
      </c>
      <c r="R947" s="665">
        <v>1</v>
      </c>
      <c r="S947" s="681">
        <v>1</v>
      </c>
      <c r="T947" s="748">
        <v>1</v>
      </c>
      <c r="U947" s="704">
        <v>1</v>
      </c>
    </row>
    <row r="948" spans="1:21" ht="14.4" customHeight="1" x14ac:dyDescent="0.3">
      <c r="A948" s="664">
        <v>11</v>
      </c>
      <c r="B948" s="665" t="s">
        <v>550</v>
      </c>
      <c r="C948" s="665" t="s">
        <v>1791</v>
      </c>
      <c r="D948" s="746" t="s">
        <v>2589</v>
      </c>
      <c r="E948" s="747" t="s">
        <v>1822</v>
      </c>
      <c r="F948" s="665" t="s">
        <v>1788</v>
      </c>
      <c r="G948" s="665" t="s">
        <v>1876</v>
      </c>
      <c r="H948" s="665" t="s">
        <v>551</v>
      </c>
      <c r="I948" s="665" t="s">
        <v>1907</v>
      </c>
      <c r="J948" s="665" t="s">
        <v>1908</v>
      </c>
      <c r="K948" s="665" t="s">
        <v>1909</v>
      </c>
      <c r="L948" s="666">
        <v>200</v>
      </c>
      <c r="M948" s="666">
        <v>1200</v>
      </c>
      <c r="N948" s="665">
        <v>6</v>
      </c>
      <c r="O948" s="748">
        <v>3</v>
      </c>
      <c r="P948" s="666">
        <v>800</v>
      </c>
      <c r="Q948" s="681">
        <v>0.66666666666666663</v>
      </c>
      <c r="R948" s="665">
        <v>4</v>
      </c>
      <c r="S948" s="681">
        <v>0.66666666666666663</v>
      </c>
      <c r="T948" s="748">
        <v>2</v>
      </c>
      <c r="U948" s="704">
        <v>0.66666666666666663</v>
      </c>
    </row>
    <row r="949" spans="1:21" ht="14.4" customHeight="1" x14ac:dyDescent="0.3">
      <c r="A949" s="664">
        <v>11</v>
      </c>
      <c r="B949" s="665" t="s">
        <v>550</v>
      </c>
      <c r="C949" s="665" t="s">
        <v>1791</v>
      </c>
      <c r="D949" s="746" t="s">
        <v>2589</v>
      </c>
      <c r="E949" s="747" t="s">
        <v>1822</v>
      </c>
      <c r="F949" s="665" t="s">
        <v>1788</v>
      </c>
      <c r="G949" s="665" t="s">
        <v>1876</v>
      </c>
      <c r="H949" s="665" t="s">
        <v>551</v>
      </c>
      <c r="I949" s="665" t="s">
        <v>1877</v>
      </c>
      <c r="J949" s="665" t="s">
        <v>1878</v>
      </c>
      <c r="K949" s="665" t="s">
        <v>1879</v>
      </c>
      <c r="L949" s="666">
        <v>278.75</v>
      </c>
      <c r="M949" s="666">
        <v>6132.5</v>
      </c>
      <c r="N949" s="665">
        <v>22</v>
      </c>
      <c r="O949" s="748">
        <v>11</v>
      </c>
      <c r="P949" s="666">
        <v>5575</v>
      </c>
      <c r="Q949" s="681">
        <v>0.90909090909090906</v>
      </c>
      <c r="R949" s="665">
        <v>20</v>
      </c>
      <c r="S949" s="681">
        <v>0.90909090909090906</v>
      </c>
      <c r="T949" s="748">
        <v>10</v>
      </c>
      <c r="U949" s="704">
        <v>0.90909090909090906</v>
      </c>
    </row>
    <row r="950" spans="1:21" ht="14.4" customHeight="1" thickBot="1" x14ac:dyDescent="0.35">
      <c r="A950" s="670">
        <v>11</v>
      </c>
      <c r="B950" s="671" t="s">
        <v>550</v>
      </c>
      <c r="C950" s="671" t="s">
        <v>1793</v>
      </c>
      <c r="D950" s="749" t="s">
        <v>2590</v>
      </c>
      <c r="E950" s="750" t="s">
        <v>1816</v>
      </c>
      <c r="F950" s="671" t="s">
        <v>1787</v>
      </c>
      <c r="G950" s="671" t="s">
        <v>1937</v>
      </c>
      <c r="H950" s="671" t="s">
        <v>551</v>
      </c>
      <c r="I950" s="671" t="s">
        <v>753</v>
      </c>
      <c r="J950" s="671" t="s">
        <v>754</v>
      </c>
      <c r="K950" s="671" t="s">
        <v>1955</v>
      </c>
      <c r="L950" s="672">
        <v>54.81</v>
      </c>
      <c r="M950" s="672">
        <v>54.81</v>
      </c>
      <c r="N950" s="671">
        <v>1</v>
      </c>
      <c r="O950" s="751">
        <v>1</v>
      </c>
      <c r="P950" s="672"/>
      <c r="Q950" s="682">
        <v>0</v>
      </c>
      <c r="R950" s="671"/>
      <c r="S950" s="682">
        <v>0</v>
      </c>
      <c r="T950" s="751"/>
      <c r="U950" s="705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8" t="s">
        <v>2592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313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752" t="s">
        <v>212</v>
      </c>
      <c r="B4" s="677" t="s">
        <v>14</v>
      </c>
      <c r="C4" s="678" t="s">
        <v>2</v>
      </c>
      <c r="D4" s="677" t="s">
        <v>14</v>
      </c>
      <c r="E4" s="678" t="s">
        <v>2</v>
      </c>
      <c r="F4" s="679" t="s">
        <v>14</v>
      </c>
    </row>
    <row r="5" spans="1:6" ht="14.4" customHeight="1" x14ac:dyDescent="0.3">
      <c r="A5" s="754" t="s">
        <v>1799</v>
      </c>
      <c r="B5" s="229">
        <v>1239.2</v>
      </c>
      <c r="C5" s="745">
        <v>9.5668513849237163E-2</v>
      </c>
      <c r="D5" s="229">
        <v>11713.86</v>
      </c>
      <c r="E5" s="745">
        <v>0.90433148615076275</v>
      </c>
      <c r="F5" s="753">
        <v>12953.060000000001</v>
      </c>
    </row>
    <row r="6" spans="1:6" ht="14.4" customHeight="1" x14ac:dyDescent="0.3">
      <c r="A6" s="691" t="s">
        <v>1810</v>
      </c>
      <c r="B6" s="668">
        <v>1202.72</v>
      </c>
      <c r="C6" s="681">
        <v>0.20141138013149212</v>
      </c>
      <c r="D6" s="668">
        <v>4768.74</v>
      </c>
      <c r="E6" s="681">
        <v>0.79858861986850782</v>
      </c>
      <c r="F6" s="669">
        <v>5971.46</v>
      </c>
    </row>
    <row r="7" spans="1:6" ht="14.4" customHeight="1" x14ac:dyDescent="0.3">
      <c r="A7" s="691" t="s">
        <v>1802</v>
      </c>
      <c r="B7" s="668">
        <v>359.21</v>
      </c>
      <c r="C7" s="681">
        <v>3.1482667924068578E-2</v>
      </c>
      <c r="D7" s="668">
        <v>11050.560000000001</v>
      </c>
      <c r="E7" s="681">
        <v>0.96851733207593149</v>
      </c>
      <c r="F7" s="669">
        <v>11409.77</v>
      </c>
    </row>
    <row r="8" spans="1:6" ht="14.4" customHeight="1" x14ac:dyDescent="0.3">
      <c r="A8" s="691" t="s">
        <v>1804</v>
      </c>
      <c r="B8" s="668">
        <v>313.2</v>
      </c>
      <c r="C8" s="681">
        <v>6.1653907404964993E-2</v>
      </c>
      <c r="D8" s="668">
        <v>4766.7699999999995</v>
      </c>
      <c r="E8" s="681">
        <v>0.93834609259503499</v>
      </c>
      <c r="F8" s="669">
        <v>5079.9699999999993</v>
      </c>
    </row>
    <row r="9" spans="1:6" ht="14.4" customHeight="1" x14ac:dyDescent="0.3">
      <c r="A9" s="691" t="s">
        <v>1822</v>
      </c>
      <c r="B9" s="668">
        <v>16.38</v>
      </c>
      <c r="C9" s="681">
        <v>4.7303143262103297E-4</v>
      </c>
      <c r="D9" s="668">
        <v>34611.340000000011</v>
      </c>
      <c r="E9" s="681">
        <v>0.99952696856737899</v>
      </c>
      <c r="F9" s="669">
        <v>34627.720000000008</v>
      </c>
    </row>
    <row r="10" spans="1:6" ht="14.4" customHeight="1" x14ac:dyDescent="0.3">
      <c r="A10" s="691" t="s">
        <v>1820</v>
      </c>
      <c r="B10" s="668"/>
      <c r="C10" s="681">
        <v>0</v>
      </c>
      <c r="D10" s="668">
        <v>19762.550000000003</v>
      </c>
      <c r="E10" s="681">
        <v>1</v>
      </c>
      <c r="F10" s="669">
        <v>19762.550000000003</v>
      </c>
    </row>
    <row r="11" spans="1:6" ht="14.4" customHeight="1" x14ac:dyDescent="0.3">
      <c r="A11" s="691" t="s">
        <v>1816</v>
      </c>
      <c r="B11" s="668"/>
      <c r="C11" s="681">
        <v>0</v>
      </c>
      <c r="D11" s="668">
        <v>28863.620000000003</v>
      </c>
      <c r="E11" s="681">
        <v>1</v>
      </c>
      <c r="F11" s="669">
        <v>28863.620000000003</v>
      </c>
    </row>
    <row r="12" spans="1:6" ht="14.4" customHeight="1" x14ac:dyDescent="0.3">
      <c r="A12" s="691" t="s">
        <v>1813</v>
      </c>
      <c r="B12" s="668"/>
      <c r="C12" s="681">
        <v>0</v>
      </c>
      <c r="D12" s="668">
        <v>9564.1200000000008</v>
      </c>
      <c r="E12" s="681">
        <v>1</v>
      </c>
      <c r="F12" s="669">
        <v>9564.1200000000008</v>
      </c>
    </row>
    <row r="13" spans="1:6" ht="14.4" customHeight="1" x14ac:dyDescent="0.3">
      <c r="A13" s="691" t="s">
        <v>1805</v>
      </c>
      <c r="B13" s="668"/>
      <c r="C13" s="681">
        <v>0</v>
      </c>
      <c r="D13" s="668">
        <v>2907.85</v>
      </c>
      <c r="E13" s="681">
        <v>1</v>
      </c>
      <c r="F13" s="669">
        <v>2907.85</v>
      </c>
    </row>
    <row r="14" spans="1:6" ht="14.4" customHeight="1" x14ac:dyDescent="0.3">
      <c r="A14" s="691" t="s">
        <v>1818</v>
      </c>
      <c r="B14" s="668"/>
      <c r="C14" s="681">
        <v>0</v>
      </c>
      <c r="D14" s="668">
        <v>39667.230000000018</v>
      </c>
      <c r="E14" s="681">
        <v>1</v>
      </c>
      <c r="F14" s="669">
        <v>39667.230000000018</v>
      </c>
    </row>
    <row r="15" spans="1:6" ht="14.4" customHeight="1" x14ac:dyDescent="0.3">
      <c r="A15" s="691" t="s">
        <v>1806</v>
      </c>
      <c r="B15" s="668"/>
      <c r="C15" s="681">
        <v>0</v>
      </c>
      <c r="D15" s="668">
        <v>9221.4199999999983</v>
      </c>
      <c r="E15" s="681">
        <v>1</v>
      </c>
      <c r="F15" s="669">
        <v>9221.4199999999983</v>
      </c>
    </row>
    <row r="16" spans="1:6" ht="14.4" customHeight="1" x14ac:dyDescent="0.3">
      <c r="A16" s="691" t="s">
        <v>1812</v>
      </c>
      <c r="B16" s="668"/>
      <c r="C16" s="681">
        <v>0</v>
      </c>
      <c r="D16" s="668">
        <v>4402.6399999999994</v>
      </c>
      <c r="E16" s="681">
        <v>1</v>
      </c>
      <c r="F16" s="669">
        <v>4402.6399999999994</v>
      </c>
    </row>
    <row r="17" spans="1:6" ht="14.4" customHeight="1" x14ac:dyDescent="0.3">
      <c r="A17" s="691" t="s">
        <v>1807</v>
      </c>
      <c r="B17" s="668">
        <v>0</v>
      </c>
      <c r="C17" s="681">
        <v>0</v>
      </c>
      <c r="D17" s="668">
        <v>15641.320000000003</v>
      </c>
      <c r="E17" s="681">
        <v>1</v>
      </c>
      <c r="F17" s="669">
        <v>15641.320000000003</v>
      </c>
    </row>
    <row r="18" spans="1:6" ht="14.4" customHeight="1" x14ac:dyDescent="0.3">
      <c r="A18" s="691" t="s">
        <v>1814</v>
      </c>
      <c r="B18" s="668"/>
      <c r="C18" s="681">
        <v>0</v>
      </c>
      <c r="D18" s="668">
        <v>50743.650000000009</v>
      </c>
      <c r="E18" s="681">
        <v>1</v>
      </c>
      <c r="F18" s="669">
        <v>50743.650000000009</v>
      </c>
    </row>
    <row r="19" spans="1:6" ht="14.4" customHeight="1" x14ac:dyDescent="0.3">
      <c r="A19" s="691" t="s">
        <v>1808</v>
      </c>
      <c r="B19" s="668"/>
      <c r="C19" s="681">
        <v>0</v>
      </c>
      <c r="D19" s="668">
        <v>11869.630000000001</v>
      </c>
      <c r="E19" s="681">
        <v>1</v>
      </c>
      <c r="F19" s="669">
        <v>11869.630000000001</v>
      </c>
    </row>
    <row r="20" spans="1:6" ht="14.4" customHeight="1" x14ac:dyDescent="0.3">
      <c r="A20" s="691" t="s">
        <v>1817</v>
      </c>
      <c r="B20" s="668"/>
      <c r="C20" s="681">
        <v>0</v>
      </c>
      <c r="D20" s="668">
        <v>9343.5499999999993</v>
      </c>
      <c r="E20" s="681">
        <v>1</v>
      </c>
      <c r="F20" s="669">
        <v>9343.5499999999993</v>
      </c>
    </row>
    <row r="21" spans="1:6" ht="14.4" customHeight="1" x14ac:dyDescent="0.3">
      <c r="A21" s="691" t="s">
        <v>1809</v>
      </c>
      <c r="B21" s="668"/>
      <c r="C21" s="681">
        <v>0</v>
      </c>
      <c r="D21" s="668">
        <v>7810.92</v>
      </c>
      <c r="E21" s="681">
        <v>1</v>
      </c>
      <c r="F21" s="669">
        <v>7810.92</v>
      </c>
    </row>
    <row r="22" spans="1:6" ht="14.4" customHeight="1" x14ac:dyDescent="0.3">
      <c r="A22" s="691" t="s">
        <v>1819</v>
      </c>
      <c r="B22" s="668">
        <v>0</v>
      </c>
      <c r="C22" s="681">
        <v>0</v>
      </c>
      <c r="D22" s="668">
        <v>32308.680000000004</v>
      </c>
      <c r="E22" s="681">
        <v>1</v>
      </c>
      <c r="F22" s="669">
        <v>32308.680000000004</v>
      </c>
    </row>
    <row r="23" spans="1:6" ht="14.4" customHeight="1" x14ac:dyDescent="0.3">
      <c r="A23" s="691" t="s">
        <v>1821</v>
      </c>
      <c r="B23" s="668"/>
      <c r="C23" s="681">
        <v>0</v>
      </c>
      <c r="D23" s="668">
        <v>30072.81</v>
      </c>
      <c r="E23" s="681">
        <v>1</v>
      </c>
      <c r="F23" s="669">
        <v>30072.81</v>
      </c>
    </row>
    <row r="24" spans="1:6" ht="14.4" customHeight="1" x14ac:dyDescent="0.3">
      <c r="A24" s="691" t="s">
        <v>1801</v>
      </c>
      <c r="B24" s="668"/>
      <c r="C24" s="681">
        <v>0</v>
      </c>
      <c r="D24" s="668">
        <v>381.8</v>
      </c>
      <c r="E24" s="681">
        <v>1</v>
      </c>
      <c r="F24" s="669">
        <v>381.8</v>
      </c>
    </row>
    <row r="25" spans="1:6" ht="14.4" customHeight="1" x14ac:dyDescent="0.3">
      <c r="A25" s="691" t="s">
        <v>1800</v>
      </c>
      <c r="B25" s="668"/>
      <c r="C25" s="681"/>
      <c r="D25" s="668">
        <v>0</v>
      </c>
      <c r="E25" s="681"/>
      <c r="F25" s="669">
        <v>0</v>
      </c>
    </row>
    <row r="26" spans="1:6" ht="14.4" customHeight="1" x14ac:dyDescent="0.3">
      <c r="A26" s="691" t="s">
        <v>1798</v>
      </c>
      <c r="B26" s="668"/>
      <c r="C26" s="681">
        <v>0</v>
      </c>
      <c r="D26" s="668">
        <v>3404.05</v>
      </c>
      <c r="E26" s="681">
        <v>1</v>
      </c>
      <c r="F26" s="669">
        <v>3404.05</v>
      </c>
    </row>
    <row r="27" spans="1:6" ht="14.4" customHeight="1" thickBot="1" x14ac:dyDescent="0.35">
      <c r="A27" s="692" t="s">
        <v>1811</v>
      </c>
      <c r="B27" s="683">
        <v>0</v>
      </c>
      <c r="C27" s="684">
        <v>0</v>
      </c>
      <c r="D27" s="683">
        <v>8452.51</v>
      </c>
      <c r="E27" s="684">
        <v>1</v>
      </c>
      <c r="F27" s="685">
        <v>8452.51</v>
      </c>
    </row>
    <row r="28" spans="1:6" ht="14.4" customHeight="1" thickBot="1" x14ac:dyDescent="0.35">
      <c r="A28" s="686" t="s">
        <v>3</v>
      </c>
      <c r="B28" s="687">
        <v>3130.71</v>
      </c>
      <c r="C28" s="688">
        <v>8.832328289035898E-3</v>
      </c>
      <c r="D28" s="687">
        <v>351329.62000000005</v>
      </c>
      <c r="E28" s="688">
        <v>0.9911676717109642</v>
      </c>
      <c r="F28" s="689">
        <v>354460.33</v>
      </c>
    </row>
    <row r="29" spans="1:6" ht="14.4" customHeight="1" thickBot="1" x14ac:dyDescent="0.35"/>
    <row r="30" spans="1:6" ht="14.4" customHeight="1" x14ac:dyDescent="0.3">
      <c r="A30" s="754" t="s">
        <v>1656</v>
      </c>
      <c r="B30" s="229">
        <v>1515.92</v>
      </c>
      <c r="C30" s="745">
        <v>0.39477905789703954</v>
      </c>
      <c r="D30" s="229">
        <v>2324</v>
      </c>
      <c r="E30" s="745">
        <v>0.60522094210296051</v>
      </c>
      <c r="F30" s="753">
        <v>3839.92</v>
      </c>
    </row>
    <row r="31" spans="1:6" ht="14.4" customHeight="1" x14ac:dyDescent="0.3">
      <c r="A31" s="691" t="s">
        <v>2593</v>
      </c>
      <c r="B31" s="668">
        <v>1239.2</v>
      </c>
      <c r="C31" s="681">
        <v>0.4</v>
      </c>
      <c r="D31" s="668">
        <v>1858.8000000000002</v>
      </c>
      <c r="E31" s="681">
        <v>0.60000000000000009</v>
      </c>
      <c r="F31" s="669">
        <v>3098</v>
      </c>
    </row>
    <row r="32" spans="1:6" ht="14.4" customHeight="1" x14ac:dyDescent="0.3">
      <c r="A32" s="691" t="s">
        <v>2594</v>
      </c>
      <c r="B32" s="668">
        <v>359.21</v>
      </c>
      <c r="C32" s="681">
        <v>1</v>
      </c>
      <c r="D32" s="668"/>
      <c r="E32" s="681">
        <v>0</v>
      </c>
      <c r="F32" s="669">
        <v>359.21</v>
      </c>
    </row>
    <row r="33" spans="1:6" ht="14.4" customHeight="1" x14ac:dyDescent="0.3">
      <c r="A33" s="691" t="s">
        <v>1641</v>
      </c>
      <c r="B33" s="668">
        <v>16.38</v>
      </c>
      <c r="C33" s="681">
        <v>1</v>
      </c>
      <c r="D33" s="668"/>
      <c r="E33" s="681">
        <v>0</v>
      </c>
      <c r="F33" s="669">
        <v>16.38</v>
      </c>
    </row>
    <row r="34" spans="1:6" ht="14.4" customHeight="1" x14ac:dyDescent="0.3">
      <c r="A34" s="691" t="s">
        <v>1655</v>
      </c>
      <c r="B34" s="668"/>
      <c r="C34" s="681">
        <v>0</v>
      </c>
      <c r="D34" s="668">
        <v>583.62</v>
      </c>
      <c r="E34" s="681">
        <v>1</v>
      </c>
      <c r="F34" s="669">
        <v>583.62</v>
      </c>
    </row>
    <row r="35" spans="1:6" ht="14.4" customHeight="1" x14ac:dyDescent="0.3">
      <c r="A35" s="691" t="s">
        <v>1664</v>
      </c>
      <c r="B35" s="668"/>
      <c r="C35" s="681">
        <v>0</v>
      </c>
      <c r="D35" s="668">
        <v>276.61</v>
      </c>
      <c r="E35" s="681">
        <v>1</v>
      </c>
      <c r="F35" s="669">
        <v>276.61</v>
      </c>
    </row>
    <row r="36" spans="1:6" ht="14.4" customHeight="1" x14ac:dyDescent="0.3">
      <c r="A36" s="691" t="s">
        <v>1630</v>
      </c>
      <c r="B36" s="668">
        <v>0</v>
      </c>
      <c r="C36" s="681"/>
      <c r="D36" s="668"/>
      <c r="E36" s="681"/>
      <c r="F36" s="669">
        <v>0</v>
      </c>
    </row>
    <row r="37" spans="1:6" ht="14.4" customHeight="1" x14ac:dyDescent="0.3">
      <c r="A37" s="691" t="s">
        <v>2595</v>
      </c>
      <c r="B37" s="668"/>
      <c r="C37" s="681">
        <v>0</v>
      </c>
      <c r="D37" s="668">
        <v>423.27</v>
      </c>
      <c r="E37" s="681">
        <v>1</v>
      </c>
      <c r="F37" s="669">
        <v>423.27</v>
      </c>
    </row>
    <row r="38" spans="1:6" ht="14.4" customHeight="1" x14ac:dyDescent="0.3">
      <c r="A38" s="691" t="s">
        <v>2596</v>
      </c>
      <c r="B38" s="668">
        <v>0</v>
      </c>
      <c r="C38" s="681">
        <v>0</v>
      </c>
      <c r="D38" s="668">
        <v>2435.7499999999991</v>
      </c>
      <c r="E38" s="681">
        <v>1</v>
      </c>
      <c r="F38" s="669">
        <v>2435.7499999999991</v>
      </c>
    </row>
    <row r="39" spans="1:6" ht="14.4" customHeight="1" x14ac:dyDescent="0.3">
      <c r="A39" s="691" t="s">
        <v>1632</v>
      </c>
      <c r="B39" s="668"/>
      <c r="C39" s="681">
        <v>0</v>
      </c>
      <c r="D39" s="668">
        <v>9518.5200000000023</v>
      </c>
      <c r="E39" s="681">
        <v>1</v>
      </c>
      <c r="F39" s="669">
        <v>9518.5200000000023</v>
      </c>
    </row>
    <row r="40" spans="1:6" ht="14.4" customHeight="1" x14ac:dyDescent="0.3">
      <c r="A40" s="691" t="s">
        <v>2597</v>
      </c>
      <c r="B40" s="668"/>
      <c r="C40" s="681">
        <v>0</v>
      </c>
      <c r="D40" s="668">
        <v>229.38</v>
      </c>
      <c r="E40" s="681">
        <v>1</v>
      </c>
      <c r="F40" s="669">
        <v>229.38</v>
      </c>
    </row>
    <row r="41" spans="1:6" ht="14.4" customHeight="1" x14ac:dyDescent="0.3">
      <c r="A41" s="691" t="s">
        <v>1659</v>
      </c>
      <c r="B41" s="668">
        <v>0</v>
      </c>
      <c r="C41" s="681"/>
      <c r="D41" s="668"/>
      <c r="E41" s="681"/>
      <c r="F41" s="669">
        <v>0</v>
      </c>
    </row>
    <row r="42" spans="1:6" ht="14.4" customHeight="1" x14ac:dyDescent="0.3">
      <c r="A42" s="691" t="s">
        <v>1654</v>
      </c>
      <c r="B42" s="668"/>
      <c r="C42" s="681">
        <v>0</v>
      </c>
      <c r="D42" s="668">
        <v>424.24</v>
      </c>
      <c r="E42" s="681">
        <v>1</v>
      </c>
      <c r="F42" s="669">
        <v>424.24</v>
      </c>
    </row>
    <row r="43" spans="1:6" ht="14.4" customHeight="1" x14ac:dyDescent="0.3">
      <c r="A43" s="691" t="s">
        <v>1665</v>
      </c>
      <c r="B43" s="668">
        <v>0</v>
      </c>
      <c r="C43" s="681">
        <v>0</v>
      </c>
      <c r="D43" s="668">
        <v>185.79999999999998</v>
      </c>
      <c r="E43" s="681">
        <v>1</v>
      </c>
      <c r="F43" s="669">
        <v>185.79999999999998</v>
      </c>
    </row>
    <row r="44" spans="1:6" ht="14.4" customHeight="1" x14ac:dyDescent="0.3">
      <c r="A44" s="691" t="s">
        <v>1640</v>
      </c>
      <c r="B44" s="668"/>
      <c r="C44" s="681">
        <v>0</v>
      </c>
      <c r="D44" s="668">
        <v>327532.68999999989</v>
      </c>
      <c r="E44" s="681">
        <v>1</v>
      </c>
      <c r="F44" s="669">
        <v>327532.68999999989</v>
      </c>
    </row>
    <row r="45" spans="1:6" ht="14.4" customHeight="1" thickBot="1" x14ac:dyDescent="0.35">
      <c r="A45" s="692" t="s">
        <v>1667</v>
      </c>
      <c r="B45" s="683"/>
      <c r="C45" s="684">
        <v>0</v>
      </c>
      <c r="D45" s="683">
        <v>5536.94</v>
      </c>
      <c r="E45" s="684">
        <v>1</v>
      </c>
      <c r="F45" s="685">
        <v>5536.94</v>
      </c>
    </row>
    <row r="46" spans="1:6" ht="14.4" customHeight="1" thickBot="1" x14ac:dyDescent="0.35">
      <c r="A46" s="686" t="s">
        <v>3</v>
      </c>
      <c r="B46" s="687">
        <v>3130.71</v>
      </c>
      <c r="C46" s="688">
        <v>8.8323282890359015E-3</v>
      </c>
      <c r="D46" s="687">
        <v>351329.61999999988</v>
      </c>
      <c r="E46" s="688">
        <v>0.99116767171096409</v>
      </c>
      <c r="F46" s="689">
        <v>354460.3299999999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2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{60CC5D1D-EC0C-410D-9793-24DDB537F6EA}</x14:id>
        </ext>
      </extLst>
    </cfRule>
  </conditionalFormatting>
  <conditionalFormatting sqref="F30:F4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{4B3C00A1-BC57-429A-82EA-B1A87A87632A}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CC5D1D-EC0C-410D-9793-24DDB537F6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F5:F27</xm:sqref>
        </x14:conditionalFormatting>
        <x14:conditionalFormatting xmlns:xm="http://schemas.microsoft.com/office/excel/2006/main">
          <x14:cfRule type="dataBar" id="{4B3C00A1-BC57-429A-82EA-B1A87A87632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F30:F45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2603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313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15</v>
      </c>
      <c r="G3" s="47">
        <f>SUBTOTAL(9,G6:G1048576)</f>
        <v>3130.71</v>
      </c>
      <c r="H3" s="48">
        <f>IF(M3=0,0,G3/M3)</f>
        <v>8.8323282890358963E-3</v>
      </c>
      <c r="I3" s="47">
        <f>SUBTOTAL(9,I6:I1048576)</f>
        <v>823</v>
      </c>
      <c r="J3" s="47">
        <f>SUBTOTAL(9,J6:J1048576)</f>
        <v>351329.62000000005</v>
      </c>
      <c r="K3" s="48">
        <f>IF(M3=0,0,J3/M3)</f>
        <v>0.99116767171096409</v>
      </c>
      <c r="L3" s="47">
        <f>SUBTOTAL(9,L6:L1048576)</f>
        <v>838</v>
      </c>
      <c r="M3" s="49">
        <f>SUBTOTAL(9,M6:M1048576)</f>
        <v>354460.33000000007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752" t="s">
        <v>167</v>
      </c>
      <c r="B5" s="755" t="s">
        <v>163</v>
      </c>
      <c r="C5" s="755" t="s">
        <v>90</v>
      </c>
      <c r="D5" s="755" t="s">
        <v>164</v>
      </c>
      <c r="E5" s="755" t="s">
        <v>165</v>
      </c>
      <c r="F5" s="695" t="s">
        <v>28</v>
      </c>
      <c r="G5" s="695" t="s">
        <v>14</v>
      </c>
      <c r="H5" s="678" t="s">
        <v>166</v>
      </c>
      <c r="I5" s="677" t="s">
        <v>28</v>
      </c>
      <c r="J5" s="695" t="s">
        <v>14</v>
      </c>
      <c r="K5" s="678" t="s">
        <v>166</v>
      </c>
      <c r="L5" s="677" t="s">
        <v>28</v>
      </c>
      <c r="M5" s="696" t="s">
        <v>14</v>
      </c>
    </row>
    <row r="6" spans="1:13" ht="14.4" customHeight="1" x14ac:dyDescent="0.3">
      <c r="A6" s="739" t="s">
        <v>1819</v>
      </c>
      <c r="B6" s="740" t="s">
        <v>1673</v>
      </c>
      <c r="C6" s="740" t="s">
        <v>1836</v>
      </c>
      <c r="D6" s="740" t="s">
        <v>857</v>
      </c>
      <c r="E6" s="740" t="s">
        <v>1678</v>
      </c>
      <c r="F6" s="229"/>
      <c r="G6" s="229"/>
      <c r="H6" s="745">
        <v>0</v>
      </c>
      <c r="I6" s="229">
        <v>6</v>
      </c>
      <c r="J6" s="229">
        <v>3260.34</v>
      </c>
      <c r="K6" s="745">
        <v>1</v>
      </c>
      <c r="L6" s="229">
        <v>6</v>
      </c>
      <c r="M6" s="753">
        <v>3260.34</v>
      </c>
    </row>
    <row r="7" spans="1:13" ht="14.4" customHeight="1" x14ac:dyDescent="0.3">
      <c r="A7" s="664" t="s">
        <v>1819</v>
      </c>
      <c r="B7" s="665" t="s">
        <v>1673</v>
      </c>
      <c r="C7" s="665" t="s">
        <v>1900</v>
      </c>
      <c r="D7" s="665" t="s">
        <v>857</v>
      </c>
      <c r="E7" s="665" t="s">
        <v>1901</v>
      </c>
      <c r="F7" s="668"/>
      <c r="G7" s="668"/>
      <c r="H7" s="681">
        <v>0</v>
      </c>
      <c r="I7" s="668">
        <v>1</v>
      </c>
      <c r="J7" s="668">
        <v>163.01</v>
      </c>
      <c r="K7" s="681">
        <v>1</v>
      </c>
      <c r="L7" s="668">
        <v>1</v>
      </c>
      <c r="M7" s="669">
        <v>163.01</v>
      </c>
    </row>
    <row r="8" spans="1:13" ht="14.4" customHeight="1" x14ac:dyDescent="0.3">
      <c r="A8" s="664" t="s">
        <v>1819</v>
      </c>
      <c r="B8" s="665" t="s">
        <v>1673</v>
      </c>
      <c r="C8" s="665" t="s">
        <v>1824</v>
      </c>
      <c r="D8" s="665" t="s">
        <v>857</v>
      </c>
      <c r="E8" s="665" t="s">
        <v>1676</v>
      </c>
      <c r="F8" s="668"/>
      <c r="G8" s="668"/>
      <c r="H8" s="681">
        <v>0</v>
      </c>
      <c r="I8" s="668">
        <v>32</v>
      </c>
      <c r="J8" s="668">
        <v>26083.200000000008</v>
      </c>
      <c r="K8" s="681">
        <v>1</v>
      </c>
      <c r="L8" s="668">
        <v>32</v>
      </c>
      <c r="M8" s="669">
        <v>26083.200000000008</v>
      </c>
    </row>
    <row r="9" spans="1:13" ht="14.4" customHeight="1" x14ac:dyDescent="0.3">
      <c r="A9" s="664" t="s">
        <v>1819</v>
      </c>
      <c r="B9" s="665" t="s">
        <v>1673</v>
      </c>
      <c r="C9" s="665" t="s">
        <v>856</v>
      </c>
      <c r="D9" s="665" t="s">
        <v>857</v>
      </c>
      <c r="E9" s="665" t="s">
        <v>1902</v>
      </c>
      <c r="F9" s="668"/>
      <c r="G9" s="668"/>
      <c r="H9" s="681">
        <v>0</v>
      </c>
      <c r="I9" s="668">
        <v>1</v>
      </c>
      <c r="J9" s="668">
        <v>923.74</v>
      </c>
      <c r="K9" s="681">
        <v>1</v>
      </c>
      <c r="L9" s="668">
        <v>1</v>
      </c>
      <c r="M9" s="669">
        <v>923.74</v>
      </c>
    </row>
    <row r="10" spans="1:13" ht="14.4" customHeight="1" x14ac:dyDescent="0.3">
      <c r="A10" s="664" t="s">
        <v>1819</v>
      </c>
      <c r="B10" s="665" t="s">
        <v>1689</v>
      </c>
      <c r="C10" s="665" t="s">
        <v>1890</v>
      </c>
      <c r="D10" s="665" t="s">
        <v>1690</v>
      </c>
      <c r="E10" s="665" t="s">
        <v>1891</v>
      </c>
      <c r="F10" s="668"/>
      <c r="G10" s="668"/>
      <c r="H10" s="681">
        <v>0</v>
      </c>
      <c r="I10" s="668">
        <v>2</v>
      </c>
      <c r="J10" s="668">
        <v>450.12</v>
      </c>
      <c r="K10" s="681">
        <v>1</v>
      </c>
      <c r="L10" s="668">
        <v>2</v>
      </c>
      <c r="M10" s="669">
        <v>450.12</v>
      </c>
    </row>
    <row r="11" spans="1:13" ht="14.4" customHeight="1" x14ac:dyDescent="0.3">
      <c r="A11" s="664" t="s">
        <v>1819</v>
      </c>
      <c r="B11" s="665" t="s">
        <v>1697</v>
      </c>
      <c r="C11" s="665" t="s">
        <v>1918</v>
      </c>
      <c r="D11" s="665" t="s">
        <v>1721</v>
      </c>
      <c r="E11" s="665" t="s">
        <v>1919</v>
      </c>
      <c r="F11" s="668">
        <v>1</v>
      </c>
      <c r="G11" s="668">
        <v>0</v>
      </c>
      <c r="H11" s="681"/>
      <c r="I11" s="668"/>
      <c r="J11" s="668"/>
      <c r="K11" s="681"/>
      <c r="L11" s="668">
        <v>1</v>
      </c>
      <c r="M11" s="669">
        <v>0</v>
      </c>
    </row>
    <row r="12" spans="1:13" ht="14.4" customHeight="1" x14ac:dyDescent="0.3">
      <c r="A12" s="664" t="s">
        <v>1819</v>
      </c>
      <c r="B12" s="665" t="s">
        <v>2598</v>
      </c>
      <c r="C12" s="665" t="s">
        <v>2547</v>
      </c>
      <c r="D12" s="665" t="s">
        <v>2548</v>
      </c>
      <c r="E12" s="665" t="s">
        <v>2549</v>
      </c>
      <c r="F12" s="668"/>
      <c r="G12" s="668"/>
      <c r="H12" s="681">
        <v>0</v>
      </c>
      <c r="I12" s="668">
        <v>3</v>
      </c>
      <c r="J12" s="668">
        <v>423.27</v>
      </c>
      <c r="K12" s="681">
        <v>1</v>
      </c>
      <c r="L12" s="668">
        <v>3</v>
      </c>
      <c r="M12" s="669">
        <v>423.27</v>
      </c>
    </row>
    <row r="13" spans="1:13" ht="14.4" customHeight="1" x14ac:dyDescent="0.3">
      <c r="A13" s="664" t="s">
        <v>1819</v>
      </c>
      <c r="B13" s="665" t="s">
        <v>2599</v>
      </c>
      <c r="C13" s="665" t="s">
        <v>2404</v>
      </c>
      <c r="D13" s="665" t="s">
        <v>2228</v>
      </c>
      <c r="E13" s="665" t="s">
        <v>2405</v>
      </c>
      <c r="F13" s="668"/>
      <c r="G13" s="668"/>
      <c r="H13" s="681">
        <v>0</v>
      </c>
      <c r="I13" s="668">
        <v>1</v>
      </c>
      <c r="J13" s="668">
        <v>48.72</v>
      </c>
      <c r="K13" s="681">
        <v>1</v>
      </c>
      <c r="L13" s="668">
        <v>1</v>
      </c>
      <c r="M13" s="669">
        <v>48.72</v>
      </c>
    </row>
    <row r="14" spans="1:13" ht="14.4" customHeight="1" x14ac:dyDescent="0.3">
      <c r="A14" s="664" t="s">
        <v>1819</v>
      </c>
      <c r="B14" s="665" t="s">
        <v>1703</v>
      </c>
      <c r="C14" s="665" t="s">
        <v>1080</v>
      </c>
      <c r="D14" s="665" t="s">
        <v>845</v>
      </c>
      <c r="E14" s="665" t="s">
        <v>1723</v>
      </c>
      <c r="F14" s="668"/>
      <c r="G14" s="668"/>
      <c r="H14" s="681">
        <v>0</v>
      </c>
      <c r="I14" s="668">
        <v>1</v>
      </c>
      <c r="J14" s="668">
        <v>18.260000000000002</v>
      </c>
      <c r="K14" s="681">
        <v>1</v>
      </c>
      <c r="L14" s="668">
        <v>1</v>
      </c>
      <c r="M14" s="669">
        <v>18.260000000000002</v>
      </c>
    </row>
    <row r="15" spans="1:13" ht="14.4" customHeight="1" x14ac:dyDescent="0.3">
      <c r="A15" s="664" t="s">
        <v>1819</v>
      </c>
      <c r="B15" s="665" t="s">
        <v>1703</v>
      </c>
      <c r="C15" s="665" t="s">
        <v>844</v>
      </c>
      <c r="D15" s="665" t="s">
        <v>845</v>
      </c>
      <c r="E15" s="665" t="s">
        <v>846</v>
      </c>
      <c r="F15" s="668"/>
      <c r="G15" s="668"/>
      <c r="H15" s="681">
        <v>0</v>
      </c>
      <c r="I15" s="668">
        <v>1</v>
      </c>
      <c r="J15" s="668">
        <v>36.54</v>
      </c>
      <c r="K15" s="681">
        <v>1</v>
      </c>
      <c r="L15" s="668">
        <v>1</v>
      </c>
      <c r="M15" s="669">
        <v>36.54</v>
      </c>
    </row>
    <row r="16" spans="1:13" ht="14.4" customHeight="1" x14ac:dyDescent="0.3">
      <c r="A16" s="664" t="s">
        <v>1819</v>
      </c>
      <c r="B16" s="665" t="s">
        <v>2600</v>
      </c>
      <c r="C16" s="665" t="s">
        <v>2424</v>
      </c>
      <c r="D16" s="665" t="s">
        <v>2425</v>
      </c>
      <c r="E16" s="665" t="s">
        <v>2082</v>
      </c>
      <c r="F16" s="668"/>
      <c r="G16" s="668"/>
      <c r="H16" s="681">
        <v>0</v>
      </c>
      <c r="I16" s="668">
        <v>1</v>
      </c>
      <c r="J16" s="668">
        <v>619.6</v>
      </c>
      <c r="K16" s="681">
        <v>1</v>
      </c>
      <c r="L16" s="668">
        <v>1</v>
      </c>
      <c r="M16" s="669">
        <v>619.6</v>
      </c>
    </row>
    <row r="17" spans="1:13" ht="14.4" customHeight="1" x14ac:dyDescent="0.3">
      <c r="A17" s="664" t="s">
        <v>1819</v>
      </c>
      <c r="B17" s="665" t="s">
        <v>1704</v>
      </c>
      <c r="C17" s="665" t="s">
        <v>1068</v>
      </c>
      <c r="D17" s="665" t="s">
        <v>1069</v>
      </c>
      <c r="E17" s="665" t="s">
        <v>1070</v>
      </c>
      <c r="F17" s="668"/>
      <c r="G17" s="668"/>
      <c r="H17" s="681">
        <v>0</v>
      </c>
      <c r="I17" s="668">
        <v>6</v>
      </c>
      <c r="J17" s="668">
        <v>187.92000000000002</v>
      </c>
      <c r="K17" s="681">
        <v>1</v>
      </c>
      <c r="L17" s="668">
        <v>6</v>
      </c>
      <c r="M17" s="669">
        <v>187.92000000000002</v>
      </c>
    </row>
    <row r="18" spans="1:13" ht="14.4" customHeight="1" x14ac:dyDescent="0.3">
      <c r="A18" s="664" t="s">
        <v>1819</v>
      </c>
      <c r="B18" s="665" t="s">
        <v>1704</v>
      </c>
      <c r="C18" s="665" t="s">
        <v>872</v>
      </c>
      <c r="D18" s="665" t="s">
        <v>873</v>
      </c>
      <c r="E18" s="665" t="s">
        <v>1706</v>
      </c>
      <c r="F18" s="668"/>
      <c r="G18" s="668"/>
      <c r="H18" s="681">
        <v>0</v>
      </c>
      <c r="I18" s="668">
        <v>1</v>
      </c>
      <c r="J18" s="668">
        <v>93.96</v>
      </c>
      <c r="K18" s="681">
        <v>1</v>
      </c>
      <c r="L18" s="668">
        <v>1</v>
      </c>
      <c r="M18" s="669">
        <v>93.96</v>
      </c>
    </row>
    <row r="19" spans="1:13" ht="14.4" customHeight="1" x14ac:dyDescent="0.3">
      <c r="A19" s="664" t="s">
        <v>1817</v>
      </c>
      <c r="B19" s="665" t="s">
        <v>1673</v>
      </c>
      <c r="C19" s="665" t="s">
        <v>1903</v>
      </c>
      <c r="D19" s="665" t="s">
        <v>857</v>
      </c>
      <c r="E19" s="665" t="s">
        <v>1675</v>
      </c>
      <c r="F19" s="668"/>
      <c r="G19" s="668"/>
      <c r="H19" s="681">
        <v>0</v>
      </c>
      <c r="I19" s="668">
        <v>1</v>
      </c>
      <c r="J19" s="668">
        <v>407.55</v>
      </c>
      <c r="K19" s="681">
        <v>1</v>
      </c>
      <c r="L19" s="668">
        <v>1</v>
      </c>
      <c r="M19" s="669">
        <v>407.55</v>
      </c>
    </row>
    <row r="20" spans="1:13" ht="14.4" customHeight="1" x14ac:dyDescent="0.3">
      <c r="A20" s="664" t="s">
        <v>1817</v>
      </c>
      <c r="B20" s="665" t="s">
        <v>1673</v>
      </c>
      <c r="C20" s="665" t="s">
        <v>1836</v>
      </c>
      <c r="D20" s="665" t="s">
        <v>857</v>
      </c>
      <c r="E20" s="665" t="s">
        <v>1678</v>
      </c>
      <c r="F20" s="668"/>
      <c r="G20" s="668"/>
      <c r="H20" s="681">
        <v>0</v>
      </c>
      <c r="I20" s="668">
        <v>8</v>
      </c>
      <c r="J20" s="668">
        <v>4347.12</v>
      </c>
      <c r="K20" s="681">
        <v>1</v>
      </c>
      <c r="L20" s="668">
        <v>8</v>
      </c>
      <c r="M20" s="669">
        <v>4347.12</v>
      </c>
    </row>
    <row r="21" spans="1:13" ht="14.4" customHeight="1" x14ac:dyDescent="0.3">
      <c r="A21" s="664" t="s">
        <v>1817</v>
      </c>
      <c r="B21" s="665" t="s">
        <v>1673</v>
      </c>
      <c r="C21" s="665" t="s">
        <v>1824</v>
      </c>
      <c r="D21" s="665" t="s">
        <v>857</v>
      </c>
      <c r="E21" s="665" t="s">
        <v>1676</v>
      </c>
      <c r="F21" s="668"/>
      <c r="G21" s="668"/>
      <c r="H21" s="681">
        <v>0</v>
      </c>
      <c r="I21" s="668">
        <v>4</v>
      </c>
      <c r="J21" s="668">
        <v>3260.4</v>
      </c>
      <c r="K21" s="681">
        <v>1</v>
      </c>
      <c r="L21" s="668">
        <v>4</v>
      </c>
      <c r="M21" s="669">
        <v>3260.4</v>
      </c>
    </row>
    <row r="22" spans="1:13" ht="14.4" customHeight="1" x14ac:dyDescent="0.3">
      <c r="A22" s="664" t="s">
        <v>1817</v>
      </c>
      <c r="B22" s="665" t="s">
        <v>1703</v>
      </c>
      <c r="C22" s="665" t="s">
        <v>1080</v>
      </c>
      <c r="D22" s="665" t="s">
        <v>845</v>
      </c>
      <c r="E22" s="665" t="s">
        <v>1723</v>
      </c>
      <c r="F22" s="668"/>
      <c r="G22" s="668"/>
      <c r="H22" s="681">
        <v>0</v>
      </c>
      <c r="I22" s="668">
        <v>1</v>
      </c>
      <c r="J22" s="668">
        <v>18.260000000000002</v>
      </c>
      <c r="K22" s="681">
        <v>1</v>
      </c>
      <c r="L22" s="668">
        <v>1</v>
      </c>
      <c r="M22" s="669">
        <v>18.260000000000002</v>
      </c>
    </row>
    <row r="23" spans="1:13" ht="14.4" customHeight="1" x14ac:dyDescent="0.3">
      <c r="A23" s="664" t="s">
        <v>1817</v>
      </c>
      <c r="B23" s="665" t="s">
        <v>1703</v>
      </c>
      <c r="C23" s="665" t="s">
        <v>844</v>
      </c>
      <c r="D23" s="665" t="s">
        <v>845</v>
      </c>
      <c r="E23" s="665" t="s">
        <v>846</v>
      </c>
      <c r="F23" s="668"/>
      <c r="G23" s="668"/>
      <c r="H23" s="681">
        <v>0</v>
      </c>
      <c r="I23" s="668">
        <v>35</v>
      </c>
      <c r="J23" s="668">
        <v>1278.9000000000001</v>
      </c>
      <c r="K23" s="681">
        <v>1</v>
      </c>
      <c r="L23" s="668">
        <v>35</v>
      </c>
      <c r="M23" s="669">
        <v>1278.9000000000001</v>
      </c>
    </row>
    <row r="24" spans="1:13" ht="14.4" customHeight="1" x14ac:dyDescent="0.3">
      <c r="A24" s="664" t="s">
        <v>1817</v>
      </c>
      <c r="B24" s="665" t="s">
        <v>1703</v>
      </c>
      <c r="C24" s="665" t="s">
        <v>1913</v>
      </c>
      <c r="D24" s="665" t="s">
        <v>845</v>
      </c>
      <c r="E24" s="665" t="s">
        <v>1914</v>
      </c>
      <c r="F24" s="668"/>
      <c r="G24" s="668"/>
      <c r="H24" s="681"/>
      <c r="I24" s="668">
        <v>1</v>
      </c>
      <c r="J24" s="668">
        <v>0</v>
      </c>
      <c r="K24" s="681"/>
      <c r="L24" s="668">
        <v>1</v>
      </c>
      <c r="M24" s="669">
        <v>0</v>
      </c>
    </row>
    <row r="25" spans="1:13" ht="14.4" customHeight="1" x14ac:dyDescent="0.3">
      <c r="A25" s="664" t="s">
        <v>1817</v>
      </c>
      <c r="B25" s="665" t="s">
        <v>1704</v>
      </c>
      <c r="C25" s="665" t="s">
        <v>1068</v>
      </c>
      <c r="D25" s="665" t="s">
        <v>1069</v>
      </c>
      <c r="E25" s="665" t="s">
        <v>1070</v>
      </c>
      <c r="F25" s="668"/>
      <c r="G25" s="668"/>
      <c r="H25" s="681">
        <v>0</v>
      </c>
      <c r="I25" s="668">
        <v>1</v>
      </c>
      <c r="J25" s="668">
        <v>31.32</v>
      </c>
      <c r="K25" s="681">
        <v>1</v>
      </c>
      <c r="L25" s="668">
        <v>1</v>
      </c>
      <c r="M25" s="669">
        <v>31.32</v>
      </c>
    </row>
    <row r="26" spans="1:13" ht="14.4" customHeight="1" x14ac:dyDescent="0.3">
      <c r="A26" s="664" t="s">
        <v>1798</v>
      </c>
      <c r="B26" s="665" t="s">
        <v>1673</v>
      </c>
      <c r="C26" s="665" t="s">
        <v>1836</v>
      </c>
      <c r="D26" s="665" t="s">
        <v>857</v>
      </c>
      <c r="E26" s="665" t="s">
        <v>1678</v>
      </c>
      <c r="F26" s="668"/>
      <c r="G26" s="668"/>
      <c r="H26" s="681">
        <v>0</v>
      </c>
      <c r="I26" s="668">
        <v>2</v>
      </c>
      <c r="J26" s="668">
        <v>1086.78</v>
      </c>
      <c r="K26" s="681">
        <v>1</v>
      </c>
      <c r="L26" s="668">
        <v>2</v>
      </c>
      <c r="M26" s="669">
        <v>1086.78</v>
      </c>
    </row>
    <row r="27" spans="1:13" ht="14.4" customHeight="1" x14ac:dyDescent="0.3">
      <c r="A27" s="664" t="s">
        <v>1798</v>
      </c>
      <c r="B27" s="665" t="s">
        <v>1689</v>
      </c>
      <c r="C27" s="665" t="s">
        <v>931</v>
      </c>
      <c r="D27" s="665" t="s">
        <v>1690</v>
      </c>
      <c r="E27" s="665" t="s">
        <v>1691</v>
      </c>
      <c r="F27" s="668"/>
      <c r="G27" s="668"/>
      <c r="H27" s="681">
        <v>0</v>
      </c>
      <c r="I27" s="668">
        <v>1</v>
      </c>
      <c r="J27" s="668">
        <v>154.36000000000001</v>
      </c>
      <c r="K27" s="681">
        <v>1</v>
      </c>
      <c r="L27" s="668">
        <v>1</v>
      </c>
      <c r="M27" s="669">
        <v>154.36000000000001</v>
      </c>
    </row>
    <row r="28" spans="1:13" ht="14.4" customHeight="1" x14ac:dyDescent="0.3">
      <c r="A28" s="664" t="s">
        <v>1798</v>
      </c>
      <c r="B28" s="665" t="s">
        <v>1689</v>
      </c>
      <c r="C28" s="665" t="s">
        <v>1890</v>
      </c>
      <c r="D28" s="665" t="s">
        <v>1690</v>
      </c>
      <c r="E28" s="665" t="s">
        <v>1891</v>
      </c>
      <c r="F28" s="668"/>
      <c r="G28" s="668"/>
      <c r="H28" s="681">
        <v>0</v>
      </c>
      <c r="I28" s="668">
        <v>3</v>
      </c>
      <c r="J28" s="668">
        <v>675.18000000000006</v>
      </c>
      <c r="K28" s="681">
        <v>1</v>
      </c>
      <c r="L28" s="668">
        <v>3</v>
      </c>
      <c r="M28" s="669">
        <v>675.18000000000006</v>
      </c>
    </row>
    <row r="29" spans="1:13" ht="14.4" customHeight="1" x14ac:dyDescent="0.3">
      <c r="A29" s="664" t="s">
        <v>1798</v>
      </c>
      <c r="B29" s="665" t="s">
        <v>1703</v>
      </c>
      <c r="C29" s="665" t="s">
        <v>844</v>
      </c>
      <c r="D29" s="665" t="s">
        <v>845</v>
      </c>
      <c r="E29" s="665" t="s">
        <v>846</v>
      </c>
      <c r="F29" s="668"/>
      <c r="G29" s="668"/>
      <c r="H29" s="681">
        <v>0</v>
      </c>
      <c r="I29" s="668">
        <v>18</v>
      </c>
      <c r="J29" s="668">
        <v>657.72</v>
      </c>
      <c r="K29" s="681">
        <v>1</v>
      </c>
      <c r="L29" s="668">
        <v>18</v>
      </c>
      <c r="M29" s="669">
        <v>657.72</v>
      </c>
    </row>
    <row r="30" spans="1:13" ht="14.4" customHeight="1" x14ac:dyDescent="0.3">
      <c r="A30" s="664" t="s">
        <v>1798</v>
      </c>
      <c r="B30" s="665" t="s">
        <v>1703</v>
      </c>
      <c r="C30" s="665" t="s">
        <v>1913</v>
      </c>
      <c r="D30" s="665" t="s">
        <v>845</v>
      </c>
      <c r="E30" s="665" t="s">
        <v>1914</v>
      </c>
      <c r="F30" s="668"/>
      <c r="G30" s="668"/>
      <c r="H30" s="681"/>
      <c r="I30" s="668">
        <v>1</v>
      </c>
      <c r="J30" s="668">
        <v>0</v>
      </c>
      <c r="K30" s="681"/>
      <c r="L30" s="668">
        <v>1</v>
      </c>
      <c r="M30" s="669">
        <v>0</v>
      </c>
    </row>
    <row r="31" spans="1:13" ht="14.4" customHeight="1" x14ac:dyDescent="0.3">
      <c r="A31" s="664" t="s">
        <v>1798</v>
      </c>
      <c r="B31" s="665" t="s">
        <v>1704</v>
      </c>
      <c r="C31" s="665" t="s">
        <v>1068</v>
      </c>
      <c r="D31" s="665" t="s">
        <v>1069</v>
      </c>
      <c r="E31" s="665" t="s">
        <v>1070</v>
      </c>
      <c r="F31" s="668"/>
      <c r="G31" s="668"/>
      <c r="H31" s="681">
        <v>0</v>
      </c>
      <c r="I31" s="668">
        <v>1</v>
      </c>
      <c r="J31" s="668">
        <v>31.32</v>
      </c>
      <c r="K31" s="681">
        <v>1</v>
      </c>
      <c r="L31" s="668">
        <v>1</v>
      </c>
      <c r="M31" s="669">
        <v>31.32</v>
      </c>
    </row>
    <row r="32" spans="1:13" ht="14.4" customHeight="1" x14ac:dyDescent="0.3">
      <c r="A32" s="664" t="s">
        <v>1798</v>
      </c>
      <c r="B32" s="665" t="s">
        <v>1704</v>
      </c>
      <c r="C32" s="665" t="s">
        <v>1994</v>
      </c>
      <c r="D32" s="665" t="s">
        <v>1995</v>
      </c>
      <c r="E32" s="665" t="s">
        <v>1996</v>
      </c>
      <c r="F32" s="668"/>
      <c r="G32" s="668"/>
      <c r="H32" s="681">
        <v>0</v>
      </c>
      <c r="I32" s="668">
        <v>3</v>
      </c>
      <c r="J32" s="668">
        <v>422.84999999999997</v>
      </c>
      <c r="K32" s="681">
        <v>1</v>
      </c>
      <c r="L32" s="668">
        <v>3</v>
      </c>
      <c r="M32" s="669">
        <v>422.84999999999997</v>
      </c>
    </row>
    <row r="33" spans="1:13" ht="14.4" customHeight="1" x14ac:dyDescent="0.3">
      <c r="A33" s="664" t="s">
        <v>1798</v>
      </c>
      <c r="B33" s="665" t="s">
        <v>1704</v>
      </c>
      <c r="C33" s="665" t="s">
        <v>872</v>
      </c>
      <c r="D33" s="665" t="s">
        <v>873</v>
      </c>
      <c r="E33" s="665" t="s">
        <v>1706</v>
      </c>
      <c r="F33" s="668"/>
      <c r="G33" s="668"/>
      <c r="H33" s="681">
        <v>0</v>
      </c>
      <c r="I33" s="668">
        <v>4</v>
      </c>
      <c r="J33" s="668">
        <v>375.84</v>
      </c>
      <c r="K33" s="681">
        <v>1</v>
      </c>
      <c r="L33" s="668">
        <v>4</v>
      </c>
      <c r="M33" s="669">
        <v>375.84</v>
      </c>
    </row>
    <row r="34" spans="1:13" ht="14.4" customHeight="1" x14ac:dyDescent="0.3">
      <c r="A34" s="664" t="s">
        <v>1799</v>
      </c>
      <c r="B34" s="665" t="s">
        <v>1673</v>
      </c>
      <c r="C34" s="665" t="s">
        <v>1824</v>
      </c>
      <c r="D34" s="665" t="s">
        <v>857</v>
      </c>
      <c r="E34" s="665" t="s">
        <v>1676</v>
      </c>
      <c r="F34" s="668"/>
      <c r="G34" s="668"/>
      <c r="H34" s="681">
        <v>0</v>
      </c>
      <c r="I34" s="668">
        <v>14</v>
      </c>
      <c r="J34" s="668">
        <v>11411.400000000001</v>
      </c>
      <c r="K34" s="681">
        <v>1</v>
      </c>
      <c r="L34" s="668">
        <v>14</v>
      </c>
      <c r="M34" s="669">
        <v>11411.400000000001</v>
      </c>
    </row>
    <row r="35" spans="1:13" ht="14.4" customHeight="1" x14ac:dyDescent="0.3">
      <c r="A35" s="664" t="s">
        <v>1799</v>
      </c>
      <c r="B35" s="665" t="s">
        <v>2601</v>
      </c>
      <c r="C35" s="665" t="s">
        <v>2052</v>
      </c>
      <c r="D35" s="665" t="s">
        <v>2053</v>
      </c>
      <c r="E35" s="665" t="s">
        <v>2054</v>
      </c>
      <c r="F35" s="668"/>
      <c r="G35" s="668"/>
      <c r="H35" s="681">
        <v>0</v>
      </c>
      <c r="I35" s="668">
        <v>1</v>
      </c>
      <c r="J35" s="668">
        <v>229.38</v>
      </c>
      <c r="K35" s="681">
        <v>1</v>
      </c>
      <c r="L35" s="668">
        <v>1</v>
      </c>
      <c r="M35" s="669">
        <v>229.38</v>
      </c>
    </row>
    <row r="36" spans="1:13" ht="14.4" customHeight="1" x14ac:dyDescent="0.3">
      <c r="A36" s="664" t="s">
        <v>1799</v>
      </c>
      <c r="B36" s="665" t="s">
        <v>1703</v>
      </c>
      <c r="C36" s="665" t="s">
        <v>844</v>
      </c>
      <c r="D36" s="665" t="s">
        <v>845</v>
      </c>
      <c r="E36" s="665" t="s">
        <v>846</v>
      </c>
      <c r="F36" s="668"/>
      <c r="G36" s="668"/>
      <c r="H36" s="681">
        <v>0</v>
      </c>
      <c r="I36" s="668">
        <v>2</v>
      </c>
      <c r="J36" s="668">
        <v>73.08</v>
      </c>
      <c r="K36" s="681">
        <v>1</v>
      </c>
      <c r="L36" s="668">
        <v>2</v>
      </c>
      <c r="M36" s="669">
        <v>73.08</v>
      </c>
    </row>
    <row r="37" spans="1:13" ht="14.4" customHeight="1" x14ac:dyDescent="0.3">
      <c r="A37" s="664" t="s">
        <v>1799</v>
      </c>
      <c r="B37" s="665" t="s">
        <v>1703</v>
      </c>
      <c r="C37" s="665" t="s">
        <v>1913</v>
      </c>
      <c r="D37" s="665" t="s">
        <v>845</v>
      </c>
      <c r="E37" s="665" t="s">
        <v>1914</v>
      </c>
      <c r="F37" s="668"/>
      <c r="G37" s="668"/>
      <c r="H37" s="681"/>
      <c r="I37" s="668">
        <v>1</v>
      </c>
      <c r="J37" s="668">
        <v>0</v>
      </c>
      <c r="K37" s="681"/>
      <c r="L37" s="668">
        <v>1</v>
      </c>
      <c r="M37" s="669">
        <v>0</v>
      </c>
    </row>
    <row r="38" spans="1:13" ht="14.4" customHeight="1" x14ac:dyDescent="0.3">
      <c r="A38" s="664" t="s">
        <v>1799</v>
      </c>
      <c r="B38" s="665" t="s">
        <v>2600</v>
      </c>
      <c r="C38" s="665" t="s">
        <v>2080</v>
      </c>
      <c r="D38" s="665" t="s">
        <v>2081</v>
      </c>
      <c r="E38" s="665" t="s">
        <v>2082</v>
      </c>
      <c r="F38" s="668">
        <v>2</v>
      </c>
      <c r="G38" s="668">
        <v>1239.2</v>
      </c>
      <c r="H38" s="681">
        <v>1</v>
      </c>
      <c r="I38" s="668"/>
      <c r="J38" s="668"/>
      <c r="K38" s="681">
        <v>0</v>
      </c>
      <c r="L38" s="668">
        <v>2</v>
      </c>
      <c r="M38" s="669">
        <v>1239.2</v>
      </c>
    </row>
    <row r="39" spans="1:13" ht="14.4" customHeight="1" x14ac:dyDescent="0.3">
      <c r="A39" s="664" t="s">
        <v>1800</v>
      </c>
      <c r="B39" s="665" t="s">
        <v>1703</v>
      </c>
      <c r="C39" s="665" t="s">
        <v>1913</v>
      </c>
      <c r="D39" s="665" t="s">
        <v>845</v>
      </c>
      <c r="E39" s="665" t="s">
        <v>1914</v>
      </c>
      <c r="F39" s="668"/>
      <c r="G39" s="668"/>
      <c r="H39" s="681"/>
      <c r="I39" s="668">
        <v>1</v>
      </c>
      <c r="J39" s="668">
        <v>0</v>
      </c>
      <c r="K39" s="681"/>
      <c r="L39" s="668">
        <v>1</v>
      </c>
      <c r="M39" s="669">
        <v>0</v>
      </c>
    </row>
    <row r="40" spans="1:13" ht="14.4" customHeight="1" x14ac:dyDescent="0.3">
      <c r="A40" s="664" t="s">
        <v>1821</v>
      </c>
      <c r="B40" s="665" t="s">
        <v>1673</v>
      </c>
      <c r="C40" s="665" t="s">
        <v>1836</v>
      </c>
      <c r="D40" s="665" t="s">
        <v>857</v>
      </c>
      <c r="E40" s="665" t="s">
        <v>1678</v>
      </c>
      <c r="F40" s="668"/>
      <c r="G40" s="668"/>
      <c r="H40" s="681">
        <v>0</v>
      </c>
      <c r="I40" s="668">
        <v>1</v>
      </c>
      <c r="J40" s="668">
        <v>543.39</v>
      </c>
      <c r="K40" s="681">
        <v>1</v>
      </c>
      <c r="L40" s="668">
        <v>1</v>
      </c>
      <c r="M40" s="669">
        <v>543.39</v>
      </c>
    </row>
    <row r="41" spans="1:13" ht="14.4" customHeight="1" x14ac:dyDescent="0.3">
      <c r="A41" s="664" t="s">
        <v>1821</v>
      </c>
      <c r="B41" s="665" t="s">
        <v>1673</v>
      </c>
      <c r="C41" s="665" t="s">
        <v>1824</v>
      </c>
      <c r="D41" s="665" t="s">
        <v>857</v>
      </c>
      <c r="E41" s="665" t="s">
        <v>1676</v>
      </c>
      <c r="F41" s="668"/>
      <c r="G41" s="668"/>
      <c r="H41" s="681">
        <v>0</v>
      </c>
      <c r="I41" s="668">
        <v>31</v>
      </c>
      <c r="J41" s="668">
        <v>25268.100000000006</v>
      </c>
      <c r="K41" s="681">
        <v>1</v>
      </c>
      <c r="L41" s="668">
        <v>31</v>
      </c>
      <c r="M41" s="669">
        <v>25268.100000000006</v>
      </c>
    </row>
    <row r="42" spans="1:13" ht="14.4" customHeight="1" x14ac:dyDescent="0.3">
      <c r="A42" s="664" t="s">
        <v>1821</v>
      </c>
      <c r="B42" s="665" t="s">
        <v>1673</v>
      </c>
      <c r="C42" s="665" t="s">
        <v>856</v>
      </c>
      <c r="D42" s="665" t="s">
        <v>857</v>
      </c>
      <c r="E42" s="665" t="s">
        <v>1902</v>
      </c>
      <c r="F42" s="668"/>
      <c r="G42" s="668"/>
      <c r="H42" s="681">
        <v>0</v>
      </c>
      <c r="I42" s="668">
        <v>4</v>
      </c>
      <c r="J42" s="668">
        <v>3694.96</v>
      </c>
      <c r="K42" s="681">
        <v>1</v>
      </c>
      <c r="L42" s="668">
        <v>4</v>
      </c>
      <c r="M42" s="669">
        <v>3694.96</v>
      </c>
    </row>
    <row r="43" spans="1:13" ht="14.4" customHeight="1" x14ac:dyDescent="0.3">
      <c r="A43" s="664" t="s">
        <v>1821</v>
      </c>
      <c r="B43" s="665" t="s">
        <v>1703</v>
      </c>
      <c r="C43" s="665" t="s">
        <v>1080</v>
      </c>
      <c r="D43" s="665" t="s">
        <v>845</v>
      </c>
      <c r="E43" s="665" t="s">
        <v>1723</v>
      </c>
      <c r="F43" s="668"/>
      <c r="G43" s="668"/>
      <c r="H43" s="681">
        <v>0</v>
      </c>
      <c r="I43" s="668">
        <v>1</v>
      </c>
      <c r="J43" s="668">
        <v>18.260000000000002</v>
      </c>
      <c r="K43" s="681">
        <v>1</v>
      </c>
      <c r="L43" s="668">
        <v>1</v>
      </c>
      <c r="M43" s="669">
        <v>18.260000000000002</v>
      </c>
    </row>
    <row r="44" spans="1:13" ht="14.4" customHeight="1" x14ac:dyDescent="0.3">
      <c r="A44" s="664" t="s">
        <v>1821</v>
      </c>
      <c r="B44" s="665" t="s">
        <v>1703</v>
      </c>
      <c r="C44" s="665" t="s">
        <v>844</v>
      </c>
      <c r="D44" s="665" t="s">
        <v>845</v>
      </c>
      <c r="E44" s="665" t="s">
        <v>846</v>
      </c>
      <c r="F44" s="668"/>
      <c r="G44" s="668"/>
      <c r="H44" s="681">
        <v>0</v>
      </c>
      <c r="I44" s="668">
        <v>15</v>
      </c>
      <c r="J44" s="668">
        <v>548.10000000000014</v>
      </c>
      <c r="K44" s="681">
        <v>1</v>
      </c>
      <c r="L44" s="668">
        <v>15</v>
      </c>
      <c r="M44" s="669">
        <v>548.10000000000014</v>
      </c>
    </row>
    <row r="45" spans="1:13" ht="14.4" customHeight="1" x14ac:dyDescent="0.3">
      <c r="A45" s="664" t="s">
        <v>1821</v>
      </c>
      <c r="B45" s="665" t="s">
        <v>1703</v>
      </c>
      <c r="C45" s="665" t="s">
        <v>1913</v>
      </c>
      <c r="D45" s="665" t="s">
        <v>845</v>
      </c>
      <c r="E45" s="665" t="s">
        <v>1914</v>
      </c>
      <c r="F45" s="668"/>
      <c r="G45" s="668"/>
      <c r="H45" s="681"/>
      <c r="I45" s="668">
        <v>1</v>
      </c>
      <c r="J45" s="668">
        <v>0</v>
      </c>
      <c r="K45" s="681"/>
      <c r="L45" s="668">
        <v>1</v>
      </c>
      <c r="M45" s="669">
        <v>0</v>
      </c>
    </row>
    <row r="46" spans="1:13" ht="14.4" customHeight="1" x14ac:dyDescent="0.3">
      <c r="A46" s="664" t="s">
        <v>1822</v>
      </c>
      <c r="B46" s="665" t="s">
        <v>1673</v>
      </c>
      <c r="C46" s="665" t="s">
        <v>1836</v>
      </c>
      <c r="D46" s="665" t="s">
        <v>857</v>
      </c>
      <c r="E46" s="665" t="s">
        <v>1678</v>
      </c>
      <c r="F46" s="668"/>
      <c r="G46" s="668"/>
      <c r="H46" s="681">
        <v>0</v>
      </c>
      <c r="I46" s="668">
        <v>2</v>
      </c>
      <c r="J46" s="668">
        <v>1086.78</v>
      </c>
      <c r="K46" s="681">
        <v>1</v>
      </c>
      <c r="L46" s="668">
        <v>2</v>
      </c>
      <c r="M46" s="669">
        <v>1086.78</v>
      </c>
    </row>
    <row r="47" spans="1:13" ht="14.4" customHeight="1" x14ac:dyDescent="0.3">
      <c r="A47" s="664" t="s">
        <v>1822</v>
      </c>
      <c r="B47" s="665" t="s">
        <v>1673</v>
      </c>
      <c r="C47" s="665" t="s">
        <v>1824</v>
      </c>
      <c r="D47" s="665" t="s">
        <v>857</v>
      </c>
      <c r="E47" s="665" t="s">
        <v>1676</v>
      </c>
      <c r="F47" s="668"/>
      <c r="G47" s="668"/>
      <c r="H47" s="681">
        <v>0</v>
      </c>
      <c r="I47" s="668">
        <v>35</v>
      </c>
      <c r="J47" s="668">
        <v>28528.5</v>
      </c>
      <c r="K47" s="681">
        <v>1</v>
      </c>
      <c r="L47" s="668">
        <v>35</v>
      </c>
      <c r="M47" s="669">
        <v>28528.5</v>
      </c>
    </row>
    <row r="48" spans="1:13" ht="14.4" customHeight="1" x14ac:dyDescent="0.3">
      <c r="A48" s="664" t="s">
        <v>1822</v>
      </c>
      <c r="B48" s="665" t="s">
        <v>1673</v>
      </c>
      <c r="C48" s="665" t="s">
        <v>856</v>
      </c>
      <c r="D48" s="665" t="s">
        <v>857</v>
      </c>
      <c r="E48" s="665" t="s">
        <v>1902</v>
      </c>
      <c r="F48" s="668"/>
      <c r="G48" s="668"/>
      <c r="H48" s="681">
        <v>0</v>
      </c>
      <c r="I48" s="668">
        <v>3</v>
      </c>
      <c r="J48" s="668">
        <v>2771.2200000000003</v>
      </c>
      <c r="K48" s="681">
        <v>1</v>
      </c>
      <c r="L48" s="668">
        <v>3</v>
      </c>
      <c r="M48" s="669">
        <v>2771.2200000000003</v>
      </c>
    </row>
    <row r="49" spans="1:13" ht="14.4" customHeight="1" x14ac:dyDescent="0.3">
      <c r="A49" s="664" t="s">
        <v>1822</v>
      </c>
      <c r="B49" s="665" t="s">
        <v>1673</v>
      </c>
      <c r="C49" s="665" t="s">
        <v>901</v>
      </c>
      <c r="D49" s="665" t="s">
        <v>857</v>
      </c>
      <c r="E49" s="665" t="s">
        <v>1676</v>
      </c>
      <c r="F49" s="668"/>
      <c r="G49" s="668"/>
      <c r="H49" s="681">
        <v>0</v>
      </c>
      <c r="I49" s="668">
        <v>2</v>
      </c>
      <c r="J49" s="668">
        <v>1630.2</v>
      </c>
      <c r="K49" s="681">
        <v>1</v>
      </c>
      <c r="L49" s="668">
        <v>2</v>
      </c>
      <c r="M49" s="669">
        <v>1630.2</v>
      </c>
    </row>
    <row r="50" spans="1:13" ht="14.4" customHeight="1" x14ac:dyDescent="0.3">
      <c r="A50" s="664" t="s">
        <v>1822</v>
      </c>
      <c r="B50" s="665" t="s">
        <v>1734</v>
      </c>
      <c r="C50" s="665" t="s">
        <v>2573</v>
      </c>
      <c r="D50" s="665" t="s">
        <v>2574</v>
      </c>
      <c r="E50" s="665" t="s">
        <v>2575</v>
      </c>
      <c r="F50" s="668">
        <v>1</v>
      </c>
      <c r="G50" s="668">
        <v>16.38</v>
      </c>
      <c r="H50" s="681">
        <v>1</v>
      </c>
      <c r="I50" s="668"/>
      <c r="J50" s="668"/>
      <c r="K50" s="681">
        <v>0</v>
      </c>
      <c r="L50" s="668">
        <v>1</v>
      </c>
      <c r="M50" s="669">
        <v>16.38</v>
      </c>
    </row>
    <row r="51" spans="1:13" ht="14.4" customHeight="1" x14ac:dyDescent="0.3">
      <c r="A51" s="664" t="s">
        <v>1822</v>
      </c>
      <c r="B51" s="665" t="s">
        <v>1685</v>
      </c>
      <c r="C51" s="665" t="s">
        <v>1076</v>
      </c>
      <c r="D51" s="665" t="s">
        <v>1077</v>
      </c>
      <c r="E51" s="665" t="s">
        <v>1718</v>
      </c>
      <c r="F51" s="668"/>
      <c r="G51" s="668"/>
      <c r="H51" s="681">
        <v>0</v>
      </c>
      <c r="I51" s="668">
        <v>3</v>
      </c>
      <c r="J51" s="668">
        <v>111.47999999999999</v>
      </c>
      <c r="K51" s="681">
        <v>1</v>
      </c>
      <c r="L51" s="668">
        <v>3</v>
      </c>
      <c r="M51" s="669">
        <v>111.47999999999999</v>
      </c>
    </row>
    <row r="52" spans="1:13" ht="14.4" customHeight="1" x14ac:dyDescent="0.3">
      <c r="A52" s="664" t="s">
        <v>1822</v>
      </c>
      <c r="B52" s="665" t="s">
        <v>1689</v>
      </c>
      <c r="C52" s="665" t="s">
        <v>931</v>
      </c>
      <c r="D52" s="665" t="s">
        <v>1690</v>
      </c>
      <c r="E52" s="665" t="s">
        <v>1691</v>
      </c>
      <c r="F52" s="668"/>
      <c r="G52" s="668"/>
      <c r="H52" s="681">
        <v>0</v>
      </c>
      <c r="I52" s="668">
        <v>1</v>
      </c>
      <c r="J52" s="668">
        <v>154.36000000000001</v>
      </c>
      <c r="K52" s="681">
        <v>1</v>
      </c>
      <c r="L52" s="668">
        <v>1</v>
      </c>
      <c r="M52" s="669">
        <v>154.36000000000001</v>
      </c>
    </row>
    <row r="53" spans="1:13" ht="14.4" customHeight="1" x14ac:dyDescent="0.3">
      <c r="A53" s="664" t="s">
        <v>1822</v>
      </c>
      <c r="B53" s="665" t="s">
        <v>1703</v>
      </c>
      <c r="C53" s="665" t="s">
        <v>1080</v>
      </c>
      <c r="D53" s="665" t="s">
        <v>845</v>
      </c>
      <c r="E53" s="665" t="s">
        <v>1723</v>
      </c>
      <c r="F53" s="668"/>
      <c r="G53" s="668"/>
      <c r="H53" s="681">
        <v>0</v>
      </c>
      <c r="I53" s="668">
        <v>6</v>
      </c>
      <c r="J53" s="668">
        <v>109.56000000000002</v>
      </c>
      <c r="K53" s="681">
        <v>1</v>
      </c>
      <c r="L53" s="668">
        <v>6</v>
      </c>
      <c r="M53" s="669">
        <v>109.56000000000002</v>
      </c>
    </row>
    <row r="54" spans="1:13" ht="14.4" customHeight="1" x14ac:dyDescent="0.3">
      <c r="A54" s="664" t="s">
        <v>1822</v>
      </c>
      <c r="B54" s="665" t="s">
        <v>1703</v>
      </c>
      <c r="C54" s="665" t="s">
        <v>844</v>
      </c>
      <c r="D54" s="665" t="s">
        <v>845</v>
      </c>
      <c r="E54" s="665" t="s">
        <v>846</v>
      </c>
      <c r="F54" s="668"/>
      <c r="G54" s="668"/>
      <c r="H54" s="681">
        <v>0</v>
      </c>
      <c r="I54" s="668">
        <v>6</v>
      </c>
      <c r="J54" s="668">
        <v>219.23999999999998</v>
      </c>
      <c r="K54" s="681">
        <v>1</v>
      </c>
      <c r="L54" s="668">
        <v>6</v>
      </c>
      <c r="M54" s="669">
        <v>219.23999999999998</v>
      </c>
    </row>
    <row r="55" spans="1:13" ht="14.4" customHeight="1" x14ac:dyDescent="0.3">
      <c r="A55" s="664" t="s">
        <v>1801</v>
      </c>
      <c r="B55" s="665" t="s">
        <v>1689</v>
      </c>
      <c r="C55" s="665" t="s">
        <v>931</v>
      </c>
      <c r="D55" s="665" t="s">
        <v>1690</v>
      </c>
      <c r="E55" s="665" t="s">
        <v>1691</v>
      </c>
      <c r="F55" s="668"/>
      <c r="G55" s="668"/>
      <c r="H55" s="681">
        <v>0</v>
      </c>
      <c r="I55" s="668">
        <v>2</v>
      </c>
      <c r="J55" s="668">
        <v>308.72000000000003</v>
      </c>
      <c r="K55" s="681">
        <v>1</v>
      </c>
      <c r="L55" s="668">
        <v>2</v>
      </c>
      <c r="M55" s="669">
        <v>308.72000000000003</v>
      </c>
    </row>
    <row r="56" spans="1:13" ht="14.4" customHeight="1" x14ac:dyDescent="0.3">
      <c r="A56" s="664" t="s">
        <v>1801</v>
      </c>
      <c r="B56" s="665" t="s">
        <v>1703</v>
      </c>
      <c r="C56" s="665" t="s">
        <v>844</v>
      </c>
      <c r="D56" s="665" t="s">
        <v>845</v>
      </c>
      <c r="E56" s="665" t="s">
        <v>846</v>
      </c>
      <c r="F56" s="668"/>
      <c r="G56" s="668"/>
      <c r="H56" s="681">
        <v>0</v>
      </c>
      <c r="I56" s="668">
        <v>2</v>
      </c>
      <c r="J56" s="668">
        <v>73.08</v>
      </c>
      <c r="K56" s="681">
        <v>1</v>
      </c>
      <c r="L56" s="668">
        <v>2</v>
      </c>
      <c r="M56" s="669">
        <v>73.08</v>
      </c>
    </row>
    <row r="57" spans="1:13" ht="14.4" customHeight="1" x14ac:dyDescent="0.3">
      <c r="A57" s="664" t="s">
        <v>1818</v>
      </c>
      <c r="B57" s="665" t="s">
        <v>1673</v>
      </c>
      <c r="C57" s="665" t="s">
        <v>1903</v>
      </c>
      <c r="D57" s="665" t="s">
        <v>857</v>
      </c>
      <c r="E57" s="665" t="s">
        <v>1675</v>
      </c>
      <c r="F57" s="668"/>
      <c r="G57" s="668"/>
      <c r="H57" s="681">
        <v>0</v>
      </c>
      <c r="I57" s="668">
        <v>1</v>
      </c>
      <c r="J57" s="668">
        <v>407.55</v>
      </c>
      <c r="K57" s="681">
        <v>1</v>
      </c>
      <c r="L57" s="668">
        <v>1</v>
      </c>
      <c r="M57" s="669">
        <v>407.55</v>
      </c>
    </row>
    <row r="58" spans="1:13" ht="14.4" customHeight="1" x14ac:dyDescent="0.3">
      <c r="A58" s="664" t="s">
        <v>1818</v>
      </c>
      <c r="B58" s="665" t="s">
        <v>1673</v>
      </c>
      <c r="C58" s="665" t="s">
        <v>1836</v>
      </c>
      <c r="D58" s="665" t="s">
        <v>857</v>
      </c>
      <c r="E58" s="665" t="s">
        <v>1678</v>
      </c>
      <c r="F58" s="668"/>
      <c r="G58" s="668"/>
      <c r="H58" s="681">
        <v>0</v>
      </c>
      <c r="I58" s="668">
        <v>3</v>
      </c>
      <c r="J58" s="668">
        <v>1630.17</v>
      </c>
      <c r="K58" s="681">
        <v>1</v>
      </c>
      <c r="L58" s="668">
        <v>3</v>
      </c>
      <c r="M58" s="669">
        <v>1630.17</v>
      </c>
    </row>
    <row r="59" spans="1:13" ht="14.4" customHeight="1" x14ac:dyDescent="0.3">
      <c r="A59" s="664" t="s">
        <v>1818</v>
      </c>
      <c r="B59" s="665" t="s">
        <v>1673</v>
      </c>
      <c r="C59" s="665" t="s">
        <v>1824</v>
      </c>
      <c r="D59" s="665" t="s">
        <v>857</v>
      </c>
      <c r="E59" s="665" t="s">
        <v>1676</v>
      </c>
      <c r="F59" s="668"/>
      <c r="G59" s="668"/>
      <c r="H59" s="681">
        <v>0</v>
      </c>
      <c r="I59" s="668">
        <v>45</v>
      </c>
      <c r="J59" s="668">
        <v>36679.500000000007</v>
      </c>
      <c r="K59" s="681">
        <v>1</v>
      </c>
      <c r="L59" s="668">
        <v>45</v>
      </c>
      <c r="M59" s="669">
        <v>36679.500000000007</v>
      </c>
    </row>
    <row r="60" spans="1:13" ht="14.4" customHeight="1" x14ac:dyDescent="0.3">
      <c r="A60" s="664" t="s">
        <v>1818</v>
      </c>
      <c r="B60" s="665" t="s">
        <v>2599</v>
      </c>
      <c r="C60" s="665" t="s">
        <v>2230</v>
      </c>
      <c r="D60" s="665" t="s">
        <v>2228</v>
      </c>
      <c r="E60" s="665" t="s">
        <v>2231</v>
      </c>
      <c r="F60" s="668"/>
      <c r="G60" s="668"/>
      <c r="H60" s="681">
        <v>0</v>
      </c>
      <c r="I60" s="668">
        <v>1</v>
      </c>
      <c r="J60" s="668">
        <v>146.15</v>
      </c>
      <c r="K60" s="681">
        <v>1</v>
      </c>
      <c r="L60" s="668">
        <v>1</v>
      </c>
      <c r="M60" s="669">
        <v>146.15</v>
      </c>
    </row>
    <row r="61" spans="1:13" ht="14.4" customHeight="1" x14ac:dyDescent="0.3">
      <c r="A61" s="664" t="s">
        <v>1818</v>
      </c>
      <c r="B61" s="665" t="s">
        <v>1703</v>
      </c>
      <c r="C61" s="665" t="s">
        <v>1080</v>
      </c>
      <c r="D61" s="665" t="s">
        <v>845</v>
      </c>
      <c r="E61" s="665" t="s">
        <v>1723</v>
      </c>
      <c r="F61" s="668"/>
      <c r="G61" s="668"/>
      <c r="H61" s="681">
        <v>0</v>
      </c>
      <c r="I61" s="668">
        <v>2</v>
      </c>
      <c r="J61" s="668">
        <v>36.520000000000003</v>
      </c>
      <c r="K61" s="681">
        <v>1</v>
      </c>
      <c r="L61" s="668">
        <v>2</v>
      </c>
      <c r="M61" s="669">
        <v>36.520000000000003</v>
      </c>
    </row>
    <row r="62" spans="1:13" ht="14.4" customHeight="1" x14ac:dyDescent="0.3">
      <c r="A62" s="664" t="s">
        <v>1818</v>
      </c>
      <c r="B62" s="665" t="s">
        <v>1703</v>
      </c>
      <c r="C62" s="665" t="s">
        <v>844</v>
      </c>
      <c r="D62" s="665" t="s">
        <v>845</v>
      </c>
      <c r="E62" s="665" t="s">
        <v>846</v>
      </c>
      <c r="F62" s="668"/>
      <c r="G62" s="668"/>
      <c r="H62" s="681">
        <v>0</v>
      </c>
      <c r="I62" s="668">
        <v>21</v>
      </c>
      <c r="J62" s="668">
        <v>767.34000000000015</v>
      </c>
      <c r="K62" s="681">
        <v>1</v>
      </c>
      <c r="L62" s="668">
        <v>21</v>
      </c>
      <c r="M62" s="669">
        <v>767.34000000000015</v>
      </c>
    </row>
    <row r="63" spans="1:13" ht="14.4" customHeight="1" x14ac:dyDescent="0.3">
      <c r="A63" s="664" t="s">
        <v>1818</v>
      </c>
      <c r="B63" s="665" t="s">
        <v>1703</v>
      </c>
      <c r="C63" s="665" t="s">
        <v>1913</v>
      </c>
      <c r="D63" s="665" t="s">
        <v>845</v>
      </c>
      <c r="E63" s="665" t="s">
        <v>1914</v>
      </c>
      <c r="F63" s="668"/>
      <c r="G63" s="668"/>
      <c r="H63" s="681"/>
      <c r="I63" s="668">
        <v>17</v>
      </c>
      <c r="J63" s="668">
        <v>0</v>
      </c>
      <c r="K63" s="681"/>
      <c r="L63" s="668">
        <v>17</v>
      </c>
      <c r="M63" s="669">
        <v>0</v>
      </c>
    </row>
    <row r="64" spans="1:13" ht="14.4" customHeight="1" x14ac:dyDescent="0.3">
      <c r="A64" s="664" t="s">
        <v>1802</v>
      </c>
      <c r="B64" s="665" t="s">
        <v>1673</v>
      </c>
      <c r="C64" s="665" t="s">
        <v>1836</v>
      </c>
      <c r="D64" s="665" t="s">
        <v>857</v>
      </c>
      <c r="E64" s="665" t="s">
        <v>1678</v>
      </c>
      <c r="F64" s="668"/>
      <c r="G64" s="668"/>
      <c r="H64" s="681">
        <v>0</v>
      </c>
      <c r="I64" s="668">
        <v>14</v>
      </c>
      <c r="J64" s="668">
        <v>7607.46</v>
      </c>
      <c r="K64" s="681">
        <v>1</v>
      </c>
      <c r="L64" s="668">
        <v>14</v>
      </c>
      <c r="M64" s="669">
        <v>7607.46</v>
      </c>
    </row>
    <row r="65" spans="1:13" ht="14.4" customHeight="1" x14ac:dyDescent="0.3">
      <c r="A65" s="664" t="s">
        <v>1802</v>
      </c>
      <c r="B65" s="665" t="s">
        <v>1673</v>
      </c>
      <c r="C65" s="665" t="s">
        <v>1824</v>
      </c>
      <c r="D65" s="665" t="s">
        <v>857</v>
      </c>
      <c r="E65" s="665" t="s">
        <v>1676</v>
      </c>
      <c r="F65" s="668"/>
      <c r="G65" s="668"/>
      <c r="H65" s="681">
        <v>0</v>
      </c>
      <c r="I65" s="668">
        <v>4</v>
      </c>
      <c r="J65" s="668">
        <v>3260.4</v>
      </c>
      <c r="K65" s="681">
        <v>1</v>
      </c>
      <c r="L65" s="668">
        <v>4</v>
      </c>
      <c r="M65" s="669">
        <v>3260.4</v>
      </c>
    </row>
    <row r="66" spans="1:13" ht="14.4" customHeight="1" x14ac:dyDescent="0.3">
      <c r="A66" s="664" t="s">
        <v>1802</v>
      </c>
      <c r="B66" s="665" t="s">
        <v>2602</v>
      </c>
      <c r="C66" s="665" t="s">
        <v>2195</v>
      </c>
      <c r="D66" s="665" t="s">
        <v>2196</v>
      </c>
      <c r="E66" s="665" t="s">
        <v>2197</v>
      </c>
      <c r="F66" s="668">
        <v>1</v>
      </c>
      <c r="G66" s="668">
        <v>359.21</v>
      </c>
      <c r="H66" s="681">
        <v>1</v>
      </c>
      <c r="I66" s="668"/>
      <c r="J66" s="668"/>
      <c r="K66" s="681">
        <v>0</v>
      </c>
      <c r="L66" s="668">
        <v>1</v>
      </c>
      <c r="M66" s="669">
        <v>359.21</v>
      </c>
    </row>
    <row r="67" spans="1:13" ht="14.4" customHeight="1" x14ac:dyDescent="0.3">
      <c r="A67" s="664" t="s">
        <v>1802</v>
      </c>
      <c r="B67" s="665" t="s">
        <v>1737</v>
      </c>
      <c r="C67" s="665" t="s">
        <v>2158</v>
      </c>
      <c r="D67" s="665" t="s">
        <v>2159</v>
      </c>
      <c r="E67" s="665" t="s">
        <v>2160</v>
      </c>
      <c r="F67" s="668">
        <v>1</v>
      </c>
      <c r="G67" s="668">
        <v>0</v>
      </c>
      <c r="H67" s="681"/>
      <c r="I67" s="668"/>
      <c r="J67" s="668"/>
      <c r="K67" s="681"/>
      <c r="L67" s="668">
        <v>1</v>
      </c>
      <c r="M67" s="669">
        <v>0</v>
      </c>
    </row>
    <row r="68" spans="1:13" ht="14.4" customHeight="1" x14ac:dyDescent="0.3">
      <c r="A68" s="664" t="s">
        <v>1802</v>
      </c>
      <c r="B68" s="665" t="s">
        <v>1703</v>
      </c>
      <c r="C68" s="665" t="s">
        <v>844</v>
      </c>
      <c r="D68" s="665" t="s">
        <v>845</v>
      </c>
      <c r="E68" s="665" t="s">
        <v>846</v>
      </c>
      <c r="F68" s="668"/>
      <c r="G68" s="668"/>
      <c r="H68" s="681">
        <v>0</v>
      </c>
      <c r="I68" s="668">
        <v>5</v>
      </c>
      <c r="J68" s="668">
        <v>182.7</v>
      </c>
      <c r="K68" s="681">
        <v>1</v>
      </c>
      <c r="L68" s="668">
        <v>5</v>
      </c>
      <c r="M68" s="669">
        <v>182.7</v>
      </c>
    </row>
    <row r="69" spans="1:13" ht="14.4" customHeight="1" x14ac:dyDescent="0.3">
      <c r="A69" s="664" t="s">
        <v>1802</v>
      </c>
      <c r="B69" s="665" t="s">
        <v>1703</v>
      </c>
      <c r="C69" s="665" t="s">
        <v>1913</v>
      </c>
      <c r="D69" s="665" t="s">
        <v>845</v>
      </c>
      <c r="E69" s="665" t="s">
        <v>1914</v>
      </c>
      <c r="F69" s="668"/>
      <c r="G69" s="668"/>
      <c r="H69" s="681"/>
      <c r="I69" s="668">
        <v>1</v>
      </c>
      <c r="J69" s="668">
        <v>0</v>
      </c>
      <c r="K69" s="681"/>
      <c r="L69" s="668">
        <v>1</v>
      </c>
      <c r="M69" s="669">
        <v>0</v>
      </c>
    </row>
    <row r="70" spans="1:13" ht="14.4" customHeight="1" x14ac:dyDescent="0.3">
      <c r="A70" s="664" t="s">
        <v>1804</v>
      </c>
      <c r="B70" s="665" t="s">
        <v>1673</v>
      </c>
      <c r="C70" s="665" t="s">
        <v>1836</v>
      </c>
      <c r="D70" s="665" t="s">
        <v>857</v>
      </c>
      <c r="E70" s="665" t="s">
        <v>1678</v>
      </c>
      <c r="F70" s="668"/>
      <c r="G70" s="668"/>
      <c r="H70" s="681">
        <v>0</v>
      </c>
      <c r="I70" s="668">
        <v>1</v>
      </c>
      <c r="J70" s="668">
        <v>543.39</v>
      </c>
      <c r="K70" s="681">
        <v>1</v>
      </c>
      <c r="L70" s="668">
        <v>1</v>
      </c>
      <c r="M70" s="669">
        <v>543.39</v>
      </c>
    </row>
    <row r="71" spans="1:13" ht="14.4" customHeight="1" x14ac:dyDescent="0.3">
      <c r="A71" s="664" t="s">
        <v>1804</v>
      </c>
      <c r="B71" s="665" t="s">
        <v>1673</v>
      </c>
      <c r="C71" s="665" t="s">
        <v>1824</v>
      </c>
      <c r="D71" s="665" t="s">
        <v>857</v>
      </c>
      <c r="E71" s="665" t="s">
        <v>1676</v>
      </c>
      <c r="F71" s="668"/>
      <c r="G71" s="668"/>
      <c r="H71" s="681">
        <v>0</v>
      </c>
      <c r="I71" s="668">
        <v>4</v>
      </c>
      <c r="J71" s="668">
        <v>3260.4</v>
      </c>
      <c r="K71" s="681">
        <v>1</v>
      </c>
      <c r="L71" s="668">
        <v>4</v>
      </c>
      <c r="M71" s="669">
        <v>3260.4</v>
      </c>
    </row>
    <row r="72" spans="1:13" ht="14.4" customHeight="1" x14ac:dyDescent="0.3">
      <c r="A72" s="664" t="s">
        <v>1804</v>
      </c>
      <c r="B72" s="665" t="s">
        <v>2599</v>
      </c>
      <c r="C72" s="665" t="s">
        <v>2227</v>
      </c>
      <c r="D72" s="665" t="s">
        <v>2228</v>
      </c>
      <c r="E72" s="665" t="s">
        <v>2229</v>
      </c>
      <c r="F72" s="668"/>
      <c r="G72" s="668"/>
      <c r="H72" s="681">
        <v>0</v>
      </c>
      <c r="I72" s="668">
        <v>9</v>
      </c>
      <c r="J72" s="668">
        <v>657.62999999999988</v>
      </c>
      <c r="K72" s="681">
        <v>1</v>
      </c>
      <c r="L72" s="668">
        <v>9</v>
      </c>
      <c r="M72" s="669">
        <v>657.62999999999988</v>
      </c>
    </row>
    <row r="73" spans="1:13" ht="14.4" customHeight="1" x14ac:dyDescent="0.3">
      <c r="A73" s="664" t="s">
        <v>1804</v>
      </c>
      <c r="B73" s="665" t="s">
        <v>2599</v>
      </c>
      <c r="C73" s="665" t="s">
        <v>2230</v>
      </c>
      <c r="D73" s="665" t="s">
        <v>2228</v>
      </c>
      <c r="E73" s="665" t="s">
        <v>2231</v>
      </c>
      <c r="F73" s="668"/>
      <c r="G73" s="668"/>
      <c r="H73" s="681">
        <v>0</v>
      </c>
      <c r="I73" s="668">
        <v>1</v>
      </c>
      <c r="J73" s="668">
        <v>146.15</v>
      </c>
      <c r="K73" s="681">
        <v>1</v>
      </c>
      <c r="L73" s="668">
        <v>1</v>
      </c>
      <c r="M73" s="669">
        <v>146.15</v>
      </c>
    </row>
    <row r="74" spans="1:13" ht="14.4" customHeight="1" x14ac:dyDescent="0.3">
      <c r="A74" s="664" t="s">
        <v>1804</v>
      </c>
      <c r="B74" s="665" t="s">
        <v>1703</v>
      </c>
      <c r="C74" s="665" t="s">
        <v>1080</v>
      </c>
      <c r="D74" s="665" t="s">
        <v>845</v>
      </c>
      <c r="E74" s="665" t="s">
        <v>1723</v>
      </c>
      <c r="F74" s="668"/>
      <c r="G74" s="668"/>
      <c r="H74" s="681">
        <v>0</v>
      </c>
      <c r="I74" s="668">
        <v>1</v>
      </c>
      <c r="J74" s="668">
        <v>18.260000000000002</v>
      </c>
      <c r="K74" s="681">
        <v>1</v>
      </c>
      <c r="L74" s="668">
        <v>1</v>
      </c>
      <c r="M74" s="669">
        <v>18.260000000000002</v>
      </c>
    </row>
    <row r="75" spans="1:13" ht="14.4" customHeight="1" x14ac:dyDescent="0.3">
      <c r="A75" s="664" t="s">
        <v>1804</v>
      </c>
      <c r="B75" s="665" t="s">
        <v>1703</v>
      </c>
      <c r="C75" s="665" t="s">
        <v>844</v>
      </c>
      <c r="D75" s="665" t="s">
        <v>845</v>
      </c>
      <c r="E75" s="665" t="s">
        <v>846</v>
      </c>
      <c r="F75" s="668"/>
      <c r="G75" s="668"/>
      <c r="H75" s="681">
        <v>0</v>
      </c>
      <c r="I75" s="668">
        <v>3</v>
      </c>
      <c r="J75" s="668">
        <v>109.62</v>
      </c>
      <c r="K75" s="681">
        <v>1</v>
      </c>
      <c r="L75" s="668">
        <v>3</v>
      </c>
      <c r="M75" s="669">
        <v>109.62</v>
      </c>
    </row>
    <row r="76" spans="1:13" ht="14.4" customHeight="1" x14ac:dyDescent="0.3">
      <c r="A76" s="664" t="s">
        <v>1804</v>
      </c>
      <c r="B76" s="665" t="s">
        <v>1703</v>
      </c>
      <c r="C76" s="665" t="s">
        <v>1913</v>
      </c>
      <c r="D76" s="665" t="s">
        <v>845</v>
      </c>
      <c r="E76" s="665" t="s">
        <v>1914</v>
      </c>
      <c r="F76" s="668"/>
      <c r="G76" s="668"/>
      <c r="H76" s="681"/>
      <c r="I76" s="668">
        <v>1</v>
      </c>
      <c r="J76" s="668">
        <v>0</v>
      </c>
      <c r="K76" s="681"/>
      <c r="L76" s="668">
        <v>1</v>
      </c>
      <c r="M76" s="669">
        <v>0</v>
      </c>
    </row>
    <row r="77" spans="1:13" ht="14.4" customHeight="1" x14ac:dyDescent="0.3">
      <c r="A77" s="664" t="s">
        <v>1804</v>
      </c>
      <c r="B77" s="665" t="s">
        <v>1704</v>
      </c>
      <c r="C77" s="665" t="s">
        <v>2232</v>
      </c>
      <c r="D77" s="665" t="s">
        <v>2233</v>
      </c>
      <c r="E77" s="665" t="s">
        <v>2234</v>
      </c>
      <c r="F77" s="668">
        <v>1</v>
      </c>
      <c r="G77" s="668">
        <v>313.2</v>
      </c>
      <c r="H77" s="681">
        <v>1</v>
      </c>
      <c r="I77" s="668"/>
      <c r="J77" s="668"/>
      <c r="K77" s="681">
        <v>0</v>
      </c>
      <c r="L77" s="668">
        <v>1</v>
      </c>
      <c r="M77" s="669">
        <v>313.2</v>
      </c>
    </row>
    <row r="78" spans="1:13" ht="14.4" customHeight="1" x14ac:dyDescent="0.3">
      <c r="A78" s="664" t="s">
        <v>1804</v>
      </c>
      <c r="B78" s="665" t="s">
        <v>1704</v>
      </c>
      <c r="C78" s="665" t="s">
        <v>1068</v>
      </c>
      <c r="D78" s="665" t="s">
        <v>1069</v>
      </c>
      <c r="E78" s="665" t="s">
        <v>1070</v>
      </c>
      <c r="F78" s="668"/>
      <c r="G78" s="668"/>
      <c r="H78" s="681">
        <v>0</v>
      </c>
      <c r="I78" s="668">
        <v>1</v>
      </c>
      <c r="J78" s="668">
        <v>31.32</v>
      </c>
      <c r="K78" s="681">
        <v>1</v>
      </c>
      <c r="L78" s="668">
        <v>1</v>
      </c>
      <c r="M78" s="669">
        <v>31.32</v>
      </c>
    </row>
    <row r="79" spans="1:13" ht="14.4" customHeight="1" x14ac:dyDescent="0.3">
      <c r="A79" s="664" t="s">
        <v>1805</v>
      </c>
      <c r="B79" s="665" t="s">
        <v>1673</v>
      </c>
      <c r="C79" s="665" t="s">
        <v>1836</v>
      </c>
      <c r="D79" s="665" t="s">
        <v>857</v>
      </c>
      <c r="E79" s="665" t="s">
        <v>1678</v>
      </c>
      <c r="F79" s="668"/>
      <c r="G79" s="668"/>
      <c r="H79" s="681">
        <v>0</v>
      </c>
      <c r="I79" s="668">
        <v>5</v>
      </c>
      <c r="J79" s="668">
        <v>2716.95</v>
      </c>
      <c r="K79" s="681">
        <v>1</v>
      </c>
      <c r="L79" s="668">
        <v>5</v>
      </c>
      <c r="M79" s="669">
        <v>2716.95</v>
      </c>
    </row>
    <row r="80" spans="1:13" ht="14.4" customHeight="1" x14ac:dyDescent="0.3">
      <c r="A80" s="664" t="s">
        <v>1805</v>
      </c>
      <c r="B80" s="665" t="s">
        <v>1689</v>
      </c>
      <c r="C80" s="665" t="s">
        <v>931</v>
      </c>
      <c r="D80" s="665" t="s">
        <v>1690</v>
      </c>
      <c r="E80" s="665" t="s">
        <v>1691</v>
      </c>
      <c r="F80" s="668"/>
      <c r="G80" s="668"/>
      <c r="H80" s="681">
        <v>0</v>
      </c>
      <c r="I80" s="668">
        <v>1</v>
      </c>
      <c r="J80" s="668">
        <v>154.36000000000001</v>
      </c>
      <c r="K80" s="681">
        <v>1</v>
      </c>
      <c r="L80" s="668">
        <v>1</v>
      </c>
      <c r="M80" s="669">
        <v>154.36000000000001</v>
      </c>
    </row>
    <row r="81" spans="1:13" ht="14.4" customHeight="1" x14ac:dyDescent="0.3">
      <c r="A81" s="664" t="s">
        <v>1805</v>
      </c>
      <c r="B81" s="665" t="s">
        <v>1703</v>
      </c>
      <c r="C81" s="665" t="s">
        <v>844</v>
      </c>
      <c r="D81" s="665" t="s">
        <v>845</v>
      </c>
      <c r="E81" s="665" t="s">
        <v>846</v>
      </c>
      <c r="F81" s="668"/>
      <c r="G81" s="668"/>
      <c r="H81" s="681">
        <v>0</v>
      </c>
      <c r="I81" s="668">
        <v>1</v>
      </c>
      <c r="J81" s="668">
        <v>36.54</v>
      </c>
      <c r="K81" s="681">
        <v>1</v>
      </c>
      <c r="L81" s="668">
        <v>1</v>
      </c>
      <c r="M81" s="669">
        <v>36.54</v>
      </c>
    </row>
    <row r="82" spans="1:13" ht="14.4" customHeight="1" x14ac:dyDescent="0.3">
      <c r="A82" s="664" t="s">
        <v>1806</v>
      </c>
      <c r="B82" s="665" t="s">
        <v>1673</v>
      </c>
      <c r="C82" s="665" t="s">
        <v>1903</v>
      </c>
      <c r="D82" s="665" t="s">
        <v>857</v>
      </c>
      <c r="E82" s="665" t="s">
        <v>1675</v>
      </c>
      <c r="F82" s="668"/>
      <c r="G82" s="668"/>
      <c r="H82" s="681">
        <v>0</v>
      </c>
      <c r="I82" s="668">
        <v>3</v>
      </c>
      <c r="J82" s="668">
        <v>1222.6500000000001</v>
      </c>
      <c r="K82" s="681">
        <v>1</v>
      </c>
      <c r="L82" s="668">
        <v>3</v>
      </c>
      <c r="M82" s="669">
        <v>1222.6500000000001</v>
      </c>
    </row>
    <row r="83" spans="1:13" ht="14.4" customHeight="1" x14ac:dyDescent="0.3">
      <c r="A83" s="664" t="s">
        <v>1806</v>
      </c>
      <c r="B83" s="665" t="s">
        <v>1673</v>
      </c>
      <c r="C83" s="665" t="s">
        <v>1836</v>
      </c>
      <c r="D83" s="665" t="s">
        <v>857</v>
      </c>
      <c r="E83" s="665" t="s">
        <v>1678</v>
      </c>
      <c r="F83" s="668"/>
      <c r="G83" s="668"/>
      <c r="H83" s="681">
        <v>0</v>
      </c>
      <c r="I83" s="668">
        <v>3</v>
      </c>
      <c r="J83" s="668">
        <v>1630.17</v>
      </c>
      <c r="K83" s="681">
        <v>1</v>
      </c>
      <c r="L83" s="668">
        <v>3</v>
      </c>
      <c r="M83" s="669">
        <v>1630.17</v>
      </c>
    </row>
    <row r="84" spans="1:13" ht="14.4" customHeight="1" x14ac:dyDescent="0.3">
      <c r="A84" s="664" t="s">
        <v>1806</v>
      </c>
      <c r="B84" s="665" t="s">
        <v>1673</v>
      </c>
      <c r="C84" s="665" t="s">
        <v>1824</v>
      </c>
      <c r="D84" s="665" t="s">
        <v>857</v>
      </c>
      <c r="E84" s="665" t="s">
        <v>1676</v>
      </c>
      <c r="F84" s="668"/>
      <c r="G84" s="668"/>
      <c r="H84" s="681">
        <v>0</v>
      </c>
      <c r="I84" s="668">
        <v>6</v>
      </c>
      <c r="J84" s="668">
        <v>4890.6000000000004</v>
      </c>
      <c r="K84" s="681">
        <v>1</v>
      </c>
      <c r="L84" s="668">
        <v>6</v>
      </c>
      <c r="M84" s="669">
        <v>4890.6000000000004</v>
      </c>
    </row>
    <row r="85" spans="1:13" ht="14.4" customHeight="1" x14ac:dyDescent="0.3">
      <c r="A85" s="664" t="s">
        <v>1806</v>
      </c>
      <c r="B85" s="665" t="s">
        <v>1689</v>
      </c>
      <c r="C85" s="665" t="s">
        <v>931</v>
      </c>
      <c r="D85" s="665" t="s">
        <v>1690</v>
      </c>
      <c r="E85" s="665" t="s">
        <v>1691</v>
      </c>
      <c r="F85" s="668"/>
      <c r="G85" s="668"/>
      <c r="H85" s="681">
        <v>0</v>
      </c>
      <c r="I85" s="668">
        <v>2</v>
      </c>
      <c r="J85" s="668">
        <v>308.72000000000003</v>
      </c>
      <c r="K85" s="681">
        <v>1</v>
      </c>
      <c r="L85" s="668">
        <v>2</v>
      </c>
      <c r="M85" s="669">
        <v>308.72000000000003</v>
      </c>
    </row>
    <row r="86" spans="1:13" ht="14.4" customHeight="1" x14ac:dyDescent="0.3">
      <c r="A86" s="664" t="s">
        <v>1806</v>
      </c>
      <c r="B86" s="665" t="s">
        <v>1703</v>
      </c>
      <c r="C86" s="665" t="s">
        <v>844</v>
      </c>
      <c r="D86" s="665" t="s">
        <v>845</v>
      </c>
      <c r="E86" s="665" t="s">
        <v>846</v>
      </c>
      <c r="F86" s="668"/>
      <c r="G86" s="668"/>
      <c r="H86" s="681">
        <v>0</v>
      </c>
      <c r="I86" s="668">
        <v>32</v>
      </c>
      <c r="J86" s="668">
        <v>1169.2800000000002</v>
      </c>
      <c r="K86" s="681">
        <v>1</v>
      </c>
      <c r="L86" s="668">
        <v>32</v>
      </c>
      <c r="M86" s="669">
        <v>1169.2800000000002</v>
      </c>
    </row>
    <row r="87" spans="1:13" ht="14.4" customHeight="1" x14ac:dyDescent="0.3">
      <c r="A87" s="664" t="s">
        <v>1820</v>
      </c>
      <c r="B87" s="665" t="s">
        <v>1673</v>
      </c>
      <c r="C87" s="665" t="s">
        <v>1836</v>
      </c>
      <c r="D87" s="665" t="s">
        <v>857</v>
      </c>
      <c r="E87" s="665" t="s">
        <v>1678</v>
      </c>
      <c r="F87" s="668"/>
      <c r="G87" s="668"/>
      <c r="H87" s="681">
        <v>0</v>
      </c>
      <c r="I87" s="668">
        <v>3</v>
      </c>
      <c r="J87" s="668">
        <v>1630.17</v>
      </c>
      <c r="K87" s="681">
        <v>1</v>
      </c>
      <c r="L87" s="668">
        <v>3</v>
      </c>
      <c r="M87" s="669">
        <v>1630.17</v>
      </c>
    </row>
    <row r="88" spans="1:13" ht="14.4" customHeight="1" x14ac:dyDescent="0.3">
      <c r="A88" s="664" t="s">
        <v>1820</v>
      </c>
      <c r="B88" s="665" t="s">
        <v>1673</v>
      </c>
      <c r="C88" s="665" t="s">
        <v>1824</v>
      </c>
      <c r="D88" s="665" t="s">
        <v>857</v>
      </c>
      <c r="E88" s="665" t="s">
        <v>1676</v>
      </c>
      <c r="F88" s="668"/>
      <c r="G88" s="668"/>
      <c r="H88" s="681">
        <v>0</v>
      </c>
      <c r="I88" s="668">
        <v>13</v>
      </c>
      <c r="J88" s="668">
        <v>10596.300000000003</v>
      </c>
      <c r="K88" s="681">
        <v>1</v>
      </c>
      <c r="L88" s="668">
        <v>13</v>
      </c>
      <c r="M88" s="669">
        <v>10596.300000000003</v>
      </c>
    </row>
    <row r="89" spans="1:13" ht="14.4" customHeight="1" x14ac:dyDescent="0.3">
      <c r="A89" s="664" t="s">
        <v>1820</v>
      </c>
      <c r="B89" s="665" t="s">
        <v>1673</v>
      </c>
      <c r="C89" s="665" t="s">
        <v>856</v>
      </c>
      <c r="D89" s="665" t="s">
        <v>857</v>
      </c>
      <c r="E89" s="665" t="s">
        <v>1902</v>
      </c>
      <c r="F89" s="668"/>
      <c r="G89" s="668"/>
      <c r="H89" s="681">
        <v>0</v>
      </c>
      <c r="I89" s="668">
        <v>8</v>
      </c>
      <c r="J89" s="668">
        <v>7389.92</v>
      </c>
      <c r="K89" s="681">
        <v>1</v>
      </c>
      <c r="L89" s="668">
        <v>8</v>
      </c>
      <c r="M89" s="669">
        <v>7389.92</v>
      </c>
    </row>
    <row r="90" spans="1:13" ht="14.4" customHeight="1" x14ac:dyDescent="0.3">
      <c r="A90" s="664" t="s">
        <v>1820</v>
      </c>
      <c r="B90" s="665" t="s">
        <v>1703</v>
      </c>
      <c r="C90" s="665" t="s">
        <v>844</v>
      </c>
      <c r="D90" s="665" t="s">
        <v>845</v>
      </c>
      <c r="E90" s="665" t="s">
        <v>846</v>
      </c>
      <c r="F90" s="668"/>
      <c r="G90" s="668"/>
      <c r="H90" s="681">
        <v>0</v>
      </c>
      <c r="I90" s="668">
        <v>4</v>
      </c>
      <c r="J90" s="668">
        <v>146.16</v>
      </c>
      <c r="K90" s="681">
        <v>1</v>
      </c>
      <c r="L90" s="668">
        <v>4</v>
      </c>
      <c r="M90" s="669">
        <v>146.16</v>
      </c>
    </row>
    <row r="91" spans="1:13" ht="14.4" customHeight="1" x14ac:dyDescent="0.3">
      <c r="A91" s="664" t="s">
        <v>1820</v>
      </c>
      <c r="B91" s="665" t="s">
        <v>1703</v>
      </c>
      <c r="C91" s="665" t="s">
        <v>1913</v>
      </c>
      <c r="D91" s="665" t="s">
        <v>845</v>
      </c>
      <c r="E91" s="665" t="s">
        <v>1914</v>
      </c>
      <c r="F91" s="668"/>
      <c r="G91" s="668"/>
      <c r="H91" s="681"/>
      <c r="I91" s="668">
        <v>1</v>
      </c>
      <c r="J91" s="668">
        <v>0</v>
      </c>
      <c r="K91" s="681"/>
      <c r="L91" s="668">
        <v>1</v>
      </c>
      <c r="M91" s="669">
        <v>0</v>
      </c>
    </row>
    <row r="92" spans="1:13" ht="14.4" customHeight="1" x14ac:dyDescent="0.3">
      <c r="A92" s="664" t="s">
        <v>1807</v>
      </c>
      <c r="B92" s="665" t="s">
        <v>1673</v>
      </c>
      <c r="C92" s="665" t="s">
        <v>1824</v>
      </c>
      <c r="D92" s="665" t="s">
        <v>857</v>
      </c>
      <c r="E92" s="665" t="s">
        <v>1676</v>
      </c>
      <c r="F92" s="668"/>
      <c r="G92" s="668"/>
      <c r="H92" s="681">
        <v>0</v>
      </c>
      <c r="I92" s="668">
        <v>18</v>
      </c>
      <c r="J92" s="668">
        <v>14671.800000000003</v>
      </c>
      <c r="K92" s="681">
        <v>1</v>
      </c>
      <c r="L92" s="668">
        <v>18</v>
      </c>
      <c r="M92" s="669">
        <v>14671.800000000003</v>
      </c>
    </row>
    <row r="93" spans="1:13" ht="14.4" customHeight="1" x14ac:dyDescent="0.3">
      <c r="A93" s="664" t="s">
        <v>1807</v>
      </c>
      <c r="B93" s="665" t="s">
        <v>1685</v>
      </c>
      <c r="C93" s="665" t="s">
        <v>2305</v>
      </c>
      <c r="D93" s="665" t="s">
        <v>1077</v>
      </c>
      <c r="E93" s="665" t="s">
        <v>1718</v>
      </c>
      <c r="F93" s="668">
        <v>1</v>
      </c>
      <c r="G93" s="668">
        <v>0</v>
      </c>
      <c r="H93" s="681"/>
      <c r="I93" s="668"/>
      <c r="J93" s="668"/>
      <c r="K93" s="681"/>
      <c r="L93" s="668">
        <v>1</v>
      </c>
      <c r="M93" s="669">
        <v>0</v>
      </c>
    </row>
    <row r="94" spans="1:13" ht="14.4" customHeight="1" x14ac:dyDescent="0.3">
      <c r="A94" s="664" t="s">
        <v>1807</v>
      </c>
      <c r="B94" s="665" t="s">
        <v>1685</v>
      </c>
      <c r="C94" s="665" t="s">
        <v>1076</v>
      </c>
      <c r="D94" s="665" t="s">
        <v>1077</v>
      </c>
      <c r="E94" s="665" t="s">
        <v>1718</v>
      </c>
      <c r="F94" s="668"/>
      <c r="G94" s="668"/>
      <c r="H94" s="681">
        <v>0</v>
      </c>
      <c r="I94" s="668">
        <v>2</v>
      </c>
      <c r="J94" s="668">
        <v>74.319999999999993</v>
      </c>
      <c r="K94" s="681">
        <v>1</v>
      </c>
      <c r="L94" s="668">
        <v>2</v>
      </c>
      <c r="M94" s="669">
        <v>74.319999999999993</v>
      </c>
    </row>
    <row r="95" spans="1:13" ht="14.4" customHeight="1" x14ac:dyDescent="0.3">
      <c r="A95" s="664" t="s">
        <v>1807</v>
      </c>
      <c r="B95" s="665" t="s">
        <v>1703</v>
      </c>
      <c r="C95" s="665" t="s">
        <v>1080</v>
      </c>
      <c r="D95" s="665" t="s">
        <v>845</v>
      </c>
      <c r="E95" s="665" t="s">
        <v>1723</v>
      </c>
      <c r="F95" s="668"/>
      <c r="G95" s="668"/>
      <c r="H95" s="681">
        <v>0</v>
      </c>
      <c r="I95" s="668">
        <v>3</v>
      </c>
      <c r="J95" s="668">
        <v>54.78</v>
      </c>
      <c r="K95" s="681">
        <v>1</v>
      </c>
      <c r="L95" s="668">
        <v>3</v>
      </c>
      <c r="M95" s="669">
        <v>54.78</v>
      </c>
    </row>
    <row r="96" spans="1:13" ht="14.4" customHeight="1" x14ac:dyDescent="0.3">
      <c r="A96" s="664" t="s">
        <v>1807</v>
      </c>
      <c r="B96" s="665" t="s">
        <v>1703</v>
      </c>
      <c r="C96" s="665" t="s">
        <v>844</v>
      </c>
      <c r="D96" s="665" t="s">
        <v>845</v>
      </c>
      <c r="E96" s="665" t="s">
        <v>846</v>
      </c>
      <c r="F96" s="668"/>
      <c r="G96" s="668"/>
      <c r="H96" s="681">
        <v>0</v>
      </c>
      <c r="I96" s="668">
        <v>23</v>
      </c>
      <c r="J96" s="668">
        <v>840.42000000000007</v>
      </c>
      <c r="K96" s="681">
        <v>1</v>
      </c>
      <c r="L96" s="668">
        <v>23</v>
      </c>
      <c r="M96" s="669">
        <v>840.42000000000007</v>
      </c>
    </row>
    <row r="97" spans="1:13" ht="14.4" customHeight="1" x14ac:dyDescent="0.3">
      <c r="A97" s="664" t="s">
        <v>1808</v>
      </c>
      <c r="B97" s="665" t="s">
        <v>1673</v>
      </c>
      <c r="C97" s="665" t="s">
        <v>1836</v>
      </c>
      <c r="D97" s="665" t="s">
        <v>857</v>
      </c>
      <c r="E97" s="665" t="s">
        <v>1678</v>
      </c>
      <c r="F97" s="668"/>
      <c r="G97" s="668"/>
      <c r="H97" s="681">
        <v>0</v>
      </c>
      <c r="I97" s="668">
        <v>1</v>
      </c>
      <c r="J97" s="668">
        <v>543.39</v>
      </c>
      <c r="K97" s="681">
        <v>1</v>
      </c>
      <c r="L97" s="668">
        <v>1</v>
      </c>
      <c r="M97" s="669">
        <v>543.39</v>
      </c>
    </row>
    <row r="98" spans="1:13" ht="14.4" customHeight="1" x14ac:dyDescent="0.3">
      <c r="A98" s="664" t="s">
        <v>1808</v>
      </c>
      <c r="B98" s="665" t="s">
        <v>1673</v>
      </c>
      <c r="C98" s="665" t="s">
        <v>1824</v>
      </c>
      <c r="D98" s="665" t="s">
        <v>857</v>
      </c>
      <c r="E98" s="665" t="s">
        <v>1676</v>
      </c>
      <c r="F98" s="668"/>
      <c r="G98" s="668"/>
      <c r="H98" s="681">
        <v>0</v>
      </c>
      <c r="I98" s="668">
        <v>12</v>
      </c>
      <c r="J98" s="668">
        <v>9781.2000000000007</v>
      </c>
      <c r="K98" s="681">
        <v>1</v>
      </c>
      <c r="L98" s="668">
        <v>12</v>
      </c>
      <c r="M98" s="669">
        <v>9781.2000000000007</v>
      </c>
    </row>
    <row r="99" spans="1:13" ht="14.4" customHeight="1" x14ac:dyDescent="0.3">
      <c r="A99" s="664" t="s">
        <v>1808</v>
      </c>
      <c r="B99" s="665" t="s">
        <v>1689</v>
      </c>
      <c r="C99" s="665" t="s">
        <v>931</v>
      </c>
      <c r="D99" s="665" t="s">
        <v>1690</v>
      </c>
      <c r="E99" s="665" t="s">
        <v>1691</v>
      </c>
      <c r="F99" s="668"/>
      <c r="G99" s="668"/>
      <c r="H99" s="681">
        <v>0</v>
      </c>
      <c r="I99" s="668">
        <v>3</v>
      </c>
      <c r="J99" s="668">
        <v>463.08000000000004</v>
      </c>
      <c r="K99" s="681">
        <v>1</v>
      </c>
      <c r="L99" s="668">
        <v>3</v>
      </c>
      <c r="M99" s="669">
        <v>463.08000000000004</v>
      </c>
    </row>
    <row r="100" spans="1:13" ht="14.4" customHeight="1" x14ac:dyDescent="0.3">
      <c r="A100" s="664" t="s">
        <v>1808</v>
      </c>
      <c r="B100" s="665" t="s">
        <v>1703</v>
      </c>
      <c r="C100" s="665" t="s">
        <v>844</v>
      </c>
      <c r="D100" s="665" t="s">
        <v>845</v>
      </c>
      <c r="E100" s="665" t="s">
        <v>846</v>
      </c>
      <c r="F100" s="668"/>
      <c r="G100" s="668"/>
      <c r="H100" s="681">
        <v>0</v>
      </c>
      <c r="I100" s="668">
        <v>18</v>
      </c>
      <c r="J100" s="668">
        <v>657.72</v>
      </c>
      <c r="K100" s="681">
        <v>1</v>
      </c>
      <c r="L100" s="668">
        <v>18</v>
      </c>
      <c r="M100" s="669">
        <v>657.72</v>
      </c>
    </row>
    <row r="101" spans="1:13" ht="14.4" customHeight="1" x14ac:dyDescent="0.3">
      <c r="A101" s="664" t="s">
        <v>1808</v>
      </c>
      <c r="B101" s="665" t="s">
        <v>1752</v>
      </c>
      <c r="C101" s="665" t="s">
        <v>1293</v>
      </c>
      <c r="D101" s="665" t="s">
        <v>1753</v>
      </c>
      <c r="E101" s="665" t="s">
        <v>1754</v>
      </c>
      <c r="F101" s="668"/>
      <c r="G101" s="668"/>
      <c r="H101" s="681">
        <v>0</v>
      </c>
      <c r="I101" s="668">
        <v>1</v>
      </c>
      <c r="J101" s="668">
        <v>424.24</v>
      </c>
      <c r="K101" s="681">
        <v>1</v>
      </c>
      <c r="L101" s="668">
        <v>1</v>
      </c>
      <c r="M101" s="669">
        <v>424.24</v>
      </c>
    </row>
    <row r="102" spans="1:13" ht="14.4" customHeight="1" x14ac:dyDescent="0.3">
      <c r="A102" s="664" t="s">
        <v>1809</v>
      </c>
      <c r="B102" s="665" t="s">
        <v>1673</v>
      </c>
      <c r="C102" s="665" t="s">
        <v>1824</v>
      </c>
      <c r="D102" s="665" t="s">
        <v>857</v>
      </c>
      <c r="E102" s="665" t="s">
        <v>1676</v>
      </c>
      <c r="F102" s="668"/>
      <c r="G102" s="668"/>
      <c r="H102" s="681">
        <v>0</v>
      </c>
      <c r="I102" s="668">
        <v>9</v>
      </c>
      <c r="J102" s="668">
        <v>7335.9000000000005</v>
      </c>
      <c r="K102" s="681">
        <v>1</v>
      </c>
      <c r="L102" s="668">
        <v>9</v>
      </c>
      <c r="M102" s="669">
        <v>7335.9000000000005</v>
      </c>
    </row>
    <row r="103" spans="1:13" ht="14.4" customHeight="1" x14ac:dyDescent="0.3">
      <c r="A103" s="664" t="s">
        <v>1809</v>
      </c>
      <c r="B103" s="665" t="s">
        <v>1703</v>
      </c>
      <c r="C103" s="665" t="s">
        <v>844</v>
      </c>
      <c r="D103" s="665" t="s">
        <v>845</v>
      </c>
      <c r="E103" s="665" t="s">
        <v>846</v>
      </c>
      <c r="F103" s="668"/>
      <c r="G103" s="668"/>
      <c r="H103" s="681">
        <v>0</v>
      </c>
      <c r="I103" s="668">
        <v>13</v>
      </c>
      <c r="J103" s="668">
        <v>475.02</v>
      </c>
      <c r="K103" s="681">
        <v>1</v>
      </c>
      <c r="L103" s="668">
        <v>13</v>
      </c>
      <c r="M103" s="669">
        <v>475.02</v>
      </c>
    </row>
    <row r="104" spans="1:13" ht="14.4" customHeight="1" x14ac:dyDescent="0.3">
      <c r="A104" s="664" t="s">
        <v>1810</v>
      </c>
      <c r="B104" s="665" t="s">
        <v>1673</v>
      </c>
      <c r="C104" s="665" t="s">
        <v>1874</v>
      </c>
      <c r="D104" s="665" t="s">
        <v>857</v>
      </c>
      <c r="E104" s="665" t="s">
        <v>1875</v>
      </c>
      <c r="F104" s="668"/>
      <c r="G104" s="668"/>
      <c r="H104" s="681"/>
      <c r="I104" s="668">
        <v>3</v>
      </c>
      <c r="J104" s="668">
        <v>0</v>
      </c>
      <c r="K104" s="681"/>
      <c r="L104" s="668">
        <v>3</v>
      </c>
      <c r="M104" s="669">
        <v>0</v>
      </c>
    </row>
    <row r="105" spans="1:13" ht="14.4" customHeight="1" x14ac:dyDescent="0.3">
      <c r="A105" s="664" t="s">
        <v>1810</v>
      </c>
      <c r="B105" s="665" t="s">
        <v>1673</v>
      </c>
      <c r="C105" s="665" t="s">
        <v>1824</v>
      </c>
      <c r="D105" s="665" t="s">
        <v>857</v>
      </c>
      <c r="E105" s="665" t="s">
        <v>1676</v>
      </c>
      <c r="F105" s="668"/>
      <c r="G105" s="668"/>
      <c r="H105" s="681">
        <v>0</v>
      </c>
      <c r="I105" s="668">
        <v>5</v>
      </c>
      <c r="J105" s="668">
        <v>4075.5</v>
      </c>
      <c r="K105" s="681">
        <v>1</v>
      </c>
      <c r="L105" s="668">
        <v>5</v>
      </c>
      <c r="M105" s="669">
        <v>4075.5</v>
      </c>
    </row>
    <row r="106" spans="1:13" ht="14.4" customHeight="1" x14ac:dyDescent="0.3">
      <c r="A106" s="664" t="s">
        <v>1810</v>
      </c>
      <c r="B106" s="665" t="s">
        <v>1682</v>
      </c>
      <c r="C106" s="665" t="s">
        <v>2371</v>
      </c>
      <c r="D106" s="665" t="s">
        <v>883</v>
      </c>
      <c r="E106" s="665" t="s">
        <v>1204</v>
      </c>
      <c r="F106" s="668"/>
      <c r="G106" s="668"/>
      <c r="H106" s="681">
        <v>0</v>
      </c>
      <c r="I106" s="668">
        <v>1</v>
      </c>
      <c r="J106" s="668">
        <v>583.62</v>
      </c>
      <c r="K106" s="681">
        <v>1</v>
      </c>
      <c r="L106" s="668">
        <v>1</v>
      </c>
      <c r="M106" s="669">
        <v>583.62</v>
      </c>
    </row>
    <row r="107" spans="1:13" ht="14.4" customHeight="1" x14ac:dyDescent="0.3">
      <c r="A107" s="664" t="s">
        <v>1810</v>
      </c>
      <c r="B107" s="665" t="s">
        <v>1703</v>
      </c>
      <c r="C107" s="665" t="s">
        <v>844</v>
      </c>
      <c r="D107" s="665" t="s">
        <v>845</v>
      </c>
      <c r="E107" s="665" t="s">
        <v>846</v>
      </c>
      <c r="F107" s="668"/>
      <c r="G107" s="668"/>
      <c r="H107" s="681">
        <v>0</v>
      </c>
      <c r="I107" s="668">
        <v>3</v>
      </c>
      <c r="J107" s="668">
        <v>109.62</v>
      </c>
      <c r="K107" s="681">
        <v>1</v>
      </c>
      <c r="L107" s="668">
        <v>3</v>
      </c>
      <c r="M107" s="669">
        <v>109.62</v>
      </c>
    </row>
    <row r="108" spans="1:13" ht="14.4" customHeight="1" x14ac:dyDescent="0.3">
      <c r="A108" s="664" t="s">
        <v>1810</v>
      </c>
      <c r="B108" s="665" t="s">
        <v>1704</v>
      </c>
      <c r="C108" s="665" t="s">
        <v>2374</v>
      </c>
      <c r="D108" s="665" t="s">
        <v>2375</v>
      </c>
      <c r="E108" s="665" t="s">
        <v>2376</v>
      </c>
      <c r="F108" s="668">
        <v>4</v>
      </c>
      <c r="G108" s="668">
        <v>1202.72</v>
      </c>
      <c r="H108" s="681">
        <v>1</v>
      </c>
      <c r="I108" s="668"/>
      <c r="J108" s="668"/>
      <c r="K108" s="681">
        <v>0</v>
      </c>
      <c r="L108" s="668">
        <v>4</v>
      </c>
      <c r="M108" s="669">
        <v>1202.72</v>
      </c>
    </row>
    <row r="109" spans="1:13" ht="14.4" customHeight="1" x14ac:dyDescent="0.3">
      <c r="A109" s="664" t="s">
        <v>1810</v>
      </c>
      <c r="B109" s="665" t="s">
        <v>1704</v>
      </c>
      <c r="C109" s="665" t="s">
        <v>2377</v>
      </c>
      <c r="D109" s="665" t="s">
        <v>2378</v>
      </c>
      <c r="E109" s="665" t="s">
        <v>2379</v>
      </c>
      <c r="F109" s="668">
        <v>1</v>
      </c>
      <c r="G109" s="668">
        <v>0</v>
      </c>
      <c r="H109" s="681"/>
      <c r="I109" s="668"/>
      <c r="J109" s="668"/>
      <c r="K109" s="681"/>
      <c r="L109" s="668">
        <v>1</v>
      </c>
      <c r="M109" s="669">
        <v>0</v>
      </c>
    </row>
    <row r="110" spans="1:13" ht="14.4" customHeight="1" x14ac:dyDescent="0.3">
      <c r="A110" s="664" t="s">
        <v>1811</v>
      </c>
      <c r="B110" s="665" t="s">
        <v>1673</v>
      </c>
      <c r="C110" s="665" t="s">
        <v>1836</v>
      </c>
      <c r="D110" s="665" t="s">
        <v>857</v>
      </c>
      <c r="E110" s="665" t="s">
        <v>1678</v>
      </c>
      <c r="F110" s="668"/>
      <c r="G110" s="668"/>
      <c r="H110" s="681">
        <v>0</v>
      </c>
      <c r="I110" s="668">
        <v>6</v>
      </c>
      <c r="J110" s="668">
        <v>3260.34</v>
      </c>
      <c r="K110" s="681">
        <v>1</v>
      </c>
      <c r="L110" s="668">
        <v>6</v>
      </c>
      <c r="M110" s="669">
        <v>3260.34</v>
      </c>
    </row>
    <row r="111" spans="1:13" ht="14.4" customHeight="1" x14ac:dyDescent="0.3">
      <c r="A111" s="664" t="s">
        <v>1811</v>
      </c>
      <c r="B111" s="665" t="s">
        <v>1673</v>
      </c>
      <c r="C111" s="665" t="s">
        <v>1824</v>
      </c>
      <c r="D111" s="665" t="s">
        <v>857</v>
      </c>
      <c r="E111" s="665" t="s">
        <v>1676</v>
      </c>
      <c r="F111" s="668"/>
      <c r="G111" s="668"/>
      <c r="H111" s="681">
        <v>0</v>
      </c>
      <c r="I111" s="668">
        <v>5</v>
      </c>
      <c r="J111" s="668">
        <v>4075.5</v>
      </c>
      <c r="K111" s="681">
        <v>1</v>
      </c>
      <c r="L111" s="668">
        <v>5</v>
      </c>
      <c r="M111" s="669">
        <v>4075.5</v>
      </c>
    </row>
    <row r="112" spans="1:13" ht="14.4" customHeight="1" x14ac:dyDescent="0.3">
      <c r="A112" s="664" t="s">
        <v>1811</v>
      </c>
      <c r="B112" s="665" t="s">
        <v>2599</v>
      </c>
      <c r="C112" s="665" t="s">
        <v>2227</v>
      </c>
      <c r="D112" s="665" t="s">
        <v>2228</v>
      </c>
      <c r="E112" s="665" t="s">
        <v>2229</v>
      </c>
      <c r="F112" s="668"/>
      <c r="G112" s="668"/>
      <c r="H112" s="681">
        <v>0</v>
      </c>
      <c r="I112" s="668">
        <v>6</v>
      </c>
      <c r="J112" s="668">
        <v>438.41999999999996</v>
      </c>
      <c r="K112" s="681">
        <v>1</v>
      </c>
      <c r="L112" s="668">
        <v>6</v>
      </c>
      <c r="M112" s="669">
        <v>438.41999999999996</v>
      </c>
    </row>
    <row r="113" spans="1:13" ht="14.4" customHeight="1" x14ac:dyDescent="0.3">
      <c r="A113" s="664" t="s">
        <v>1811</v>
      </c>
      <c r="B113" s="665" t="s">
        <v>2599</v>
      </c>
      <c r="C113" s="665" t="s">
        <v>2230</v>
      </c>
      <c r="D113" s="665" t="s">
        <v>2228</v>
      </c>
      <c r="E113" s="665" t="s">
        <v>2231</v>
      </c>
      <c r="F113" s="668"/>
      <c r="G113" s="668"/>
      <c r="H113" s="681">
        <v>0</v>
      </c>
      <c r="I113" s="668">
        <v>1</v>
      </c>
      <c r="J113" s="668">
        <v>146.15</v>
      </c>
      <c r="K113" s="681">
        <v>1</v>
      </c>
      <c r="L113" s="668">
        <v>1</v>
      </c>
      <c r="M113" s="669">
        <v>146.15</v>
      </c>
    </row>
    <row r="114" spans="1:13" ht="14.4" customHeight="1" x14ac:dyDescent="0.3">
      <c r="A114" s="664" t="s">
        <v>1811</v>
      </c>
      <c r="B114" s="665" t="s">
        <v>2599</v>
      </c>
      <c r="C114" s="665" t="s">
        <v>2404</v>
      </c>
      <c r="D114" s="665" t="s">
        <v>2228</v>
      </c>
      <c r="E114" s="665" t="s">
        <v>2405</v>
      </c>
      <c r="F114" s="668"/>
      <c r="G114" s="668"/>
      <c r="H114" s="681">
        <v>0</v>
      </c>
      <c r="I114" s="668">
        <v>1</v>
      </c>
      <c r="J114" s="668">
        <v>48.72</v>
      </c>
      <c r="K114" s="681">
        <v>1</v>
      </c>
      <c r="L114" s="668">
        <v>1</v>
      </c>
      <c r="M114" s="669">
        <v>48.72</v>
      </c>
    </row>
    <row r="115" spans="1:13" ht="14.4" customHeight="1" x14ac:dyDescent="0.3">
      <c r="A115" s="664" t="s">
        <v>1811</v>
      </c>
      <c r="B115" s="665" t="s">
        <v>2599</v>
      </c>
      <c r="C115" s="665" t="s">
        <v>2406</v>
      </c>
      <c r="D115" s="665" t="s">
        <v>2407</v>
      </c>
      <c r="E115" s="665" t="s">
        <v>2231</v>
      </c>
      <c r="F115" s="668">
        <v>1</v>
      </c>
      <c r="G115" s="668">
        <v>0</v>
      </c>
      <c r="H115" s="681"/>
      <c r="I115" s="668"/>
      <c r="J115" s="668"/>
      <c r="K115" s="681"/>
      <c r="L115" s="668">
        <v>1</v>
      </c>
      <c r="M115" s="669">
        <v>0</v>
      </c>
    </row>
    <row r="116" spans="1:13" ht="14.4" customHeight="1" x14ac:dyDescent="0.3">
      <c r="A116" s="664" t="s">
        <v>1811</v>
      </c>
      <c r="B116" s="665" t="s">
        <v>1703</v>
      </c>
      <c r="C116" s="665" t="s">
        <v>844</v>
      </c>
      <c r="D116" s="665" t="s">
        <v>845</v>
      </c>
      <c r="E116" s="665" t="s">
        <v>846</v>
      </c>
      <c r="F116" s="668"/>
      <c r="G116" s="668"/>
      <c r="H116" s="681">
        <v>0</v>
      </c>
      <c r="I116" s="668">
        <v>5</v>
      </c>
      <c r="J116" s="668">
        <v>182.7</v>
      </c>
      <c r="K116" s="681">
        <v>1</v>
      </c>
      <c r="L116" s="668">
        <v>5</v>
      </c>
      <c r="M116" s="669">
        <v>182.7</v>
      </c>
    </row>
    <row r="117" spans="1:13" ht="14.4" customHeight="1" x14ac:dyDescent="0.3">
      <c r="A117" s="664" t="s">
        <v>1811</v>
      </c>
      <c r="B117" s="665" t="s">
        <v>1704</v>
      </c>
      <c r="C117" s="665" t="s">
        <v>2408</v>
      </c>
      <c r="D117" s="665" t="s">
        <v>2409</v>
      </c>
      <c r="E117" s="665" t="s">
        <v>2376</v>
      </c>
      <c r="F117" s="668"/>
      <c r="G117" s="668"/>
      <c r="H117" s="681">
        <v>0</v>
      </c>
      <c r="I117" s="668">
        <v>1</v>
      </c>
      <c r="J117" s="668">
        <v>300.68</v>
      </c>
      <c r="K117" s="681">
        <v>1</v>
      </c>
      <c r="L117" s="668">
        <v>1</v>
      </c>
      <c r="M117" s="669">
        <v>300.68</v>
      </c>
    </row>
    <row r="118" spans="1:13" ht="14.4" customHeight="1" x14ac:dyDescent="0.3">
      <c r="A118" s="664" t="s">
        <v>1811</v>
      </c>
      <c r="B118" s="665" t="s">
        <v>1704</v>
      </c>
      <c r="C118" s="665" t="s">
        <v>2410</v>
      </c>
      <c r="D118" s="665" t="s">
        <v>2411</v>
      </c>
      <c r="E118" s="665" t="s">
        <v>2412</v>
      </c>
      <c r="F118" s="668">
        <v>1</v>
      </c>
      <c r="G118" s="668">
        <v>0</v>
      </c>
      <c r="H118" s="681"/>
      <c r="I118" s="668"/>
      <c r="J118" s="668"/>
      <c r="K118" s="681"/>
      <c r="L118" s="668">
        <v>1</v>
      </c>
      <c r="M118" s="669">
        <v>0</v>
      </c>
    </row>
    <row r="119" spans="1:13" ht="14.4" customHeight="1" x14ac:dyDescent="0.3">
      <c r="A119" s="664" t="s">
        <v>1812</v>
      </c>
      <c r="B119" s="665" t="s">
        <v>1673</v>
      </c>
      <c r="C119" s="665" t="s">
        <v>1903</v>
      </c>
      <c r="D119" s="665" t="s">
        <v>857</v>
      </c>
      <c r="E119" s="665" t="s">
        <v>1675</v>
      </c>
      <c r="F119" s="668"/>
      <c r="G119" s="668"/>
      <c r="H119" s="681">
        <v>0</v>
      </c>
      <c r="I119" s="668">
        <v>3</v>
      </c>
      <c r="J119" s="668">
        <v>1222.6500000000001</v>
      </c>
      <c r="K119" s="681">
        <v>1</v>
      </c>
      <c r="L119" s="668">
        <v>3</v>
      </c>
      <c r="M119" s="669">
        <v>1222.6500000000001</v>
      </c>
    </row>
    <row r="120" spans="1:13" ht="14.4" customHeight="1" x14ac:dyDescent="0.3">
      <c r="A120" s="664" t="s">
        <v>1812</v>
      </c>
      <c r="B120" s="665" t="s">
        <v>1673</v>
      </c>
      <c r="C120" s="665" t="s">
        <v>1824</v>
      </c>
      <c r="D120" s="665" t="s">
        <v>857</v>
      </c>
      <c r="E120" s="665" t="s">
        <v>1676</v>
      </c>
      <c r="F120" s="668"/>
      <c r="G120" s="668"/>
      <c r="H120" s="681">
        <v>0</v>
      </c>
      <c r="I120" s="668">
        <v>1</v>
      </c>
      <c r="J120" s="668">
        <v>815.1</v>
      </c>
      <c r="K120" s="681">
        <v>1</v>
      </c>
      <c r="L120" s="668">
        <v>1</v>
      </c>
      <c r="M120" s="669">
        <v>815.1</v>
      </c>
    </row>
    <row r="121" spans="1:13" ht="14.4" customHeight="1" x14ac:dyDescent="0.3">
      <c r="A121" s="664" t="s">
        <v>1812</v>
      </c>
      <c r="B121" s="665" t="s">
        <v>1673</v>
      </c>
      <c r="C121" s="665" t="s">
        <v>899</v>
      </c>
      <c r="D121" s="665" t="s">
        <v>857</v>
      </c>
      <c r="E121" s="665" t="s">
        <v>1675</v>
      </c>
      <c r="F121" s="668"/>
      <c r="G121" s="668"/>
      <c r="H121" s="681">
        <v>0</v>
      </c>
      <c r="I121" s="668">
        <v>1</v>
      </c>
      <c r="J121" s="668">
        <v>407.55</v>
      </c>
      <c r="K121" s="681">
        <v>1</v>
      </c>
      <c r="L121" s="668">
        <v>1</v>
      </c>
      <c r="M121" s="669">
        <v>407.55</v>
      </c>
    </row>
    <row r="122" spans="1:13" ht="14.4" customHeight="1" x14ac:dyDescent="0.3">
      <c r="A122" s="664" t="s">
        <v>1812</v>
      </c>
      <c r="B122" s="665" t="s">
        <v>2599</v>
      </c>
      <c r="C122" s="665" t="s">
        <v>2227</v>
      </c>
      <c r="D122" s="665" t="s">
        <v>2228</v>
      </c>
      <c r="E122" s="665" t="s">
        <v>2229</v>
      </c>
      <c r="F122" s="668"/>
      <c r="G122" s="668"/>
      <c r="H122" s="681">
        <v>0</v>
      </c>
      <c r="I122" s="668">
        <v>3</v>
      </c>
      <c r="J122" s="668">
        <v>219.20999999999998</v>
      </c>
      <c r="K122" s="681">
        <v>1</v>
      </c>
      <c r="L122" s="668">
        <v>3</v>
      </c>
      <c r="M122" s="669">
        <v>219.20999999999998</v>
      </c>
    </row>
    <row r="123" spans="1:13" ht="14.4" customHeight="1" x14ac:dyDescent="0.3">
      <c r="A123" s="664" t="s">
        <v>1812</v>
      </c>
      <c r="B123" s="665" t="s">
        <v>2599</v>
      </c>
      <c r="C123" s="665" t="s">
        <v>2230</v>
      </c>
      <c r="D123" s="665" t="s">
        <v>2228</v>
      </c>
      <c r="E123" s="665" t="s">
        <v>2231</v>
      </c>
      <c r="F123" s="668"/>
      <c r="G123" s="668"/>
      <c r="H123" s="681">
        <v>0</v>
      </c>
      <c r="I123" s="668">
        <v>1</v>
      </c>
      <c r="J123" s="668">
        <v>146.15</v>
      </c>
      <c r="K123" s="681">
        <v>1</v>
      </c>
      <c r="L123" s="668">
        <v>1</v>
      </c>
      <c r="M123" s="669">
        <v>146.15</v>
      </c>
    </row>
    <row r="124" spans="1:13" ht="14.4" customHeight="1" x14ac:dyDescent="0.3">
      <c r="A124" s="664" t="s">
        <v>1812</v>
      </c>
      <c r="B124" s="665" t="s">
        <v>2599</v>
      </c>
      <c r="C124" s="665" t="s">
        <v>2404</v>
      </c>
      <c r="D124" s="665" t="s">
        <v>2228</v>
      </c>
      <c r="E124" s="665" t="s">
        <v>2405</v>
      </c>
      <c r="F124" s="668"/>
      <c r="G124" s="668"/>
      <c r="H124" s="681">
        <v>0</v>
      </c>
      <c r="I124" s="668">
        <v>1</v>
      </c>
      <c r="J124" s="668">
        <v>48.72</v>
      </c>
      <c r="K124" s="681">
        <v>1</v>
      </c>
      <c r="L124" s="668">
        <v>1</v>
      </c>
      <c r="M124" s="669">
        <v>48.72</v>
      </c>
    </row>
    <row r="125" spans="1:13" ht="14.4" customHeight="1" x14ac:dyDescent="0.3">
      <c r="A125" s="664" t="s">
        <v>1812</v>
      </c>
      <c r="B125" s="665" t="s">
        <v>1703</v>
      </c>
      <c r="C125" s="665" t="s">
        <v>844</v>
      </c>
      <c r="D125" s="665" t="s">
        <v>845</v>
      </c>
      <c r="E125" s="665" t="s">
        <v>846</v>
      </c>
      <c r="F125" s="668"/>
      <c r="G125" s="668"/>
      <c r="H125" s="681">
        <v>0</v>
      </c>
      <c r="I125" s="668">
        <v>3</v>
      </c>
      <c r="J125" s="668">
        <v>109.62</v>
      </c>
      <c r="K125" s="681">
        <v>1</v>
      </c>
      <c r="L125" s="668">
        <v>3</v>
      </c>
      <c r="M125" s="669">
        <v>109.62</v>
      </c>
    </row>
    <row r="126" spans="1:13" ht="14.4" customHeight="1" x14ac:dyDescent="0.3">
      <c r="A126" s="664" t="s">
        <v>1812</v>
      </c>
      <c r="B126" s="665" t="s">
        <v>2600</v>
      </c>
      <c r="C126" s="665" t="s">
        <v>2424</v>
      </c>
      <c r="D126" s="665" t="s">
        <v>2425</v>
      </c>
      <c r="E126" s="665" t="s">
        <v>2082</v>
      </c>
      <c r="F126" s="668"/>
      <c r="G126" s="668"/>
      <c r="H126" s="681">
        <v>0</v>
      </c>
      <c r="I126" s="668">
        <v>2</v>
      </c>
      <c r="J126" s="668">
        <v>1239.2</v>
      </c>
      <c r="K126" s="681">
        <v>1</v>
      </c>
      <c r="L126" s="668">
        <v>2</v>
      </c>
      <c r="M126" s="669">
        <v>1239.2</v>
      </c>
    </row>
    <row r="127" spans="1:13" ht="14.4" customHeight="1" x14ac:dyDescent="0.3">
      <c r="A127" s="664" t="s">
        <v>1812</v>
      </c>
      <c r="B127" s="665" t="s">
        <v>1704</v>
      </c>
      <c r="C127" s="665" t="s">
        <v>2426</v>
      </c>
      <c r="D127" s="665" t="s">
        <v>873</v>
      </c>
      <c r="E127" s="665" t="s">
        <v>2427</v>
      </c>
      <c r="F127" s="668"/>
      <c r="G127" s="668"/>
      <c r="H127" s="681">
        <v>0</v>
      </c>
      <c r="I127" s="668">
        <v>1</v>
      </c>
      <c r="J127" s="668">
        <v>31.32</v>
      </c>
      <c r="K127" s="681">
        <v>1</v>
      </c>
      <c r="L127" s="668">
        <v>1</v>
      </c>
      <c r="M127" s="669">
        <v>31.32</v>
      </c>
    </row>
    <row r="128" spans="1:13" ht="14.4" customHeight="1" x14ac:dyDescent="0.3">
      <c r="A128" s="664" t="s">
        <v>1812</v>
      </c>
      <c r="B128" s="665" t="s">
        <v>1704</v>
      </c>
      <c r="C128" s="665" t="s">
        <v>872</v>
      </c>
      <c r="D128" s="665" t="s">
        <v>873</v>
      </c>
      <c r="E128" s="665" t="s">
        <v>1706</v>
      </c>
      <c r="F128" s="668"/>
      <c r="G128" s="668"/>
      <c r="H128" s="681">
        <v>0</v>
      </c>
      <c r="I128" s="668">
        <v>1</v>
      </c>
      <c r="J128" s="668">
        <v>93.96</v>
      </c>
      <c r="K128" s="681">
        <v>1</v>
      </c>
      <c r="L128" s="668">
        <v>1</v>
      </c>
      <c r="M128" s="669">
        <v>93.96</v>
      </c>
    </row>
    <row r="129" spans="1:13" ht="14.4" customHeight="1" x14ac:dyDescent="0.3">
      <c r="A129" s="664" t="s">
        <v>1812</v>
      </c>
      <c r="B129" s="665" t="s">
        <v>1712</v>
      </c>
      <c r="C129" s="665" t="s">
        <v>2420</v>
      </c>
      <c r="D129" s="665" t="s">
        <v>837</v>
      </c>
      <c r="E129" s="665" t="s">
        <v>645</v>
      </c>
      <c r="F129" s="668"/>
      <c r="G129" s="668"/>
      <c r="H129" s="681">
        <v>0</v>
      </c>
      <c r="I129" s="668">
        <v>1</v>
      </c>
      <c r="J129" s="668">
        <v>69.16</v>
      </c>
      <c r="K129" s="681">
        <v>1</v>
      </c>
      <c r="L129" s="668">
        <v>1</v>
      </c>
      <c r="M129" s="669">
        <v>69.16</v>
      </c>
    </row>
    <row r="130" spans="1:13" ht="14.4" customHeight="1" x14ac:dyDescent="0.3">
      <c r="A130" s="664" t="s">
        <v>1816</v>
      </c>
      <c r="B130" s="665" t="s">
        <v>1673</v>
      </c>
      <c r="C130" s="665" t="s">
        <v>1836</v>
      </c>
      <c r="D130" s="665" t="s">
        <v>857</v>
      </c>
      <c r="E130" s="665" t="s">
        <v>1678</v>
      </c>
      <c r="F130" s="668"/>
      <c r="G130" s="668"/>
      <c r="H130" s="681">
        <v>0</v>
      </c>
      <c r="I130" s="668">
        <v>11</v>
      </c>
      <c r="J130" s="668">
        <v>5977.29</v>
      </c>
      <c r="K130" s="681">
        <v>1</v>
      </c>
      <c r="L130" s="668">
        <v>11</v>
      </c>
      <c r="M130" s="669">
        <v>5977.29</v>
      </c>
    </row>
    <row r="131" spans="1:13" ht="14.4" customHeight="1" x14ac:dyDescent="0.3">
      <c r="A131" s="664" t="s">
        <v>1816</v>
      </c>
      <c r="B131" s="665" t="s">
        <v>1673</v>
      </c>
      <c r="C131" s="665" t="s">
        <v>1900</v>
      </c>
      <c r="D131" s="665" t="s">
        <v>857</v>
      </c>
      <c r="E131" s="665" t="s">
        <v>1901</v>
      </c>
      <c r="F131" s="668"/>
      <c r="G131" s="668"/>
      <c r="H131" s="681">
        <v>0</v>
      </c>
      <c r="I131" s="668">
        <v>3</v>
      </c>
      <c r="J131" s="668">
        <v>489.03</v>
      </c>
      <c r="K131" s="681">
        <v>1</v>
      </c>
      <c r="L131" s="668">
        <v>3</v>
      </c>
      <c r="M131" s="669">
        <v>489.03</v>
      </c>
    </row>
    <row r="132" spans="1:13" ht="14.4" customHeight="1" x14ac:dyDescent="0.3">
      <c r="A132" s="664" t="s">
        <v>1816</v>
      </c>
      <c r="B132" s="665" t="s">
        <v>1673</v>
      </c>
      <c r="C132" s="665" t="s">
        <v>1824</v>
      </c>
      <c r="D132" s="665" t="s">
        <v>857</v>
      </c>
      <c r="E132" s="665" t="s">
        <v>1676</v>
      </c>
      <c r="F132" s="668"/>
      <c r="G132" s="668"/>
      <c r="H132" s="681">
        <v>0</v>
      </c>
      <c r="I132" s="668">
        <v>18</v>
      </c>
      <c r="J132" s="668">
        <v>14671.800000000001</v>
      </c>
      <c r="K132" s="681">
        <v>1</v>
      </c>
      <c r="L132" s="668">
        <v>18</v>
      </c>
      <c r="M132" s="669">
        <v>14671.800000000001</v>
      </c>
    </row>
    <row r="133" spans="1:13" ht="14.4" customHeight="1" x14ac:dyDescent="0.3">
      <c r="A133" s="664" t="s">
        <v>1816</v>
      </c>
      <c r="B133" s="665" t="s">
        <v>1673</v>
      </c>
      <c r="C133" s="665" t="s">
        <v>856</v>
      </c>
      <c r="D133" s="665" t="s">
        <v>857</v>
      </c>
      <c r="E133" s="665" t="s">
        <v>1902</v>
      </c>
      <c r="F133" s="668"/>
      <c r="G133" s="668"/>
      <c r="H133" s="681">
        <v>0</v>
      </c>
      <c r="I133" s="668">
        <v>3</v>
      </c>
      <c r="J133" s="668">
        <v>2771.2200000000003</v>
      </c>
      <c r="K133" s="681">
        <v>1</v>
      </c>
      <c r="L133" s="668">
        <v>3</v>
      </c>
      <c r="M133" s="669">
        <v>2771.2200000000003</v>
      </c>
    </row>
    <row r="134" spans="1:13" ht="14.4" customHeight="1" x14ac:dyDescent="0.3">
      <c r="A134" s="664" t="s">
        <v>1816</v>
      </c>
      <c r="B134" s="665" t="s">
        <v>1689</v>
      </c>
      <c r="C134" s="665" t="s">
        <v>931</v>
      </c>
      <c r="D134" s="665" t="s">
        <v>1690</v>
      </c>
      <c r="E134" s="665" t="s">
        <v>1691</v>
      </c>
      <c r="F134" s="668"/>
      <c r="G134" s="668"/>
      <c r="H134" s="681">
        <v>0</v>
      </c>
      <c r="I134" s="668">
        <v>4</v>
      </c>
      <c r="J134" s="668">
        <v>617.44000000000005</v>
      </c>
      <c r="K134" s="681">
        <v>1</v>
      </c>
      <c r="L134" s="668">
        <v>4</v>
      </c>
      <c r="M134" s="669">
        <v>617.44000000000005</v>
      </c>
    </row>
    <row r="135" spans="1:13" ht="14.4" customHeight="1" x14ac:dyDescent="0.3">
      <c r="A135" s="664" t="s">
        <v>1816</v>
      </c>
      <c r="B135" s="665" t="s">
        <v>1689</v>
      </c>
      <c r="C135" s="665" t="s">
        <v>1890</v>
      </c>
      <c r="D135" s="665" t="s">
        <v>1690</v>
      </c>
      <c r="E135" s="665" t="s">
        <v>1891</v>
      </c>
      <c r="F135" s="668"/>
      <c r="G135" s="668"/>
      <c r="H135" s="681">
        <v>0</v>
      </c>
      <c r="I135" s="668">
        <v>10</v>
      </c>
      <c r="J135" s="668">
        <v>2250.6000000000004</v>
      </c>
      <c r="K135" s="681">
        <v>1</v>
      </c>
      <c r="L135" s="668">
        <v>10</v>
      </c>
      <c r="M135" s="669">
        <v>2250.6000000000004</v>
      </c>
    </row>
    <row r="136" spans="1:13" ht="14.4" customHeight="1" x14ac:dyDescent="0.3">
      <c r="A136" s="664" t="s">
        <v>1816</v>
      </c>
      <c r="B136" s="665" t="s">
        <v>2599</v>
      </c>
      <c r="C136" s="665" t="s">
        <v>2227</v>
      </c>
      <c r="D136" s="665" t="s">
        <v>2228</v>
      </c>
      <c r="E136" s="665" t="s">
        <v>2229</v>
      </c>
      <c r="F136" s="668"/>
      <c r="G136" s="668"/>
      <c r="H136" s="681">
        <v>0</v>
      </c>
      <c r="I136" s="668">
        <v>2</v>
      </c>
      <c r="J136" s="668">
        <v>146.13999999999999</v>
      </c>
      <c r="K136" s="681">
        <v>1</v>
      </c>
      <c r="L136" s="668">
        <v>2</v>
      </c>
      <c r="M136" s="669">
        <v>146.13999999999999</v>
      </c>
    </row>
    <row r="137" spans="1:13" ht="14.4" customHeight="1" x14ac:dyDescent="0.3">
      <c r="A137" s="664" t="s">
        <v>1816</v>
      </c>
      <c r="B137" s="665" t="s">
        <v>2599</v>
      </c>
      <c r="C137" s="665" t="s">
        <v>2230</v>
      </c>
      <c r="D137" s="665" t="s">
        <v>2228</v>
      </c>
      <c r="E137" s="665" t="s">
        <v>2231</v>
      </c>
      <c r="F137" s="668"/>
      <c r="G137" s="668"/>
      <c r="H137" s="681">
        <v>0</v>
      </c>
      <c r="I137" s="668">
        <v>1</v>
      </c>
      <c r="J137" s="668">
        <v>146.15</v>
      </c>
      <c r="K137" s="681">
        <v>1</v>
      </c>
      <c r="L137" s="668">
        <v>1</v>
      </c>
      <c r="M137" s="669">
        <v>146.15</v>
      </c>
    </row>
    <row r="138" spans="1:13" ht="14.4" customHeight="1" x14ac:dyDescent="0.3">
      <c r="A138" s="664" t="s">
        <v>1816</v>
      </c>
      <c r="B138" s="665" t="s">
        <v>2599</v>
      </c>
      <c r="C138" s="665" t="s">
        <v>2404</v>
      </c>
      <c r="D138" s="665" t="s">
        <v>2228</v>
      </c>
      <c r="E138" s="665" t="s">
        <v>2405</v>
      </c>
      <c r="F138" s="668"/>
      <c r="G138" s="668"/>
      <c r="H138" s="681">
        <v>0</v>
      </c>
      <c r="I138" s="668">
        <v>2</v>
      </c>
      <c r="J138" s="668">
        <v>97.44</v>
      </c>
      <c r="K138" s="681">
        <v>1</v>
      </c>
      <c r="L138" s="668">
        <v>2</v>
      </c>
      <c r="M138" s="669">
        <v>97.44</v>
      </c>
    </row>
    <row r="139" spans="1:13" ht="14.4" customHeight="1" x14ac:dyDescent="0.3">
      <c r="A139" s="664" t="s">
        <v>1816</v>
      </c>
      <c r="B139" s="665" t="s">
        <v>1703</v>
      </c>
      <c r="C139" s="665" t="s">
        <v>844</v>
      </c>
      <c r="D139" s="665" t="s">
        <v>845</v>
      </c>
      <c r="E139" s="665" t="s">
        <v>846</v>
      </c>
      <c r="F139" s="668"/>
      <c r="G139" s="668"/>
      <c r="H139" s="681">
        <v>0</v>
      </c>
      <c r="I139" s="668">
        <v>40</v>
      </c>
      <c r="J139" s="668">
        <v>1461.6</v>
      </c>
      <c r="K139" s="681">
        <v>1</v>
      </c>
      <c r="L139" s="668">
        <v>40</v>
      </c>
      <c r="M139" s="669">
        <v>1461.6</v>
      </c>
    </row>
    <row r="140" spans="1:13" ht="14.4" customHeight="1" x14ac:dyDescent="0.3">
      <c r="A140" s="664" t="s">
        <v>1816</v>
      </c>
      <c r="B140" s="665" t="s">
        <v>1704</v>
      </c>
      <c r="C140" s="665" t="s">
        <v>1994</v>
      </c>
      <c r="D140" s="665" t="s">
        <v>1995</v>
      </c>
      <c r="E140" s="665" t="s">
        <v>1996</v>
      </c>
      <c r="F140" s="668"/>
      <c r="G140" s="668"/>
      <c r="H140" s="681">
        <v>0</v>
      </c>
      <c r="I140" s="668">
        <v>1</v>
      </c>
      <c r="J140" s="668">
        <v>140.94999999999999</v>
      </c>
      <c r="K140" s="681">
        <v>1</v>
      </c>
      <c r="L140" s="668">
        <v>1</v>
      </c>
      <c r="M140" s="669">
        <v>140.94999999999999</v>
      </c>
    </row>
    <row r="141" spans="1:13" ht="14.4" customHeight="1" x14ac:dyDescent="0.3">
      <c r="A141" s="664" t="s">
        <v>1816</v>
      </c>
      <c r="B141" s="665" t="s">
        <v>1704</v>
      </c>
      <c r="C141" s="665" t="s">
        <v>872</v>
      </c>
      <c r="D141" s="665" t="s">
        <v>873</v>
      </c>
      <c r="E141" s="665" t="s">
        <v>1706</v>
      </c>
      <c r="F141" s="668"/>
      <c r="G141" s="668"/>
      <c r="H141" s="681">
        <v>0</v>
      </c>
      <c r="I141" s="668">
        <v>1</v>
      </c>
      <c r="J141" s="668">
        <v>93.96</v>
      </c>
      <c r="K141" s="681">
        <v>1</v>
      </c>
      <c r="L141" s="668">
        <v>1</v>
      </c>
      <c r="M141" s="669">
        <v>93.96</v>
      </c>
    </row>
    <row r="142" spans="1:13" ht="14.4" customHeight="1" x14ac:dyDescent="0.3">
      <c r="A142" s="664" t="s">
        <v>1813</v>
      </c>
      <c r="B142" s="665" t="s">
        <v>1673</v>
      </c>
      <c r="C142" s="665" t="s">
        <v>1836</v>
      </c>
      <c r="D142" s="665" t="s">
        <v>857</v>
      </c>
      <c r="E142" s="665" t="s">
        <v>1678</v>
      </c>
      <c r="F142" s="668"/>
      <c r="G142" s="668"/>
      <c r="H142" s="681">
        <v>0</v>
      </c>
      <c r="I142" s="668">
        <v>2</v>
      </c>
      <c r="J142" s="668">
        <v>1086.78</v>
      </c>
      <c r="K142" s="681">
        <v>1</v>
      </c>
      <c r="L142" s="668">
        <v>2</v>
      </c>
      <c r="M142" s="669">
        <v>1086.78</v>
      </c>
    </row>
    <row r="143" spans="1:13" ht="14.4" customHeight="1" x14ac:dyDescent="0.3">
      <c r="A143" s="664" t="s">
        <v>1813</v>
      </c>
      <c r="B143" s="665" t="s">
        <v>1673</v>
      </c>
      <c r="C143" s="665" t="s">
        <v>1824</v>
      </c>
      <c r="D143" s="665" t="s">
        <v>857</v>
      </c>
      <c r="E143" s="665" t="s">
        <v>1676</v>
      </c>
      <c r="F143" s="668"/>
      <c r="G143" s="668"/>
      <c r="H143" s="681">
        <v>0</v>
      </c>
      <c r="I143" s="668">
        <v>4</v>
      </c>
      <c r="J143" s="668">
        <v>3260.4</v>
      </c>
      <c r="K143" s="681">
        <v>1</v>
      </c>
      <c r="L143" s="668">
        <v>4</v>
      </c>
      <c r="M143" s="669">
        <v>3260.4</v>
      </c>
    </row>
    <row r="144" spans="1:13" ht="14.4" customHeight="1" x14ac:dyDescent="0.3">
      <c r="A144" s="664" t="s">
        <v>1813</v>
      </c>
      <c r="B144" s="665" t="s">
        <v>1673</v>
      </c>
      <c r="C144" s="665" t="s">
        <v>2453</v>
      </c>
      <c r="D144" s="665" t="s">
        <v>895</v>
      </c>
      <c r="E144" s="665" t="s">
        <v>1762</v>
      </c>
      <c r="F144" s="668"/>
      <c r="G144" s="668"/>
      <c r="H144" s="681">
        <v>0</v>
      </c>
      <c r="I144" s="668">
        <v>2</v>
      </c>
      <c r="J144" s="668">
        <v>4618.72</v>
      </c>
      <c r="K144" s="681">
        <v>1</v>
      </c>
      <c r="L144" s="668">
        <v>2</v>
      </c>
      <c r="M144" s="669">
        <v>4618.72</v>
      </c>
    </row>
    <row r="145" spans="1:13" ht="14.4" customHeight="1" x14ac:dyDescent="0.3">
      <c r="A145" s="664" t="s">
        <v>1813</v>
      </c>
      <c r="B145" s="665" t="s">
        <v>1703</v>
      </c>
      <c r="C145" s="665" t="s">
        <v>844</v>
      </c>
      <c r="D145" s="665" t="s">
        <v>845</v>
      </c>
      <c r="E145" s="665" t="s">
        <v>846</v>
      </c>
      <c r="F145" s="668"/>
      <c r="G145" s="668"/>
      <c r="H145" s="681">
        <v>0</v>
      </c>
      <c r="I145" s="668">
        <v>3</v>
      </c>
      <c r="J145" s="668">
        <v>109.62</v>
      </c>
      <c r="K145" s="681">
        <v>1</v>
      </c>
      <c r="L145" s="668">
        <v>3</v>
      </c>
      <c r="M145" s="669">
        <v>109.62</v>
      </c>
    </row>
    <row r="146" spans="1:13" ht="14.4" customHeight="1" x14ac:dyDescent="0.3">
      <c r="A146" s="664" t="s">
        <v>1813</v>
      </c>
      <c r="B146" s="665" t="s">
        <v>1704</v>
      </c>
      <c r="C146" s="665" t="s">
        <v>872</v>
      </c>
      <c r="D146" s="665" t="s">
        <v>873</v>
      </c>
      <c r="E146" s="665" t="s">
        <v>1706</v>
      </c>
      <c r="F146" s="668"/>
      <c r="G146" s="668"/>
      <c r="H146" s="681">
        <v>0</v>
      </c>
      <c r="I146" s="668">
        <v>2</v>
      </c>
      <c r="J146" s="668">
        <v>187.92</v>
      </c>
      <c r="K146" s="681">
        <v>1</v>
      </c>
      <c r="L146" s="668">
        <v>2</v>
      </c>
      <c r="M146" s="669">
        <v>187.92</v>
      </c>
    </row>
    <row r="147" spans="1:13" ht="14.4" customHeight="1" x14ac:dyDescent="0.3">
      <c r="A147" s="664" t="s">
        <v>1813</v>
      </c>
      <c r="B147" s="665" t="s">
        <v>1704</v>
      </c>
      <c r="C147" s="665" t="s">
        <v>2408</v>
      </c>
      <c r="D147" s="665" t="s">
        <v>2409</v>
      </c>
      <c r="E147" s="665" t="s">
        <v>2376</v>
      </c>
      <c r="F147" s="668"/>
      <c r="G147" s="668"/>
      <c r="H147" s="681">
        <v>0</v>
      </c>
      <c r="I147" s="668">
        <v>1</v>
      </c>
      <c r="J147" s="668">
        <v>300.68</v>
      </c>
      <c r="K147" s="681">
        <v>1</v>
      </c>
      <c r="L147" s="668">
        <v>1</v>
      </c>
      <c r="M147" s="669">
        <v>300.68</v>
      </c>
    </row>
    <row r="148" spans="1:13" ht="14.4" customHeight="1" x14ac:dyDescent="0.3">
      <c r="A148" s="664" t="s">
        <v>1814</v>
      </c>
      <c r="B148" s="665" t="s">
        <v>1673</v>
      </c>
      <c r="C148" s="665" t="s">
        <v>1824</v>
      </c>
      <c r="D148" s="665" t="s">
        <v>857</v>
      </c>
      <c r="E148" s="665" t="s">
        <v>1676</v>
      </c>
      <c r="F148" s="668"/>
      <c r="G148" s="668"/>
      <c r="H148" s="681">
        <v>0</v>
      </c>
      <c r="I148" s="668">
        <v>62</v>
      </c>
      <c r="J148" s="668">
        <v>50536.200000000004</v>
      </c>
      <c r="K148" s="681">
        <v>1</v>
      </c>
      <c r="L148" s="668">
        <v>62</v>
      </c>
      <c r="M148" s="669">
        <v>50536.200000000004</v>
      </c>
    </row>
    <row r="149" spans="1:13" ht="14.4" customHeight="1" x14ac:dyDescent="0.3">
      <c r="A149" s="664" t="s">
        <v>1814</v>
      </c>
      <c r="B149" s="665" t="s">
        <v>1703</v>
      </c>
      <c r="C149" s="665" t="s">
        <v>1913</v>
      </c>
      <c r="D149" s="665" t="s">
        <v>845</v>
      </c>
      <c r="E149" s="665" t="s">
        <v>1914</v>
      </c>
      <c r="F149" s="668"/>
      <c r="G149" s="668"/>
      <c r="H149" s="681"/>
      <c r="I149" s="668">
        <v>1</v>
      </c>
      <c r="J149" s="668">
        <v>0</v>
      </c>
      <c r="K149" s="681"/>
      <c r="L149" s="668">
        <v>1</v>
      </c>
      <c r="M149" s="669">
        <v>0</v>
      </c>
    </row>
    <row r="150" spans="1:13" ht="14.4" customHeight="1" thickBot="1" x14ac:dyDescent="0.35">
      <c r="A150" s="670" t="s">
        <v>1814</v>
      </c>
      <c r="B150" s="671" t="s">
        <v>1712</v>
      </c>
      <c r="C150" s="671" t="s">
        <v>2466</v>
      </c>
      <c r="D150" s="671" t="s">
        <v>837</v>
      </c>
      <c r="E150" s="671" t="s">
        <v>2467</v>
      </c>
      <c r="F150" s="674"/>
      <c r="G150" s="674"/>
      <c r="H150" s="682">
        <v>0</v>
      </c>
      <c r="I150" s="674">
        <v>1</v>
      </c>
      <c r="J150" s="674">
        <v>207.45</v>
      </c>
      <c r="K150" s="682">
        <v>1</v>
      </c>
      <c r="L150" s="674">
        <v>1</v>
      </c>
      <c r="M150" s="675">
        <v>207.45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178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313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259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8" t="s">
        <v>549</v>
      </c>
      <c r="B5" s="649" t="s">
        <v>550</v>
      </c>
      <c r="C5" s="650" t="s">
        <v>551</v>
      </c>
      <c r="D5" s="650" t="s">
        <v>551</v>
      </c>
      <c r="E5" s="650"/>
      <c r="F5" s="650" t="s">
        <v>551</v>
      </c>
      <c r="G5" s="650" t="s">
        <v>551</v>
      </c>
      <c r="H5" s="650" t="s">
        <v>551</v>
      </c>
      <c r="I5" s="651" t="s">
        <v>551</v>
      </c>
      <c r="J5" s="652" t="s">
        <v>74</v>
      </c>
    </row>
    <row r="6" spans="1:10" ht="14.4" customHeight="1" x14ac:dyDescent="0.3">
      <c r="A6" s="648" t="s">
        <v>549</v>
      </c>
      <c r="B6" s="649" t="s">
        <v>336</v>
      </c>
      <c r="C6" s="650">
        <v>6575.8651900000095</v>
      </c>
      <c r="D6" s="650">
        <v>5439.3488500000103</v>
      </c>
      <c r="E6" s="650"/>
      <c r="F6" s="650">
        <v>4970.8744200000001</v>
      </c>
      <c r="G6" s="650">
        <v>5500.0015161062001</v>
      </c>
      <c r="H6" s="650">
        <v>-529.12709610620004</v>
      </c>
      <c r="I6" s="651">
        <v>0.90379509995466278</v>
      </c>
      <c r="J6" s="652" t="s">
        <v>1</v>
      </c>
    </row>
    <row r="7" spans="1:10" ht="14.4" customHeight="1" x14ac:dyDescent="0.3">
      <c r="A7" s="648" t="s">
        <v>549</v>
      </c>
      <c r="B7" s="649" t="s">
        <v>337</v>
      </c>
      <c r="C7" s="650">
        <v>1097.929210000003</v>
      </c>
      <c r="D7" s="650">
        <v>1212.3266900000019</v>
      </c>
      <c r="E7" s="650"/>
      <c r="F7" s="650">
        <v>839.06340999999998</v>
      </c>
      <c r="G7" s="650">
        <v>833.39460612539506</v>
      </c>
      <c r="H7" s="650">
        <v>5.6688038746049187</v>
      </c>
      <c r="I7" s="651">
        <v>1.0068020645117446</v>
      </c>
      <c r="J7" s="652" t="s">
        <v>1</v>
      </c>
    </row>
    <row r="8" spans="1:10" ht="14.4" customHeight="1" x14ac:dyDescent="0.3">
      <c r="A8" s="648" t="s">
        <v>549</v>
      </c>
      <c r="B8" s="649" t="s">
        <v>338</v>
      </c>
      <c r="C8" s="650">
        <v>25.572119999999998</v>
      </c>
      <c r="D8" s="650">
        <v>34.756450000000001</v>
      </c>
      <c r="E8" s="650"/>
      <c r="F8" s="650">
        <v>65.366050000000001</v>
      </c>
      <c r="G8" s="650">
        <v>199.92584723362998</v>
      </c>
      <c r="H8" s="650">
        <v>-134.55979723362998</v>
      </c>
      <c r="I8" s="651">
        <v>0.32695147178050638</v>
      </c>
      <c r="J8" s="652" t="s">
        <v>1</v>
      </c>
    </row>
    <row r="9" spans="1:10" ht="14.4" customHeight="1" x14ac:dyDescent="0.3">
      <c r="A9" s="648" t="s">
        <v>549</v>
      </c>
      <c r="B9" s="649" t="s">
        <v>339</v>
      </c>
      <c r="C9" s="650">
        <v>0.91476000000000002</v>
      </c>
      <c r="D9" s="650">
        <v>0</v>
      </c>
      <c r="E9" s="650"/>
      <c r="F9" s="650">
        <v>28.4833</v>
      </c>
      <c r="G9" s="650">
        <v>16.666667263920502</v>
      </c>
      <c r="H9" s="650">
        <v>11.816632736079498</v>
      </c>
      <c r="I9" s="651">
        <v>1.7089979387576657</v>
      </c>
      <c r="J9" s="652" t="s">
        <v>1</v>
      </c>
    </row>
    <row r="10" spans="1:10" ht="14.4" customHeight="1" x14ac:dyDescent="0.3">
      <c r="A10" s="648" t="s">
        <v>549</v>
      </c>
      <c r="B10" s="649" t="s">
        <v>340</v>
      </c>
      <c r="C10" s="650" t="s">
        <v>551</v>
      </c>
      <c r="D10" s="650">
        <v>0</v>
      </c>
      <c r="E10" s="650"/>
      <c r="F10" s="650">
        <v>0</v>
      </c>
      <c r="G10" s="650">
        <v>2.1175005836999997E-2</v>
      </c>
      <c r="H10" s="650">
        <v>-2.1175005836999997E-2</v>
      </c>
      <c r="I10" s="651">
        <v>0</v>
      </c>
      <c r="J10" s="652" t="s">
        <v>1</v>
      </c>
    </row>
    <row r="11" spans="1:10" ht="14.4" customHeight="1" x14ac:dyDescent="0.3">
      <c r="A11" s="648" t="s">
        <v>549</v>
      </c>
      <c r="B11" s="649" t="s">
        <v>342</v>
      </c>
      <c r="C11" s="650">
        <v>158.41593</v>
      </c>
      <c r="D11" s="650">
        <v>165.05250000000001</v>
      </c>
      <c r="E11" s="650"/>
      <c r="F11" s="650">
        <v>122.12718</v>
      </c>
      <c r="G11" s="650">
        <v>216.67378992300632</v>
      </c>
      <c r="H11" s="650">
        <v>-94.546609923006329</v>
      </c>
      <c r="I11" s="651">
        <v>0.56364537696690087</v>
      </c>
      <c r="J11" s="652" t="s">
        <v>1</v>
      </c>
    </row>
    <row r="12" spans="1:10" ht="14.4" customHeight="1" x14ac:dyDescent="0.3">
      <c r="A12" s="648" t="s">
        <v>549</v>
      </c>
      <c r="B12" s="649" t="s">
        <v>343</v>
      </c>
      <c r="C12" s="650">
        <v>1238.349400000003</v>
      </c>
      <c r="D12" s="650">
        <v>723.57169000000101</v>
      </c>
      <c r="E12" s="650"/>
      <c r="F12" s="650">
        <v>1041.6575499999999</v>
      </c>
      <c r="G12" s="650">
        <v>916.66691935103188</v>
      </c>
      <c r="H12" s="650">
        <v>124.99063064896802</v>
      </c>
      <c r="I12" s="651">
        <v>1.1363533776668377</v>
      </c>
      <c r="J12" s="652" t="s">
        <v>1</v>
      </c>
    </row>
    <row r="13" spans="1:10" ht="14.4" customHeight="1" x14ac:dyDescent="0.3">
      <c r="A13" s="648" t="s">
        <v>549</v>
      </c>
      <c r="B13" s="649" t="s">
        <v>344</v>
      </c>
      <c r="C13" s="650">
        <v>20.436999999999998</v>
      </c>
      <c r="D13" s="650">
        <v>95.34845</v>
      </c>
      <c r="E13" s="650"/>
      <c r="F13" s="650">
        <v>31.840000000000003</v>
      </c>
      <c r="G13" s="650">
        <v>99.938440849975834</v>
      </c>
      <c r="H13" s="650">
        <v>-68.09844084997583</v>
      </c>
      <c r="I13" s="651">
        <v>0.31859612506660095</v>
      </c>
      <c r="J13" s="652" t="s">
        <v>1</v>
      </c>
    </row>
    <row r="14" spans="1:10" ht="14.4" customHeight="1" x14ac:dyDescent="0.3">
      <c r="A14" s="648" t="s">
        <v>549</v>
      </c>
      <c r="B14" s="649" t="s">
        <v>345</v>
      </c>
      <c r="C14" s="650">
        <v>118.49196999999999</v>
      </c>
      <c r="D14" s="650">
        <v>55.901179999999997</v>
      </c>
      <c r="E14" s="650"/>
      <c r="F14" s="650">
        <v>101.54600000000001</v>
      </c>
      <c r="G14" s="650">
        <v>125.00003445695883</v>
      </c>
      <c r="H14" s="650">
        <v>-23.454034456958823</v>
      </c>
      <c r="I14" s="651">
        <v>0.81236777606621591</v>
      </c>
      <c r="J14" s="652" t="s">
        <v>1</v>
      </c>
    </row>
    <row r="15" spans="1:10" ht="14.4" customHeight="1" x14ac:dyDescent="0.3">
      <c r="A15" s="648" t="s">
        <v>549</v>
      </c>
      <c r="B15" s="649" t="s">
        <v>346</v>
      </c>
      <c r="C15" s="650">
        <v>26.985700000000001</v>
      </c>
      <c r="D15" s="650">
        <v>17.170250000000003</v>
      </c>
      <c r="E15" s="650"/>
      <c r="F15" s="650">
        <v>30.163029999999999</v>
      </c>
      <c r="G15" s="650">
        <v>58.333349413247333</v>
      </c>
      <c r="H15" s="650">
        <v>-28.170319413247334</v>
      </c>
      <c r="I15" s="651">
        <v>0.51708037174957866</v>
      </c>
      <c r="J15" s="652" t="s">
        <v>1</v>
      </c>
    </row>
    <row r="16" spans="1:10" ht="14.4" customHeight="1" x14ac:dyDescent="0.3">
      <c r="A16" s="648" t="s">
        <v>549</v>
      </c>
      <c r="B16" s="649" t="s">
        <v>347</v>
      </c>
      <c r="C16" s="650">
        <v>44.811599999999999</v>
      </c>
      <c r="D16" s="650">
        <v>45.219480000000004</v>
      </c>
      <c r="E16" s="650"/>
      <c r="F16" s="650">
        <v>57.750829999999993</v>
      </c>
      <c r="G16" s="650">
        <v>59.565757032996331</v>
      </c>
      <c r="H16" s="650">
        <v>-1.8149270329963372</v>
      </c>
      <c r="I16" s="651">
        <v>0.96953069811584935</v>
      </c>
      <c r="J16" s="652" t="s">
        <v>1</v>
      </c>
    </row>
    <row r="17" spans="1:10" ht="14.4" customHeight="1" x14ac:dyDescent="0.3">
      <c r="A17" s="648" t="s">
        <v>549</v>
      </c>
      <c r="B17" s="649" t="s">
        <v>348</v>
      </c>
      <c r="C17" s="650">
        <v>4.4238799999999996</v>
      </c>
      <c r="D17" s="650">
        <v>0</v>
      </c>
      <c r="E17" s="650"/>
      <c r="F17" s="650">
        <v>0</v>
      </c>
      <c r="G17" s="650">
        <v>1.833333838702</v>
      </c>
      <c r="H17" s="650">
        <v>-1.833333838702</v>
      </c>
      <c r="I17" s="651">
        <v>0</v>
      </c>
      <c r="J17" s="652" t="s">
        <v>1</v>
      </c>
    </row>
    <row r="18" spans="1:10" ht="14.4" customHeight="1" x14ac:dyDescent="0.3">
      <c r="A18" s="648" t="s">
        <v>549</v>
      </c>
      <c r="B18" s="649" t="s">
        <v>349</v>
      </c>
      <c r="C18" s="650" t="s">
        <v>551</v>
      </c>
      <c r="D18" s="650">
        <v>11.44172</v>
      </c>
      <c r="E18" s="650"/>
      <c r="F18" s="650">
        <v>3.5100000000000002</v>
      </c>
      <c r="G18" s="650">
        <v>8.5000023430729996</v>
      </c>
      <c r="H18" s="650">
        <v>-4.9900023430729998</v>
      </c>
      <c r="I18" s="651">
        <v>0.41294106264105246</v>
      </c>
      <c r="J18" s="652" t="s">
        <v>1</v>
      </c>
    </row>
    <row r="19" spans="1:10" ht="14.4" customHeight="1" x14ac:dyDescent="0.3">
      <c r="A19" s="648" t="s">
        <v>549</v>
      </c>
      <c r="B19" s="649" t="s">
        <v>350</v>
      </c>
      <c r="C19" s="650">
        <v>36.179000000000002</v>
      </c>
      <c r="D19" s="650">
        <v>0</v>
      </c>
      <c r="E19" s="650"/>
      <c r="F19" s="650">
        <v>0</v>
      </c>
      <c r="G19" s="650">
        <v>5.833334941324666</v>
      </c>
      <c r="H19" s="650">
        <v>-5.833334941324666</v>
      </c>
      <c r="I19" s="651">
        <v>0</v>
      </c>
      <c r="J19" s="652" t="s">
        <v>1</v>
      </c>
    </row>
    <row r="20" spans="1:10" ht="14.4" customHeight="1" x14ac:dyDescent="0.3">
      <c r="A20" s="648" t="s">
        <v>549</v>
      </c>
      <c r="B20" s="649" t="s">
        <v>552</v>
      </c>
      <c r="C20" s="650">
        <v>9348.3757600000154</v>
      </c>
      <c r="D20" s="650">
        <v>7800.1372600000122</v>
      </c>
      <c r="E20" s="650"/>
      <c r="F20" s="650">
        <v>7292.38177</v>
      </c>
      <c r="G20" s="650">
        <v>8042.3547738852994</v>
      </c>
      <c r="H20" s="650">
        <v>-749.97300388529948</v>
      </c>
      <c r="I20" s="651">
        <v>0.90674708776581558</v>
      </c>
      <c r="J20" s="652" t="s">
        <v>553</v>
      </c>
    </row>
    <row r="22" spans="1:10" ht="14.4" customHeight="1" x14ac:dyDescent="0.3">
      <c r="A22" s="648" t="s">
        <v>549</v>
      </c>
      <c r="B22" s="649" t="s">
        <v>550</v>
      </c>
      <c r="C22" s="650" t="s">
        <v>551</v>
      </c>
      <c r="D22" s="650" t="s">
        <v>551</v>
      </c>
      <c r="E22" s="650"/>
      <c r="F22" s="650" t="s">
        <v>551</v>
      </c>
      <c r="G22" s="650" t="s">
        <v>551</v>
      </c>
      <c r="H22" s="650" t="s">
        <v>551</v>
      </c>
      <c r="I22" s="651" t="s">
        <v>551</v>
      </c>
      <c r="J22" s="652" t="s">
        <v>74</v>
      </c>
    </row>
    <row r="23" spans="1:10" ht="14.4" customHeight="1" x14ac:dyDescent="0.3">
      <c r="A23" s="648" t="s">
        <v>554</v>
      </c>
      <c r="B23" s="649" t="s">
        <v>555</v>
      </c>
      <c r="C23" s="650" t="s">
        <v>551</v>
      </c>
      <c r="D23" s="650" t="s">
        <v>551</v>
      </c>
      <c r="E23" s="650"/>
      <c r="F23" s="650" t="s">
        <v>551</v>
      </c>
      <c r="G23" s="650" t="s">
        <v>551</v>
      </c>
      <c r="H23" s="650" t="s">
        <v>551</v>
      </c>
      <c r="I23" s="651" t="s">
        <v>551</v>
      </c>
      <c r="J23" s="652" t="s">
        <v>0</v>
      </c>
    </row>
    <row r="24" spans="1:10" ht="14.4" customHeight="1" x14ac:dyDescent="0.3">
      <c r="A24" s="648" t="s">
        <v>554</v>
      </c>
      <c r="B24" s="649" t="s">
        <v>339</v>
      </c>
      <c r="C24" s="650">
        <v>0</v>
      </c>
      <c r="D24" s="650" t="s">
        <v>551</v>
      </c>
      <c r="E24" s="650"/>
      <c r="F24" s="650">
        <v>0</v>
      </c>
      <c r="G24" s="650">
        <v>6.666666666666667</v>
      </c>
      <c r="H24" s="650">
        <v>-6.666666666666667</v>
      </c>
      <c r="I24" s="651">
        <v>0</v>
      </c>
      <c r="J24" s="652" t="s">
        <v>1</v>
      </c>
    </row>
    <row r="25" spans="1:10" ht="14.4" customHeight="1" x14ac:dyDescent="0.3">
      <c r="A25" s="648" t="s">
        <v>554</v>
      </c>
      <c r="B25" s="649" t="s">
        <v>342</v>
      </c>
      <c r="C25" s="650">
        <v>18.350569999999998</v>
      </c>
      <c r="D25" s="650">
        <v>22.717839999999999</v>
      </c>
      <c r="E25" s="650"/>
      <c r="F25" s="650">
        <v>19.678339999999999</v>
      </c>
      <c r="G25" s="650">
        <v>40.185086332772663</v>
      </c>
      <c r="H25" s="650">
        <v>-20.506746332772664</v>
      </c>
      <c r="I25" s="651">
        <v>0.4896926147437804</v>
      </c>
      <c r="J25" s="652" t="s">
        <v>1</v>
      </c>
    </row>
    <row r="26" spans="1:10" ht="14.4" customHeight="1" x14ac:dyDescent="0.3">
      <c r="A26" s="648" t="s">
        <v>554</v>
      </c>
      <c r="B26" s="649" t="s">
        <v>343</v>
      </c>
      <c r="C26" s="650">
        <v>13.89667</v>
      </c>
      <c r="D26" s="650">
        <v>21.167639999999999</v>
      </c>
      <c r="E26" s="650"/>
      <c r="F26" s="650">
        <v>18.354040000000001</v>
      </c>
      <c r="G26" s="650">
        <v>16.030068854178666</v>
      </c>
      <c r="H26" s="650">
        <v>2.3239711458213357</v>
      </c>
      <c r="I26" s="651">
        <v>1.1449757432087093</v>
      </c>
      <c r="J26" s="652" t="s">
        <v>1</v>
      </c>
    </row>
    <row r="27" spans="1:10" ht="14.4" customHeight="1" x14ac:dyDescent="0.3">
      <c r="A27" s="648" t="s">
        <v>554</v>
      </c>
      <c r="B27" s="649" t="s">
        <v>344</v>
      </c>
      <c r="C27" s="650">
        <v>3.649</v>
      </c>
      <c r="D27" s="650">
        <v>5.1102999999999996</v>
      </c>
      <c r="E27" s="650"/>
      <c r="F27" s="650">
        <v>4.899</v>
      </c>
      <c r="G27" s="650">
        <v>19.141149236686164</v>
      </c>
      <c r="H27" s="650">
        <v>-14.242149236686164</v>
      </c>
      <c r="I27" s="651">
        <v>0.25594074521975491</v>
      </c>
      <c r="J27" s="652" t="s">
        <v>1</v>
      </c>
    </row>
    <row r="28" spans="1:10" ht="14.4" customHeight="1" x14ac:dyDescent="0.3">
      <c r="A28" s="648" t="s">
        <v>554</v>
      </c>
      <c r="B28" s="649" t="s">
        <v>346</v>
      </c>
      <c r="C28" s="650">
        <v>0.03</v>
      </c>
      <c r="D28" s="650">
        <v>0.68599999999999994</v>
      </c>
      <c r="E28" s="650"/>
      <c r="F28" s="650">
        <v>0.97699999999999998</v>
      </c>
      <c r="G28" s="650">
        <v>1.3473214944848333</v>
      </c>
      <c r="H28" s="650">
        <v>-0.37032149448483331</v>
      </c>
      <c r="I28" s="651">
        <v>0.72514244298727615</v>
      </c>
      <c r="J28" s="652" t="s">
        <v>1</v>
      </c>
    </row>
    <row r="29" spans="1:10" ht="14.4" customHeight="1" x14ac:dyDescent="0.3">
      <c r="A29" s="648" t="s">
        <v>554</v>
      </c>
      <c r="B29" s="649" t="s">
        <v>347</v>
      </c>
      <c r="C29" s="650">
        <v>5.0150000000000006</v>
      </c>
      <c r="D29" s="650">
        <v>4.4051999999999998</v>
      </c>
      <c r="E29" s="650"/>
      <c r="F29" s="650">
        <v>3.4079999999999999</v>
      </c>
      <c r="G29" s="650">
        <v>4.2597115948018329</v>
      </c>
      <c r="H29" s="650">
        <v>-0.85171159480183301</v>
      </c>
      <c r="I29" s="651">
        <v>0.80005416426755627</v>
      </c>
      <c r="J29" s="652" t="s">
        <v>1</v>
      </c>
    </row>
    <row r="30" spans="1:10" ht="14.4" customHeight="1" x14ac:dyDescent="0.3">
      <c r="A30" s="648" t="s">
        <v>554</v>
      </c>
      <c r="B30" s="649" t="s">
        <v>556</v>
      </c>
      <c r="C30" s="650">
        <v>40.941240000000001</v>
      </c>
      <c r="D30" s="650">
        <v>54.086980000000004</v>
      </c>
      <c r="E30" s="650"/>
      <c r="F30" s="650">
        <v>47.316380000000002</v>
      </c>
      <c r="G30" s="650">
        <v>87.630004179590813</v>
      </c>
      <c r="H30" s="650">
        <v>-40.313624179590811</v>
      </c>
      <c r="I30" s="651">
        <v>0.5399563818692602</v>
      </c>
      <c r="J30" s="652" t="s">
        <v>557</v>
      </c>
    </row>
    <row r="31" spans="1:10" ht="14.4" customHeight="1" x14ac:dyDescent="0.3">
      <c r="A31" s="648" t="s">
        <v>551</v>
      </c>
      <c r="B31" s="649" t="s">
        <v>551</v>
      </c>
      <c r="C31" s="650" t="s">
        <v>551</v>
      </c>
      <c r="D31" s="650" t="s">
        <v>551</v>
      </c>
      <c r="E31" s="650"/>
      <c r="F31" s="650" t="s">
        <v>551</v>
      </c>
      <c r="G31" s="650" t="s">
        <v>551</v>
      </c>
      <c r="H31" s="650" t="s">
        <v>551</v>
      </c>
      <c r="I31" s="651" t="s">
        <v>551</v>
      </c>
      <c r="J31" s="652" t="s">
        <v>558</v>
      </c>
    </row>
    <row r="32" spans="1:10" ht="14.4" customHeight="1" x14ac:dyDescent="0.3">
      <c r="A32" s="648" t="s">
        <v>559</v>
      </c>
      <c r="B32" s="649" t="s">
        <v>560</v>
      </c>
      <c r="C32" s="650" t="s">
        <v>551</v>
      </c>
      <c r="D32" s="650" t="s">
        <v>551</v>
      </c>
      <c r="E32" s="650"/>
      <c r="F32" s="650" t="s">
        <v>551</v>
      </c>
      <c r="G32" s="650" t="s">
        <v>551</v>
      </c>
      <c r="H32" s="650" t="s">
        <v>551</v>
      </c>
      <c r="I32" s="651" t="s">
        <v>551</v>
      </c>
      <c r="J32" s="652" t="s">
        <v>0</v>
      </c>
    </row>
    <row r="33" spans="1:10" ht="14.4" customHeight="1" x14ac:dyDescent="0.3">
      <c r="A33" s="648" t="s">
        <v>559</v>
      </c>
      <c r="B33" s="649" t="s">
        <v>339</v>
      </c>
      <c r="C33" s="650">
        <v>0</v>
      </c>
      <c r="D33" s="650">
        <v>0</v>
      </c>
      <c r="E33" s="650"/>
      <c r="F33" s="650">
        <v>0</v>
      </c>
      <c r="G33" s="650">
        <v>6.7249706907048328</v>
      </c>
      <c r="H33" s="650">
        <v>-6.7249706907048328</v>
      </c>
      <c r="I33" s="651">
        <v>0</v>
      </c>
      <c r="J33" s="652" t="s">
        <v>1</v>
      </c>
    </row>
    <row r="34" spans="1:10" ht="14.4" customHeight="1" x14ac:dyDescent="0.3">
      <c r="A34" s="648" t="s">
        <v>559</v>
      </c>
      <c r="B34" s="649" t="s">
        <v>342</v>
      </c>
      <c r="C34" s="650">
        <v>17.8292</v>
      </c>
      <c r="D34" s="650">
        <v>21.59619</v>
      </c>
      <c r="E34" s="650"/>
      <c r="F34" s="650">
        <v>21.584029999999998</v>
      </c>
      <c r="G34" s="650">
        <v>44.566500511086666</v>
      </c>
      <c r="H34" s="650">
        <v>-22.982470511086667</v>
      </c>
      <c r="I34" s="651">
        <v>0.48431063135932356</v>
      </c>
      <c r="J34" s="652" t="s">
        <v>1</v>
      </c>
    </row>
    <row r="35" spans="1:10" ht="14.4" customHeight="1" x14ac:dyDescent="0.3">
      <c r="A35" s="648" t="s">
        <v>559</v>
      </c>
      <c r="B35" s="649" t="s">
        <v>343</v>
      </c>
      <c r="C35" s="650">
        <v>13.05175</v>
      </c>
      <c r="D35" s="650">
        <v>16.384509999999999</v>
      </c>
      <c r="E35" s="650"/>
      <c r="F35" s="650">
        <v>17.671749999999999</v>
      </c>
      <c r="G35" s="650">
        <v>18.198321975932831</v>
      </c>
      <c r="H35" s="650">
        <v>-0.526571975932832</v>
      </c>
      <c r="I35" s="651">
        <v>0.97106480605029299</v>
      </c>
      <c r="J35" s="652" t="s">
        <v>1</v>
      </c>
    </row>
    <row r="36" spans="1:10" ht="14.4" customHeight="1" x14ac:dyDescent="0.3">
      <c r="A36" s="648" t="s">
        <v>559</v>
      </c>
      <c r="B36" s="649" t="s">
        <v>344</v>
      </c>
      <c r="C36" s="650">
        <v>8.17</v>
      </c>
      <c r="D36" s="650">
        <v>9.7634299999999996</v>
      </c>
      <c r="E36" s="650"/>
      <c r="F36" s="650">
        <v>11.423999999999999</v>
      </c>
      <c r="G36" s="650">
        <v>32.585885434886499</v>
      </c>
      <c r="H36" s="650">
        <v>-21.1618854348865</v>
      </c>
      <c r="I36" s="651">
        <v>0.35058123624805504</v>
      </c>
      <c r="J36" s="652" t="s">
        <v>1</v>
      </c>
    </row>
    <row r="37" spans="1:10" ht="14.4" customHeight="1" x14ac:dyDescent="0.3">
      <c r="A37" s="648" t="s">
        <v>559</v>
      </c>
      <c r="B37" s="649" t="s">
        <v>346</v>
      </c>
      <c r="C37" s="650">
        <v>0.33599999999999997</v>
      </c>
      <c r="D37" s="650">
        <v>0.76100000000000001</v>
      </c>
      <c r="E37" s="650"/>
      <c r="F37" s="650">
        <v>1.5249999999999999</v>
      </c>
      <c r="G37" s="650">
        <v>1.7063587576531667</v>
      </c>
      <c r="H37" s="650">
        <v>-0.18135875765316678</v>
      </c>
      <c r="I37" s="651">
        <v>0.89371592765017493</v>
      </c>
      <c r="J37" s="652" t="s">
        <v>1</v>
      </c>
    </row>
    <row r="38" spans="1:10" ht="14.4" customHeight="1" x14ac:dyDescent="0.3">
      <c r="A38" s="648" t="s">
        <v>559</v>
      </c>
      <c r="B38" s="649" t="s">
        <v>347</v>
      </c>
      <c r="C38" s="650">
        <v>3.331</v>
      </c>
      <c r="D38" s="650">
        <v>2.84</v>
      </c>
      <c r="E38" s="650"/>
      <c r="F38" s="650">
        <v>2.4140000000000001</v>
      </c>
      <c r="G38" s="650">
        <v>3.1624228254766664</v>
      </c>
      <c r="H38" s="650">
        <v>-0.74842282547666628</v>
      </c>
      <c r="I38" s="651">
        <v>0.76333878586780757</v>
      </c>
      <c r="J38" s="652" t="s">
        <v>1</v>
      </c>
    </row>
    <row r="39" spans="1:10" ht="14.4" customHeight="1" x14ac:dyDescent="0.3">
      <c r="A39" s="648" t="s">
        <v>559</v>
      </c>
      <c r="B39" s="649" t="s">
        <v>561</v>
      </c>
      <c r="C39" s="650">
        <v>42.717950000000002</v>
      </c>
      <c r="D39" s="650">
        <v>51.345129999999997</v>
      </c>
      <c r="E39" s="650"/>
      <c r="F39" s="650">
        <v>54.618780000000001</v>
      </c>
      <c r="G39" s="650">
        <v>106.94446019574066</v>
      </c>
      <c r="H39" s="650">
        <v>-52.325680195740659</v>
      </c>
      <c r="I39" s="651">
        <v>0.51072098451879733</v>
      </c>
      <c r="J39" s="652" t="s">
        <v>557</v>
      </c>
    </row>
    <row r="40" spans="1:10" ht="14.4" customHeight="1" x14ac:dyDescent="0.3">
      <c r="A40" s="648" t="s">
        <v>551</v>
      </c>
      <c r="B40" s="649" t="s">
        <v>551</v>
      </c>
      <c r="C40" s="650" t="s">
        <v>551</v>
      </c>
      <c r="D40" s="650" t="s">
        <v>551</v>
      </c>
      <c r="E40" s="650"/>
      <c r="F40" s="650" t="s">
        <v>551</v>
      </c>
      <c r="G40" s="650" t="s">
        <v>551</v>
      </c>
      <c r="H40" s="650" t="s">
        <v>551</v>
      </c>
      <c r="I40" s="651" t="s">
        <v>551</v>
      </c>
      <c r="J40" s="652" t="s">
        <v>558</v>
      </c>
    </row>
    <row r="41" spans="1:10" ht="14.4" customHeight="1" x14ac:dyDescent="0.3">
      <c r="A41" s="648" t="s">
        <v>562</v>
      </c>
      <c r="B41" s="649" t="s">
        <v>563</v>
      </c>
      <c r="C41" s="650" t="s">
        <v>551</v>
      </c>
      <c r="D41" s="650" t="s">
        <v>551</v>
      </c>
      <c r="E41" s="650"/>
      <c r="F41" s="650" t="s">
        <v>551</v>
      </c>
      <c r="G41" s="650" t="s">
        <v>551</v>
      </c>
      <c r="H41" s="650" t="s">
        <v>551</v>
      </c>
      <c r="I41" s="651" t="s">
        <v>551</v>
      </c>
      <c r="J41" s="652" t="s">
        <v>0</v>
      </c>
    </row>
    <row r="42" spans="1:10" ht="14.4" customHeight="1" x14ac:dyDescent="0.3">
      <c r="A42" s="648" t="s">
        <v>562</v>
      </c>
      <c r="B42" s="649" t="s">
        <v>339</v>
      </c>
      <c r="C42" s="650">
        <v>0</v>
      </c>
      <c r="D42" s="650">
        <v>0</v>
      </c>
      <c r="E42" s="650"/>
      <c r="F42" s="650">
        <v>1.2583000000000002</v>
      </c>
      <c r="G42" s="650">
        <v>1.4589929733010001</v>
      </c>
      <c r="H42" s="650">
        <v>-0.20069297330099989</v>
      </c>
      <c r="I42" s="651">
        <v>0.86244418103883791</v>
      </c>
      <c r="J42" s="652" t="s">
        <v>1</v>
      </c>
    </row>
    <row r="43" spans="1:10" ht="14.4" customHeight="1" x14ac:dyDescent="0.3">
      <c r="A43" s="648" t="s">
        <v>562</v>
      </c>
      <c r="B43" s="649" t="s">
        <v>342</v>
      </c>
      <c r="C43" s="650">
        <v>22.99173</v>
      </c>
      <c r="D43" s="650">
        <v>12.305350000000001</v>
      </c>
      <c r="E43" s="650"/>
      <c r="F43" s="650">
        <v>10.02416</v>
      </c>
      <c r="G43" s="650">
        <v>18.147171099558502</v>
      </c>
      <c r="H43" s="650">
        <v>-8.1230110995585019</v>
      </c>
      <c r="I43" s="651">
        <v>0.55238141223255866</v>
      </c>
      <c r="J43" s="652" t="s">
        <v>1</v>
      </c>
    </row>
    <row r="44" spans="1:10" ht="14.4" customHeight="1" x14ac:dyDescent="0.3">
      <c r="A44" s="648" t="s">
        <v>562</v>
      </c>
      <c r="B44" s="649" t="s">
        <v>343</v>
      </c>
      <c r="C44" s="650">
        <v>11.25591</v>
      </c>
      <c r="D44" s="650">
        <v>12.4115</v>
      </c>
      <c r="E44" s="650"/>
      <c r="F44" s="650">
        <v>8.1928000000000001</v>
      </c>
      <c r="G44" s="650">
        <v>13.810706992475835</v>
      </c>
      <c r="H44" s="650">
        <v>-5.6179069924758345</v>
      </c>
      <c r="I44" s="651">
        <v>0.59322089770375208</v>
      </c>
      <c r="J44" s="652" t="s">
        <v>1</v>
      </c>
    </row>
    <row r="45" spans="1:10" ht="14.4" customHeight="1" x14ac:dyDescent="0.3">
      <c r="A45" s="648" t="s">
        <v>562</v>
      </c>
      <c r="B45" s="649" t="s">
        <v>344</v>
      </c>
      <c r="C45" s="650">
        <v>2.4509999999999996</v>
      </c>
      <c r="D45" s="650">
        <v>13.062000000000001</v>
      </c>
      <c r="E45" s="650"/>
      <c r="F45" s="650">
        <v>8.9809999999999999</v>
      </c>
      <c r="G45" s="650">
        <v>7.500094684674</v>
      </c>
      <c r="H45" s="650">
        <v>1.4809053153259999</v>
      </c>
      <c r="I45" s="651">
        <v>1.1974515492920565</v>
      </c>
      <c r="J45" s="652" t="s">
        <v>1</v>
      </c>
    </row>
    <row r="46" spans="1:10" ht="14.4" customHeight="1" x14ac:dyDescent="0.3">
      <c r="A46" s="648" t="s">
        <v>562</v>
      </c>
      <c r="B46" s="649" t="s">
        <v>346</v>
      </c>
      <c r="C46" s="650">
        <v>0.39400000000000002</v>
      </c>
      <c r="D46" s="650">
        <v>0.55800000000000005</v>
      </c>
      <c r="E46" s="650"/>
      <c r="F46" s="650">
        <v>0.7569999999999999</v>
      </c>
      <c r="G46" s="650">
        <v>1.8464329840276665</v>
      </c>
      <c r="H46" s="650">
        <v>-1.0894329840276666</v>
      </c>
      <c r="I46" s="651">
        <v>0.40997967786988859</v>
      </c>
      <c r="J46" s="652" t="s">
        <v>1</v>
      </c>
    </row>
    <row r="47" spans="1:10" ht="14.4" customHeight="1" x14ac:dyDescent="0.3">
      <c r="A47" s="648" t="s">
        <v>562</v>
      </c>
      <c r="B47" s="649" t="s">
        <v>347</v>
      </c>
      <c r="C47" s="650">
        <v>0.755</v>
      </c>
      <c r="D47" s="650">
        <v>2.556</v>
      </c>
      <c r="E47" s="650"/>
      <c r="F47" s="650">
        <v>4.6859999999999999</v>
      </c>
      <c r="G47" s="650">
        <v>4.184128661399833</v>
      </c>
      <c r="H47" s="650">
        <v>0.50187133860016697</v>
      </c>
      <c r="I47" s="651">
        <v>1.1199464402780248</v>
      </c>
      <c r="J47" s="652" t="s">
        <v>1</v>
      </c>
    </row>
    <row r="48" spans="1:10" ht="14.4" customHeight="1" x14ac:dyDescent="0.3">
      <c r="A48" s="648" t="s">
        <v>562</v>
      </c>
      <c r="B48" s="649" t="s">
        <v>564</v>
      </c>
      <c r="C48" s="650">
        <v>37.847640000000006</v>
      </c>
      <c r="D48" s="650">
        <v>40.892850000000003</v>
      </c>
      <c r="E48" s="650"/>
      <c r="F48" s="650">
        <v>33.899259999999998</v>
      </c>
      <c r="G48" s="650">
        <v>46.947527395436836</v>
      </c>
      <c r="H48" s="650">
        <v>-13.048267395436838</v>
      </c>
      <c r="I48" s="651">
        <v>0.7220669943800897</v>
      </c>
      <c r="J48" s="652" t="s">
        <v>557</v>
      </c>
    </row>
    <row r="49" spans="1:10" ht="14.4" customHeight="1" x14ac:dyDescent="0.3">
      <c r="A49" s="648" t="s">
        <v>551</v>
      </c>
      <c r="B49" s="649" t="s">
        <v>551</v>
      </c>
      <c r="C49" s="650" t="s">
        <v>551</v>
      </c>
      <c r="D49" s="650" t="s">
        <v>551</v>
      </c>
      <c r="E49" s="650"/>
      <c r="F49" s="650" t="s">
        <v>551</v>
      </c>
      <c r="G49" s="650" t="s">
        <v>551</v>
      </c>
      <c r="H49" s="650" t="s">
        <v>551</v>
      </c>
      <c r="I49" s="651" t="s">
        <v>551</v>
      </c>
      <c r="J49" s="652" t="s">
        <v>558</v>
      </c>
    </row>
    <row r="50" spans="1:10" ht="14.4" customHeight="1" x14ac:dyDescent="0.3">
      <c r="A50" s="648" t="s">
        <v>565</v>
      </c>
      <c r="B50" s="649" t="s">
        <v>566</v>
      </c>
      <c r="C50" s="650" t="s">
        <v>551</v>
      </c>
      <c r="D50" s="650" t="s">
        <v>551</v>
      </c>
      <c r="E50" s="650"/>
      <c r="F50" s="650" t="s">
        <v>551</v>
      </c>
      <c r="G50" s="650" t="s">
        <v>551</v>
      </c>
      <c r="H50" s="650" t="s">
        <v>551</v>
      </c>
      <c r="I50" s="651" t="s">
        <v>551</v>
      </c>
      <c r="J50" s="652" t="s">
        <v>0</v>
      </c>
    </row>
    <row r="51" spans="1:10" ht="14.4" customHeight="1" x14ac:dyDescent="0.3">
      <c r="A51" s="648" t="s">
        <v>565</v>
      </c>
      <c r="B51" s="649" t="s">
        <v>340</v>
      </c>
      <c r="C51" s="650" t="s">
        <v>551</v>
      </c>
      <c r="D51" s="650">
        <v>0</v>
      </c>
      <c r="E51" s="650"/>
      <c r="F51" s="650">
        <v>0</v>
      </c>
      <c r="G51" s="650">
        <v>2.1175005836999997E-2</v>
      </c>
      <c r="H51" s="650">
        <v>-2.1175005836999997E-2</v>
      </c>
      <c r="I51" s="651">
        <v>0</v>
      </c>
      <c r="J51" s="652" t="s">
        <v>1</v>
      </c>
    </row>
    <row r="52" spans="1:10" ht="14.4" customHeight="1" x14ac:dyDescent="0.3">
      <c r="A52" s="648" t="s">
        <v>565</v>
      </c>
      <c r="B52" s="649" t="s">
        <v>342</v>
      </c>
      <c r="C52" s="650">
        <v>7.7207500000000007</v>
      </c>
      <c r="D52" s="650">
        <v>15.19993</v>
      </c>
      <c r="E52" s="650"/>
      <c r="F52" s="650">
        <v>12.474889999999998</v>
      </c>
      <c r="G52" s="650">
        <v>32.519042705649831</v>
      </c>
      <c r="H52" s="650">
        <v>-20.044152705649832</v>
      </c>
      <c r="I52" s="651">
        <v>0.38361799616667747</v>
      </c>
      <c r="J52" s="652" t="s">
        <v>1</v>
      </c>
    </row>
    <row r="53" spans="1:10" ht="14.4" customHeight="1" x14ac:dyDescent="0.3">
      <c r="A53" s="648" t="s">
        <v>565</v>
      </c>
      <c r="B53" s="649" t="s">
        <v>343</v>
      </c>
      <c r="C53" s="650">
        <v>3.3376900000000003</v>
      </c>
      <c r="D53" s="650">
        <v>4.7625200000000003</v>
      </c>
      <c r="E53" s="650"/>
      <c r="F53" s="650">
        <v>5.9520400000000002</v>
      </c>
      <c r="G53" s="650">
        <v>5.3557013741089996</v>
      </c>
      <c r="H53" s="650">
        <v>0.59633862589100062</v>
      </c>
      <c r="I53" s="651">
        <v>1.1113465042643851</v>
      </c>
      <c r="J53" s="652" t="s">
        <v>1</v>
      </c>
    </row>
    <row r="54" spans="1:10" ht="14.4" customHeight="1" x14ac:dyDescent="0.3">
      <c r="A54" s="648" t="s">
        <v>565</v>
      </c>
      <c r="B54" s="649" t="s">
        <v>344</v>
      </c>
      <c r="C54" s="650">
        <v>0</v>
      </c>
      <c r="D54" s="650">
        <v>0</v>
      </c>
      <c r="E54" s="650"/>
      <c r="F54" s="650" t="s">
        <v>551</v>
      </c>
      <c r="G54" s="650" t="s">
        <v>551</v>
      </c>
      <c r="H54" s="650" t="s">
        <v>551</v>
      </c>
      <c r="I54" s="651" t="s">
        <v>551</v>
      </c>
      <c r="J54" s="652" t="s">
        <v>1</v>
      </c>
    </row>
    <row r="55" spans="1:10" ht="14.4" customHeight="1" x14ac:dyDescent="0.3">
      <c r="A55" s="648" t="s">
        <v>565</v>
      </c>
      <c r="B55" s="649" t="s">
        <v>346</v>
      </c>
      <c r="C55" s="650">
        <v>0.64</v>
      </c>
      <c r="D55" s="650">
        <v>0.875</v>
      </c>
      <c r="E55" s="650"/>
      <c r="F55" s="650">
        <v>1.3645100000000001</v>
      </c>
      <c r="G55" s="650">
        <v>1.4731087709408335</v>
      </c>
      <c r="H55" s="650">
        <v>-0.10859877094083337</v>
      </c>
      <c r="I55" s="651">
        <v>0.92627919059128649</v>
      </c>
      <c r="J55" s="652" t="s">
        <v>1</v>
      </c>
    </row>
    <row r="56" spans="1:10" ht="14.4" customHeight="1" x14ac:dyDescent="0.3">
      <c r="A56" s="648" t="s">
        <v>565</v>
      </c>
      <c r="B56" s="649" t="s">
        <v>347</v>
      </c>
      <c r="C56" s="650">
        <v>1.159</v>
      </c>
      <c r="D56" s="650">
        <v>2.9820000000000002</v>
      </c>
      <c r="E56" s="650"/>
      <c r="F56" s="650">
        <v>3.8340000000000001</v>
      </c>
      <c r="G56" s="650">
        <v>14.248875225222001</v>
      </c>
      <c r="H56" s="650">
        <v>-10.414875225222001</v>
      </c>
      <c r="I56" s="651">
        <v>0.26907387000016808</v>
      </c>
      <c r="J56" s="652" t="s">
        <v>1</v>
      </c>
    </row>
    <row r="57" spans="1:10" ht="14.4" customHeight="1" x14ac:dyDescent="0.3">
      <c r="A57" s="648" t="s">
        <v>565</v>
      </c>
      <c r="B57" s="649" t="s">
        <v>567</v>
      </c>
      <c r="C57" s="650">
        <v>12.857440000000002</v>
      </c>
      <c r="D57" s="650">
        <v>23.81945</v>
      </c>
      <c r="E57" s="650"/>
      <c r="F57" s="650">
        <v>23.625439999999998</v>
      </c>
      <c r="G57" s="650">
        <v>53.617903081758669</v>
      </c>
      <c r="H57" s="650">
        <v>-29.992463081758672</v>
      </c>
      <c r="I57" s="651">
        <v>0.44062595965334572</v>
      </c>
      <c r="J57" s="652" t="s">
        <v>557</v>
      </c>
    </row>
    <row r="58" spans="1:10" ht="14.4" customHeight="1" x14ac:dyDescent="0.3">
      <c r="A58" s="648" t="s">
        <v>551</v>
      </c>
      <c r="B58" s="649" t="s">
        <v>551</v>
      </c>
      <c r="C58" s="650" t="s">
        <v>551</v>
      </c>
      <c r="D58" s="650" t="s">
        <v>551</v>
      </c>
      <c r="E58" s="650"/>
      <c r="F58" s="650" t="s">
        <v>551</v>
      </c>
      <c r="G58" s="650" t="s">
        <v>551</v>
      </c>
      <c r="H58" s="650" t="s">
        <v>551</v>
      </c>
      <c r="I58" s="651" t="s">
        <v>551</v>
      </c>
      <c r="J58" s="652" t="s">
        <v>558</v>
      </c>
    </row>
    <row r="59" spans="1:10" ht="14.4" customHeight="1" x14ac:dyDescent="0.3">
      <c r="A59" s="648" t="s">
        <v>568</v>
      </c>
      <c r="B59" s="649" t="s">
        <v>569</v>
      </c>
      <c r="C59" s="650" t="s">
        <v>551</v>
      </c>
      <c r="D59" s="650" t="s">
        <v>551</v>
      </c>
      <c r="E59" s="650"/>
      <c r="F59" s="650" t="s">
        <v>551</v>
      </c>
      <c r="G59" s="650" t="s">
        <v>551</v>
      </c>
      <c r="H59" s="650" t="s">
        <v>551</v>
      </c>
      <c r="I59" s="651" t="s">
        <v>551</v>
      </c>
      <c r="J59" s="652" t="s">
        <v>0</v>
      </c>
    </row>
    <row r="60" spans="1:10" ht="14.4" customHeight="1" x14ac:dyDescent="0.3">
      <c r="A60" s="648" t="s">
        <v>568</v>
      </c>
      <c r="B60" s="649" t="s">
        <v>339</v>
      </c>
      <c r="C60" s="650">
        <v>0.91476000000000002</v>
      </c>
      <c r="D60" s="650">
        <v>0</v>
      </c>
      <c r="E60" s="650"/>
      <c r="F60" s="650">
        <v>0</v>
      </c>
      <c r="G60" s="650">
        <v>0.64937026658133334</v>
      </c>
      <c r="H60" s="650">
        <v>-0.64937026658133334</v>
      </c>
      <c r="I60" s="651">
        <v>0</v>
      </c>
      <c r="J60" s="652" t="s">
        <v>1</v>
      </c>
    </row>
    <row r="61" spans="1:10" ht="14.4" customHeight="1" x14ac:dyDescent="0.3">
      <c r="A61" s="648" t="s">
        <v>568</v>
      </c>
      <c r="B61" s="649" t="s">
        <v>342</v>
      </c>
      <c r="C61" s="650">
        <v>28.580290000000002</v>
      </c>
      <c r="D61" s="650">
        <v>29.875790000000002</v>
      </c>
      <c r="E61" s="650"/>
      <c r="F61" s="650">
        <v>27.232379999999999</v>
      </c>
      <c r="G61" s="650">
        <v>31.208786658783168</v>
      </c>
      <c r="H61" s="650">
        <v>-3.9764066587831692</v>
      </c>
      <c r="I61" s="651">
        <v>0.87258695116030471</v>
      </c>
      <c r="J61" s="652" t="s">
        <v>1</v>
      </c>
    </row>
    <row r="62" spans="1:10" ht="14.4" customHeight="1" x14ac:dyDescent="0.3">
      <c r="A62" s="648" t="s">
        <v>568</v>
      </c>
      <c r="B62" s="649" t="s">
        <v>343</v>
      </c>
      <c r="C62" s="650">
        <v>29.578389999999999</v>
      </c>
      <c r="D62" s="650">
        <v>29.557870000000001</v>
      </c>
      <c r="E62" s="650"/>
      <c r="F62" s="650">
        <v>33.833709999999996</v>
      </c>
      <c r="G62" s="650">
        <v>49.19900844752717</v>
      </c>
      <c r="H62" s="650">
        <v>-15.365298447527174</v>
      </c>
      <c r="I62" s="651">
        <v>0.68769089190252852</v>
      </c>
      <c r="J62" s="652" t="s">
        <v>1</v>
      </c>
    </row>
    <row r="63" spans="1:10" ht="14.4" customHeight="1" x14ac:dyDescent="0.3">
      <c r="A63" s="648" t="s">
        <v>568</v>
      </c>
      <c r="B63" s="649" t="s">
        <v>344</v>
      </c>
      <c r="C63" s="650">
        <v>6.1669999999999998</v>
      </c>
      <c r="D63" s="650">
        <v>10.262</v>
      </c>
      <c r="E63" s="650"/>
      <c r="F63" s="650">
        <v>6.5359999999999996</v>
      </c>
      <c r="G63" s="650">
        <v>5.4639748631378326</v>
      </c>
      <c r="H63" s="650">
        <v>1.0720251368621669</v>
      </c>
      <c r="I63" s="651">
        <v>1.1961987680606803</v>
      </c>
      <c r="J63" s="652" t="s">
        <v>1</v>
      </c>
    </row>
    <row r="64" spans="1:10" ht="14.4" customHeight="1" x14ac:dyDescent="0.3">
      <c r="A64" s="648" t="s">
        <v>568</v>
      </c>
      <c r="B64" s="649" t="s">
        <v>346</v>
      </c>
      <c r="C64" s="650">
        <v>0.67700000000000005</v>
      </c>
      <c r="D64" s="650">
        <v>1.4119999999999999</v>
      </c>
      <c r="E64" s="650"/>
      <c r="F64" s="650">
        <v>1.198</v>
      </c>
      <c r="G64" s="650">
        <v>2.7098616964914997</v>
      </c>
      <c r="H64" s="650">
        <v>-1.5118616964914997</v>
      </c>
      <c r="I64" s="651">
        <v>0.44208898245658412</v>
      </c>
      <c r="J64" s="652" t="s">
        <v>1</v>
      </c>
    </row>
    <row r="65" spans="1:10" ht="14.4" customHeight="1" x14ac:dyDescent="0.3">
      <c r="A65" s="648" t="s">
        <v>568</v>
      </c>
      <c r="B65" s="649" t="s">
        <v>347</v>
      </c>
      <c r="C65" s="650">
        <v>6.3209999999999997</v>
      </c>
      <c r="D65" s="650">
        <v>3.6067999999999998</v>
      </c>
      <c r="E65" s="650"/>
      <c r="F65" s="650">
        <v>6.8159999999999998</v>
      </c>
      <c r="G65" s="650">
        <v>5.7752504836968335</v>
      </c>
      <c r="H65" s="650">
        <v>1.0407495163031664</v>
      </c>
      <c r="I65" s="651">
        <v>1.1802085501297539</v>
      </c>
      <c r="J65" s="652" t="s">
        <v>1</v>
      </c>
    </row>
    <row r="66" spans="1:10" ht="14.4" customHeight="1" x14ac:dyDescent="0.3">
      <c r="A66" s="648" t="s">
        <v>568</v>
      </c>
      <c r="B66" s="649" t="s">
        <v>348</v>
      </c>
      <c r="C66" s="650">
        <v>4.4238799999999996</v>
      </c>
      <c r="D66" s="650">
        <v>0</v>
      </c>
      <c r="E66" s="650"/>
      <c r="F66" s="650">
        <v>0</v>
      </c>
      <c r="G66" s="650">
        <v>1.833333838702</v>
      </c>
      <c r="H66" s="650">
        <v>-1.833333838702</v>
      </c>
      <c r="I66" s="651">
        <v>0</v>
      </c>
      <c r="J66" s="652" t="s">
        <v>1</v>
      </c>
    </row>
    <row r="67" spans="1:10" ht="14.4" customHeight="1" x14ac:dyDescent="0.3">
      <c r="A67" s="648" t="s">
        <v>568</v>
      </c>
      <c r="B67" s="649" t="s">
        <v>349</v>
      </c>
      <c r="C67" s="650" t="s">
        <v>551</v>
      </c>
      <c r="D67" s="650">
        <v>8.7140199999999997</v>
      </c>
      <c r="E67" s="650"/>
      <c r="F67" s="650">
        <v>2.8056000000000001</v>
      </c>
      <c r="G67" s="650">
        <v>6.1447773289476659</v>
      </c>
      <c r="H67" s="650">
        <v>-3.3391773289476658</v>
      </c>
      <c r="I67" s="651">
        <v>0.45658285887480282</v>
      </c>
      <c r="J67" s="652" t="s">
        <v>1</v>
      </c>
    </row>
    <row r="68" spans="1:10" ht="14.4" customHeight="1" x14ac:dyDescent="0.3">
      <c r="A68" s="648" t="s">
        <v>568</v>
      </c>
      <c r="B68" s="649" t="s">
        <v>570</v>
      </c>
      <c r="C68" s="650">
        <v>76.662320000000008</v>
      </c>
      <c r="D68" s="650">
        <v>83.428480000000008</v>
      </c>
      <c r="E68" s="650"/>
      <c r="F68" s="650">
        <v>78.421689999999984</v>
      </c>
      <c r="G68" s="650">
        <v>102.98436358386752</v>
      </c>
      <c r="H68" s="650">
        <v>-24.562673583867536</v>
      </c>
      <c r="I68" s="651">
        <v>0.76149123294951082</v>
      </c>
      <c r="J68" s="652" t="s">
        <v>557</v>
      </c>
    </row>
    <row r="69" spans="1:10" ht="14.4" customHeight="1" x14ac:dyDescent="0.3">
      <c r="A69" s="648" t="s">
        <v>551</v>
      </c>
      <c r="B69" s="649" t="s">
        <v>551</v>
      </c>
      <c r="C69" s="650" t="s">
        <v>551</v>
      </c>
      <c r="D69" s="650" t="s">
        <v>551</v>
      </c>
      <c r="E69" s="650"/>
      <c r="F69" s="650" t="s">
        <v>551</v>
      </c>
      <c r="G69" s="650" t="s">
        <v>551</v>
      </c>
      <c r="H69" s="650" t="s">
        <v>551</v>
      </c>
      <c r="I69" s="651" t="s">
        <v>551</v>
      </c>
      <c r="J69" s="652" t="s">
        <v>558</v>
      </c>
    </row>
    <row r="70" spans="1:10" ht="14.4" customHeight="1" x14ac:dyDescent="0.3">
      <c r="A70" s="648" t="s">
        <v>571</v>
      </c>
      <c r="B70" s="649" t="s">
        <v>572</v>
      </c>
      <c r="C70" s="650" t="s">
        <v>551</v>
      </c>
      <c r="D70" s="650" t="s">
        <v>551</v>
      </c>
      <c r="E70" s="650"/>
      <c r="F70" s="650" t="s">
        <v>551</v>
      </c>
      <c r="G70" s="650" t="s">
        <v>551</v>
      </c>
      <c r="H70" s="650" t="s">
        <v>551</v>
      </c>
      <c r="I70" s="651" t="s">
        <v>551</v>
      </c>
      <c r="J70" s="652" t="s">
        <v>0</v>
      </c>
    </row>
    <row r="71" spans="1:10" ht="14.4" customHeight="1" x14ac:dyDescent="0.3">
      <c r="A71" s="648" t="s">
        <v>571</v>
      </c>
      <c r="B71" s="649" t="s">
        <v>336</v>
      </c>
      <c r="C71" s="650">
        <v>6575.8651900000095</v>
      </c>
      <c r="D71" s="650">
        <v>5439.3488500000103</v>
      </c>
      <c r="E71" s="650"/>
      <c r="F71" s="650">
        <v>4970.8744200000001</v>
      </c>
      <c r="G71" s="650">
        <v>5500.0015161062001</v>
      </c>
      <c r="H71" s="650">
        <v>-529.12709610620004</v>
      </c>
      <c r="I71" s="651">
        <v>0.90379509995466278</v>
      </c>
      <c r="J71" s="652" t="s">
        <v>1</v>
      </c>
    </row>
    <row r="72" spans="1:10" ht="14.4" customHeight="1" x14ac:dyDescent="0.3">
      <c r="A72" s="648" t="s">
        <v>571</v>
      </c>
      <c r="B72" s="649" t="s">
        <v>337</v>
      </c>
      <c r="C72" s="650">
        <v>1097.929210000003</v>
      </c>
      <c r="D72" s="650">
        <v>1212.3266900000019</v>
      </c>
      <c r="E72" s="650"/>
      <c r="F72" s="650">
        <v>839.06340999999998</v>
      </c>
      <c r="G72" s="650">
        <v>833.39460612539506</v>
      </c>
      <c r="H72" s="650">
        <v>5.6688038746049187</v>
      </c>
      <c r="I72" s="651">
        <v>1.0068020645117446</v>
      </c>
      <c r="J72" s="652" t="s">
        <v>1</v>
      </c>
    </row>
    <row r="73" spans="1:10" ht="14.4" customHeight="1" x14ac:dyDescent="0.3">
      <c r="A73" s="648" t="s">
        <v>571</v>
      </c>
      <c r="B73" s="649" t="s">
        <v>338</v>
      </c>
      <c r="C73" s="650">
        <v>25.572119999999998</v>
      </c>
      <c r="D73" s="650">
        <v>34.756450000000001</v>
      </c>
      <c r="E73" s="650"/>
      <c r="F73" s="650">
        <v>65.366050000000001</v>
      </c>
      <c r="G73" s="650">
        <v>199.92584723362998</v>
      </c>
      <c r="H73" s="650">
        <v>-134.55979723362998</v>
      </c>
      <c r="I73" s="651">
        <v>0.32695147178050638</v>
      </c>
      <c r="J73" s="652" t="s">
        <v>1</v>
      </c>
    </row>
    <row r="74" spans="1:10" ht="14.4" customHeight="1" x14ac:dyDescent="0.3">
      <c r="A74" s="648" t="s">
        <v>571</v>
      </c>
      <c r="B74" s="649" t="s">
        <v>339</v>
      </c>
      <c r="C74" s="650">
        <v>0</v>
      </c>
      <c r="D74" s="650" t="s">
        <v>551</v>
      </c>
      <c r="E74" s="650"/>
      <c r="F74" s="650">
        <v>27.225000000000001</v>
      </c>
      <c r="G74" s="650">
        <v>1.1666666666666667</v>
      </c>
      <c r="H74" s="650">
        <v>26.058333333333334</v>
      </c>
      <c r="I74" s="651">
        <v>23.335714285714285</v>
      </c>
      <c r="J74" s="652" t="s">
        <v>1</v>
      </c>
    </row>
    <row r="75" spans="1:10" ht="14.4" customHeight="1" x14ac:dyDescent="0.3">
      <c r="A75" s="648" t="s">
        <v>571</v>
      </c>
      <c r="B75" s="649" t="s">
        <v>342</v>
      </c>
      <c r="C75" s="650">
        <v>62.943390000000001</v>
      </c>
      <c r="D75" s="650">
        <v>63.357399999999998</v>
      </c>
      <c r="E75" s="650"/>
      <c r="F75" s="650">
        <v>31.133379999999999</v>
      </c>
      <c r="G75" s="650">
        <v>50.047202615155499</v>
      </c>
      <c r="H75" s="650">
        <v>-18.9138226151555</v>
      </c>
      <c r="I75" s="651">
        <v>0.62208032363775034</v>
      </c>
      <c r="J75" s="652" t="s">
        <v>1</v>
      </c>
    </row>
    <row r="76" spans="1:10" ht="14.4" customHeight="1" x14ac:dyDescent="0.3">
      <c r="A76" s="648" t="s">
        <v>571</v>
      </c>
      <c r="B76" s="649" t="s">
        <v>343</v>
      </c>
      <c r="C76" s="650">
        <v>1167.228990000003</v>
      </c>
      <c r="D76" s="650">
        <v>639.28765000000101</v>
      </c>
      <c r="E76" s="650"/>
      <c r="F76" s="650">
        <v>957.65320999999994</v>
      </c>
      <c r="G76" s="650">
        <v>814.07311170680839</v>
      </c>
      <c r="H76" s="650">
        <v>143.58009829319155</v>
      </c>
      <c r="I76" s="651">
        <v>1.1763724857490472</v>
      </c>
      <c r="J76" s="652" t="s">
        <v>1</v>
      </c>
    </row>
    <row r="77" spans="1:10" ht="14.4" customHeight="1" x14ac:dyDescent="0.3">
      <c r="A77" s="648" t="s">
        <v>571</v>
      </c>
      <c r="B77" s="649" t="s">
        <v>344</v>
      </c>
      <c r="C77" s="650">
        <v>0</v>
      </c>
      <c r="D77" s="650">
        <v>57.15072</v>
      </c>
      <c r="E77" s="650"/>
      <c r="F77" s="650">
        <v>0</v>
      </c>
      <c r="G77" s="650">
        <v>35.247336630591334</v>
      </c>
      <c r="H77" s="650">
        <v>-35.247336630591334</v>
      </c>
      <c r="I77" s="651">
        <v>0</v>
      </c>
      <c r="J77" s="652" t="s">
        <v>1</v>
      </c>
    </row>
    <row r="78" spans="1:10" ht="14.4" customHeight="1" x14ac:dyDescent="0.3">
      <c r="A78" s="648" t="s">
        <v>571</v>
      </c>
      <c r="B78" s="649" t="s">
        <v>345</v>
      </c>
      <c r="C78" s="650">
        <v>118.49196999999999</v>
      </c>
      <c r="D78" s="650">
        <v>55.901179999999997</v>
      </c>
      <c r="E78" s="650"/>
      <c r="F78" s="650">
        <v>101.54600000000001</v>
      </c>
      <c r="G78" s="650">
        <v>125.00003445695883</v>
      </c>
      <c r="H78" s="650">
        <v>-23.454034456958823</v>
      </c>
      <c r="I78" s="651">
        <v>0.81236777606621591</v>
      </c>
      <c r="J78" s="652" t="s">
        <v>1</v>
      </c>
    </row>
    <row r="79" spans="1:10" ht="14.4" customHeight="1" x14ac:dyDescent="0.3">
      <c r="A79" s="648" t="s">
        <v>571</v>
      </c>
      <c r="B79" s="649" t="s">
        <v>346</v>
      </c>
      <c r="C79" s="650">
        <v>24.9087</v>
      </c>
      <c r="D79" s="650">
        <v>12.878250000000001</v>
      </c>
      <c r="E79" s="650"/>
      <c r="F79" s="650">
        <v>24.341519999999999</v>
      </c>
      <c r="G79" s="650">
        <v>49.250265709649334</v>
      </c>
      <c r="H79" s="650">
        <v>-24.908745709649335</v>
      </c>
      <c r="I79" s="651">
        <v>0.49424139442218074</v>
      </c>
      <c r="J79" s="652" t="s">
        <v>1</v>
      </c>
    </row>
    <row r="80" spans="1:10" ht="14.4" customHeight="1" x14ac:dyDescent="0.3">
      <c r="A80" s="648" t="s">
        <v>571</v>
      </c>
      <c r="B80" s="649" t="s">
        <v>347</v>
      </c>
      <c r="C80" s="650">
        <v>28.230599999999999</v>
      </c>
      <c r="D80" s="650">
        <v>28.82948</v>
      </c>
      <c r="E80" s="650"/>
      <c r="F80" s="650">
        <v>36.592829999999999</v>
      </c>
      <c r="G80" s="650">
        <v>27.935368242399168</v>
      </c>
      <c r="H80" s="650">
        <v>8.6574617576008315</v>
      </c>
      <c r="I80" s="651">
        <v>1.3099104218880813</v>
      </c>
      <c r="J80" s="652" t="s">
        <v>1</v>
      </c>
    </row>
    <row r="81" spans="1:10" ht="14.4" customHeight="1" x14ac:dyDescent="0.3">
      <c r="A81" s="648" t="s">
        <v>571</v>
      </c>
      <c r="B81" s="649" t="s">
        <v>349</v>
      </c>
      <c r="C81" s="650" t="s">
        <v>551</v>
      </c>
      <c r="D81" s="650">
        <v>2.7277</v>
      </c>
      <c r="E81" s="650"/>
      <c r="F81" s="650">
        <v>0.70440000000000003</v>
      </c>
      <c r="G81" s="650">
        <v>2.3552250141253332</v>
      </c>
      <c r="H81" s="650">
        <v>-1.6508250141253331</v>
      </c>
      <c r="I81" s="651">
        <v>0.29907970396688194</v>
      </c>
      <c r="J81" s="652" t="s">
        <v>1</v>
      </c>
    </row>
    <row r="82" spans="1:10" ht="14.4" customHeight="1" x14ac:dyDescent="0.3">
      <c r="A82" s="648" t="s">
        <v>571</v>
      </c>
      <c r="B82" s="649" t="s">
        <v>350</v>
      </c>
      <c r="C82" s="650">
        <v>36.179000000000002</v>
      </c>
      <c r="D82" s="650">
        <v>0</v>
      </c>
      <c r="E82" s="650"/>
      <c r="F82" s="650">
        <v>0</v>
      </c>
      <c r="G82" s="650">
        <v>5.833334941324666</v>
      </c>
      <c r="H82" s="650">
        <v>-5.833334941324666</v>
      </c>
      <c r="I82" s="651">
        <v>0</v>
      </c>
      <c r="J82" s="652" t="s">
        <v>1</v>
      </c>
    </row>
    <row r="83" spans="1:10" ht="14.4" customHeight="1" x14ac:dyDescent="0.3">
      <c r="A83" s="648" t="s">
        <v>571</v>
      </c>
      <c r="B83" s="649" t="s">
        <v>573</v>
      </c>
      <c r="C83" s="650">
        <v>9137.3491700000159</v>
      </c>
      <c r="D83" s="650">
        <v>7546.5643700000128</v>
      </c>
      <c r="E83" s="650"/>
      <c r="F83" s="650">
        <v>7054.500219999999</v>
      </c>
      <c r="G83" s="650">
        <v>7644.230515448905</v>
      </c>
      <c r="H83" s="650">
        <v>-589.73029544890596</v>
      </c>
      <c r="I83" s="651">
        <v>0.92285288960647283</v>
      </c>
      <c r="J83" s="652" t="s">
        <v>557</v>
      </c>
    </row>
    <row r="84" spans="1:10" ht="14.4" customHeight="1" x14ac:dyDescent="0.3">
      <c r="A84" s="648" t="s">
        <v>551</v>
      </c>
      <c r="B84" s="649" t="s">
        <v>551</v>
      </c>
      <c r="C84" s="650" t="s">
        <v>551</v>
      </c>
      <c r="D84" s="650" t="s">
        <v>551</v>
      </c>
      <c r="E84" s="650"/>
      <c r="F84" s="650" t="s">
        <v>551</v>
      </c>
      <c r="G84" s="650" t="s">
        <v>551</v>
      </c>
      <c r="H84" s="650" t="s">
        <v>551</v>
      </c>
      <c r="I84" s="651" t="s">
        <v>551</v>
      </c>
      <c r="J84" s="652" t="s">
        <v>558</v>
      </c>
    </row>
    <row r="85" spans="1:10" ht="14.4" customHeight="1" x14ac:dyDescent="0.3">
      <c r="A85" s="648" t="s">
        <v>549</v>
      </c>
      <c r="B85" s="649" t="s">
        <v>552</v>
      </c>
      <c r="C85" s="650">
        <v>9348.3757600000154</v>
      </c>
      <c r="D85" s="650">
        <v>7800.1372600000132</v>
      </c>
      <c r="E85" s="650"/>
      <c r="F85" s="650">
        <v>7292.3817699999991</v>
      </c>
      <c r="G85" s="650">
        <v>8042.3547738852985</v>
      </c>
      <c r="H85" s="650">
        <v>-749.97300388529948</v>
      </c>
      <c r="I85" s="651">
        <v>0.90674708776581558</v>
      </c>
      <c r="J85" s="652" t="s">
        <v>553</v>
      </c>
    </row>
  </sheetData>
  <mergeCells count="3">
    <mergeCell ref="A1:I1"/>
    <mergeCell ref="F3:I3"/>
    <mergeCell ref="C4:D4"/>
  </mergeCells>
  <conditionalFormatting sqref="F21 F86:F65537">
    <cfRule type="cellIs" dxfId="42" priority="18" stopIfTrue="1" operator="greaterThan">
      <formula>1</formula>
    </cfRule>
  </conditionalFormatting>
  <conditionalFormatting sqref="H5:H20">
    <cfRule type="expression" dxfId="41" priority="14">
      <formula>$H5&gt;0</formula>
    </cfRule>
  </conditionalFormatting>
  <conditionalFormatting sqref="I5:I20">
    <cfRule type="expression" dxfId="40" priority="15">
      <formula>$I5&gt;1</formula>
    </cfRule>
  </conditionalFormatting>
  <conditionalFormatting sqref="B5:B20">
    <cfRule type="expression" dxfId="39" priority="11">
      <formula>OR($J5="NS",$J5="SumaNS",$J5="Účet")</formula>
    </cfRule>
  </conditionalFormatting>
  <conditionalFormatting sqref="F5:I20 B5:D20">
    <cfRule type="expression" dxfId="38" priority="17">
      <formula>AND($J5&lt;&gt;"",$J5&lt;&gt;"mezeraKL")</formula>
    </cfRule>
  </conditionalFormatting>
  <conditionalFormatting sqref="B5:D20 F5:I20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6" priority="13">
      <formula>OR($J5="SumaNS",$J5="NS")</formula>
    </cfRule>
  </conditionalFormatting>
  <conditionalFormatting sqref="A5:A20">
    <cfRule type="expression" dxfId="35" priority="9">
      <formula>AND($J5&lt;&gt;"mezeraKL",$J5&lt;&gt;"")</formula>
    </cfRule>
  </conditionalFormatting>
  <conditionalFormatting sqref="A5:A20">
    <cfRule type="expression" dxfId="34" priority="10">
      <formula>AND($J5&lt;&gt;"",$J5&lt;&gt;"mezeraKL")</formula>
    </cfRule>
  </conditionalFormatting>
  <conditionalFormatting sqref="H22:H85">
    <cfRule type="expression" dxfId="33" priority="5">
      <formula>$H22&gt;0</formula>
    </cfRule>
  </conditionalFormatting>
  <conditionalFormatting sqref="A22:A85">
    <cfRule type="expression" dxfId="32" priority="2">
      <formula>AND($J22&lt;&gt;"mezeraKL",$J22&lt;&gt;"")</formula>
    </cfRule>
  </conditionalFormatting>
  <conditionalFormatting sqref="I22:I85">
    <cfRule type="expression" dxfId="31" priority="6">
      <formula>$I22&gt;1</formula>
    </cfRule>
  </conditionalFormatting>
  <conditionalFormatting sqref="B22:B85">
    <cfRule type="expression" dxfId="30" priority="1">
      <formula>OR($J22="NS",$J22="SumaNS",$J22="Účet")</formula>
    </cfRule>
  </conditionalFormatting>
  <conditionalFormatting sqref="A22:D85 F22:I85">
    <cfRule type="expression" dxfId="29" priority="8">
      <formula>AND($J22&lt;&gt;"",$J22&lt;&gt;"mezeraKL")</formula>
    </cfRule>
  </conditionalFormatting>
  <conditionalFormatting sqref="B22:D85 F22:I85">
    <cfRule type="expression" dxfId="28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85 F22:I85">
    <cfRule type="expression" dxfId="27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5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7" t="s">
        <v>3230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 ht="14.4" customHeight="1" thickBot="1" x14ac:dyDescent="0.35">
      <c r="A2" s="382" t="s">
        <v>313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3"/>
      <c r="D3" s="514"/>
      <c r="E3" s="514"/>
      <c r="F3" s="514"/>
      <c r="G3" s="514"/>
      <c r="H3" s="267" t="s">
        <v>159</v>
      </c>
      <c r="I3" s="207">
        <f>IF(J3&lt;&gt;0,K3/J3,0)</f>
        <v>18.812588222854689</v>
      </c>
      <c r="J3" s="207">
        <f>SUBTOTAL(9,J5:J1048576)</f>
        <v>113491</v>
      </c>
      <c r="K3" s="208">
        <f>SUBTOTAL(9,K5:K1048576)</f>
        <v>2135059.4500000016</v>
      </c>
    </row>
    <row r="4" spans="1:11" s="337" customFormat="1" ht="14.4" customHeight="1" thickBot="1" x14ac:dyDescent="0.35">
      <c r="A4" s="756" t="s">
        <v>4</v>
      </c>
      <c r="B4" s="757" t="s">
        <v>5</v>
      </c>
      <c r="C4" s="757" t="s">
        <v>0</v>
      </c>
      <c r="D4" s="757" t="s">
        <v>6</v>
      </c>
      <c r="E4" s="757" t="s">
        <v>7</v>
      </c>
      <c r="F4" s="757" t="s">
        <v>1</v>
      </c>
      <c r="G4" s="757" t="s">
        <v>90</v>
      </c>
      <c r="H4" s="655" t="s">
        <v>11</v>
      </c>
      <c r="I4" s="656" t="s">
        <v>184</v>
      </c>
      <c r="J4" s="656" t="s">
        <v>13</v>
      </c>
      <c r="K4" s="657" t="s">
        <v>201</v>
      </c>
    </row>
    <row r="5" spans="1:11" ht="14.4" customHeight="1" x14ac:dyDescent="0.3">
      <c r="A5" s="739" t="s">
        <v>549</v>
      </c>
      <c r="B5" s="740" t="s">
        <v>550</v>
      </c>
      <c r="C5" s="743" t="s">
        <v>554</v>
      </c>
      <c r="D5" s="758" t="s">
        <v>1611</v>
      </c>
      <c r="E5" s="743" t="s">
        <v>3208</v>
      </c>
      <c r="F5" s="758" t="s">
        <v>3209</v>
      </c>
      <c r="G5" s="743" t="s">
        <v>2604</v>
      </c>
      <c r="H5" s="743" t="s">
        <v>2605</v>
      </c>
      <c r="I5" s="229">
        <v>260.3</v>
      </c>
      <c r="J5" s="229">
        <v>3</v>
      </c>
      <c r="K5" s="753">
        <v>780.90000000000009</v>
      </c>
    </row>
    <row r="6" spans="1:11" ht="14.4" customHeight="1" x14ac:dyDescent="0.3">
      <c r="A6" s="664" t="s">
        <v>549</v>
      </c>
      <c r="B6" s="665" t="s">
        <v>550</v>
      </c>
      <c r="C6" s="666" t="s">
        <v>554</v>
      </c>
      <c r="D6" s="667" t="s">
        <v>1611</v>
      </c>
      <c r="E6" s="666" t="s">
        <v>3208</v>
      </c>
      <c r="F6" s="667" t="s">
        <v>3209</v>
      </c>
      <c r="G6" s="666" t="s">
        <v>2606</v>
      </c>
      <c r="H6" s="666" t="s">
        <v>2607</v>
      </c>
      <c r="I6" s="668">
        <v>46.32</v>
      </c>
      <c r="J6" s="668">
        <v>12</v>
      </c>
      <c r="K6" s="669">
        <v>555.84</v>
      </c>
    </row>
    <row r="7" spans="1:11" ht="14.4" customHeight="1" x14ac:dyDescent="0.3">
      <c r="A7" s="664" t="s">
        <v>549</v>
      </c>
      <c r="B7" s="665" t="s">
        <v>550</v>
      </c>
      <c r="C7" s="666" t="s">
        <v>554</v>
      </c>
      <c r="D7" s="667" t="s">
        <v>1611</v>
      </c>
      <c r="E7" s="666" t="s">
        <v>3208</v>
      </c>
      <c r="F7" s="667" t="s">
        <v>3209</v>
      </c>
      <c r="G7" s="666" t="s">
        <v>2608</v>
      </c>
      <c r="H7" s="666" t="s">
        <v>2609</v>
      </c>
      <c r="I7" s="668">
        <v>6.2450000000000001</v>
      </c>
      <c r="J7" s="668">
        <v>200</v>
      </c>
      <c r="K7" s="669">
        <v>1249</v>
      </c>
    </row>
    <row r="8" spans="1:11" ht="14.4" customHeight="1" x14ac:dyDescent="0.3">
      <c r="A8" s="664" t="s">
        <v>549</v>
      </c>
      <c r="B8" s="665" t="s">
        <v>550</v>
      </c>
      <c r="C8" s="666" t="s">
        <v>554</v>
      </c>
      <c r="D8" s="667" t="s">
        <v>1611</v>
      </c>
      <c r="E8" s="666" t="s">
        <v>3208</v>
      </c>
      <c r="F8" s="667" t="s">
        <v>3209</v>
      </c>
      <c r="G8" s="666" t="s">
        <v>2610</v>
      </c>
      <c r="H8" s="666" t="s">
        <v>2611</v>
      </c>
      <c r="I8" s="668">
        <v>6.56</v>
      </c>
      <c r="J8" s="668">
        <v>50</v>
      </c>
      <c r="K8" s="669">
        <v>327.92</v>
      </c>
    </row>
    <row r="9" spans="1:11" ht="14.4" customHeight="1" x14ac:dyDescent="0.3">
      <c r="A9" s="664" t="s">
        <v>549</v>
      </c>
      <c r="B9" s="665" t="s">
        <v>550</v>
      </c>
      <c r="C9" s="666" t="s">
        <v>554</v>
      </c>
      <c r="D9" s="667" t="s">
        <v>1611</v>
      </c>
      <c r="E9" s="666" t="s">
        <v>3208</v>
      </c>
      <c r="F9" s="667" t="s">
        <v>3209</v>
      </c>
      <c r="G9" s="666" t="s">
        <v>2612</v>
      </c>
      <c r="H9" s="666" t="s">
        <v>2613</v>
      </c>
      <c r="I9" s="668">
        <v>30.17</v>
      </c>
      <c r="J9" s="668">
        <v>20</v>
      </c>
      <c r="K9" s="669">
        <v>603.4</v>
      </c>
    </row>
    <row r="10" spans="1:11" ht="14.4" customHeight="1" x14ac:dyDescent="0.3">
      <c r="A10" s="664" t="s">
        <v>549</v>
      </c>
      <c r="B10" s="665" t="s">
        <v>550</v>
      </c>
      <c r="C10" s="666" t="s">
        <v>554</v>
      </c>
      <c r="D10" s="667" t="s">
        <v>1611</v>
      </c>
      <c r="E10" s="666" t="s">
        <v>3208</v>
      </c>
      <c r="F10" s="667" t="s">
        <v>3209</v>
      </c>
      <c r="G10" s="666" t="s">
        <v>2614</v>
      </c>
      <c r="H10" s="666" t="s">
        <v>2615</v>
      </c>
      <c r="I10" s="668">
        <v>39.1</v>
      </c>
      <c r="J10" s="668">
        <v>200</v>
      </c>
      <c r="K10" s="669">
        <v>7820</v>
      </c>
    </row>
    <row r="11" spans="1:11" ht="14.4" customHeight="1" x14ac:dyDescent="0.3">
      <c r="A11" s="664" t="s">
        <v>549</v>
      </c>
      <c r="B11" s="665" t="s">
        <v>550</v>
      </c>
      <c r="C11" s="666" t="s">
        <v>554</v>
      </c>
      <c r="D11" s="667" t="s">
        <v>1611</v>
      </c>
      <c r="E11" s="666" t="s">
        <v>3208</v>
      </c>
      <c r="F11" s="667" t="s">
        <v>3209</v>
      </c>
      <c r="G11" s="666" t="s">
        <v>2616</v>
      </c>
      <c r="H11" s="666" t="s">
        <v>2617</v>
      </c>
      <c r="I11" s="668">
        <v>0.67</v>
      </c>
      <c r="J11" s="668">
        <v>3000</v>
      </c>
      <c r="K11" s="669">
        <v>2010</v>
      </c>
    </row>
    <row r="12" spans="1:11" ht="14.4" customHeight="1" x14ac:dyDescent="0.3">
      <c r="A12" s="664" t="s">
        <v>549</v>
      </c>
      <c r="B12" s="665" t="s">
        <v>550</v>
      </c>
      <c r="C12" s="666" t="s">
        <v>554</v>
      </c>
      <c r="D12" s="667" t="s">
        <v>1611</v>
      </c>
      <c r="E12" s="666" t="s">
        <v>3208</v>
      </c>
      <c r="F12" s="667" t="s">
        <v>3209</v>
      </c>
      <c r="G12" s="666" t="s">
        <v>2618</v>
      </c>
      <c r="H12" s="666" t="s">
        <v>2619</v>
      </c>
      <c r="I12" s="668">
        <v>8.58</v>
      </c>
      <c r="J12" s="668">
        <v>84</v>
      </c>
      <c r="K12" s="669">
        <v>720.71999999999991</v>
      </c>
    </row>
    <row r="13" spans="1:11" ht="14.4" customHeight="1" x14ac:dyDescent="0.3">
      <c r="A13" s="664" t="s">
        <v>549</v>
      </c>
      <c r="B13" s="665" t="s">
        <v>550</v>
      </c>
      <c r="C13" s="666" t="s">
        <v>554</v>
      </c>
      <c r="D13" s="667" t="s">
        <v>1611</v>
      </c>
      <c r="E13" s="666" t="s">
        <v>3208</v>
      </c>
      <c r="F13" s="667" t="s">
        <v>3209</v>
      </c>
      <c r="G13" s="666" t="s">
        <v>2620</v>
      </c>
      <c r="H13" s="666" t="s">
        <v>2621</v>
      </c>
      <c r="I13" s="668">
        <v>9.0150000000000006</v>
      </c>
      <c r="J13" s="668">
        <v>200</v>
      </c>
      <c r="K13" s="669">
        <v>1803</v>
      </c>
    </row>
    <row r="14" spans="1:11" ht="14.4" customHeight="1" x14ac:dyDescent="0.3">
      <c r="A14" s="664" t="s">
        <v>549</v>
      </c>
      <c r="B14" s="665" t="s">
        <v>550</v>
      </c>
      <c r="C14" s="666" t="s">
        <v>554</v>
      </c>
      <c r="D14" s="667" t="s">
        <v>1611</v>
      </c>
      <c r="E14" s="666" t="s">
        <v>3208</v>
      </c>
      <c r="F14" s="667" t="s">
        <v>3209</v>
      </c>
      <c r="G14" s="666" t="s">
        <v>2622</v>
      </c>
      <c r="H14" s="666" t="s">
        <v>2623</v>
      </c>
      <c r="I14" s="668">
        <v>0.85</v>
      </c>
      <c r="J14" s="668">
        <v>200</v>
      </c>
      <c r="K14" s="669">
        <v>170</v>
      </c>
    </row>
    <row r="15" spans="1:11" ht="14.4" customHeight="1" x14ac:dyDescent="0.3">
      <c r="A15" s="664" t="s">
        <v>549</v>
      </c>
      <c r="B15" s="665" t="s">
        <v>550</v>
      </c>
      <c r="C15" s="666" t="s">
        <v>554</v>
      </c>
      <c r="D15" s="667" t="s">
        <v>1611</v>
      </c>
      <c r="E15" s="666" t="s">
        <v>3208</v>
      </c>
      <c r="F15" s="667" t="s">
        <v>3209</v>
      </c>
      <c r="G15" s="666" t="s">
        <v>2624</v>
      </c>
      <c r="H15" s="666" t="s">
        <v>2625</v>
      </c>
      <c r="I15" s="668">
        <v>38.090000000000003</v>
      </c>
      <c r="J15" s="668">
        <v>60</v>
      </c>
      <c r="K15" s="669">
        <v>2285.62</v>
      </c>
    </row>
    <row r="16" spans="1:11" ht="14.4" customHeight="1" x14ac:dyDescent="0.3">
      <c r="A16" s="664" t="s">
        <v>549</v>
      </c>
      <c r="B16" s="665" t="s">
        <v>550</v>
      </c>
      <c r="C16" s="666" t="s">
        <v>554</v>
      </c>
      <c r="D16" s="667" t="s">
        <v>1611</v>
      </c>
      <c r="E16" s="666" t="s">
        <v>3208</v>
      </c>
      <c r="F16" s="667" t="s">
        <v>3209</v>
      </c>
      <c r="G16" s="666" t="s">
        <v>2626</v>
      </c>
      <c r="H16" s="666" t="s">
        <v>2627</v>
      </c>
      <c r="I16" s="668">
        <v>33.799999999999997</v>
      </c>
      <c r="J16" s="668">
        <v>40</v>
      </c>
      <c r="K16" s="669">
        <v>1351.94</v>
      </c>
    </row>
    <row r="17" spans="1:11" ht="14.4" customHeight="1" x14ac:dyDescent="0.3">
      <c r="A17" s="664" t="s">
        <v>549</v>
      </c>
      <c r="B17" s="665" t="s">
        <v>550</v>
      </c>
      <c r="C17" s="666" t="s">
        <v>554</v>
      </c>
      <c r="D17" s="667" t="s">
        <v>1611</v>
      </c>
      <c r="E17" s="666" t="s">
        <v>3210</v>
      </c>
      <c r="F17" s="667" t="s">
        <v>3211</v>
      </c>
      <c r="G17" s="666" t="s">
        <v>2628</v>
      </c>
      <c r="H17" s="666" t="s">
        <v>2629</v>
      </c>
      <c r="I17" s="668">
        <v>11.145</v>
      </c>
      <c r="J17" s="668">
        <v>100</v>
      </c>
      <c r="K17" s="669">
        <v>1114.5</v>
      </c>
    </row>
    <row r="18" spans="1:11" ht="14.4" customHeight="1" x14ac:dyDescent="0.3">
      <c r="A18" s="664" t="s">
        <v>549</v>
      </c>
      <c r="B18" s="665" t="s">
        <v>550</v>
      </c>
      <c r="C18" s="666" t="s">
        <v>554</v>
      </c>
      <c r="D18" s="667" t="s">
        <v>1611</v>
      </c>
      <c r="E18" s="666" t="s">
        <v>3210</v>
      </c>
      <c r="F18" s="667" t="s">
        <v>3211</v>
      </c>
      <c r="G18" s="666" t="s">
        <v>2630</v>
      </c>
      <c r="H18" s="666" t="s">
        <v>2631</v>
      </c>
      <c r="I18" s="668">
        <v>1.0900000000000001</v>
      </c>
      <c r="J18" s="668">
        <v>700</v>
      </c>
      <c r="K18" s="669">
        <v>763</v>
      </c>
    </row>
    <row r="19" spans="1:11" ht="14.4" customHeight="1" x14ac:dyDescent="0.3">
      <c r="A19" s="664" t="s">
        <v>549</v>
      </c>
      <c r="B19" s="665" t="s">
        <v>550</v>
      </c>
      <c r="C19" s="666" t="s">
        <v>554</v>
      </c>
      <c r="D19" s="667" t="s">
        <v>1611</v>
      </c>
      <c r="E19" s="666" t="s">
        <v>3210</v>
      </c>
      <c r="F19" s="667" t="s">
        <v>3211</v>
      </c>
      <c r="G19" s="666" t="s">
        <v>2632</v>
      </c>
      <c r="H19" s="666" t="s">
        <v>2633</v>
      </c>
      <c r="I19" s="668">
        <v>0.67</v>
      </c>
      <c r="J19" s="668">
        <v>400</v>
      </c>
      <c r="K19" s="669">
        <v>268</v>
      </c>
    </row>
    <row r="20" spans="1:11" ht="14.4" customHeight="1" x14ac:dyDescent="0.3">
      <c r="A20" s="664" t="s">
        <v>549</v>
      </c>
      <c r="B20" s="665" t="s">
        <v>550</v>
      </c>
      <c r="C20" s="666" t="s">
        <v>554</v>
      </c>
      <c r="D20" s="667" t="s">
        <v>1611</v>
      </c>
      <c r="E20" s="666" t="s">
        <v>3210</v>
      </c>
      <c r="F20" s="667" t="s">
        <v>3211</v>
      </c>
      <c r="G20" s="666" t="s">
        <v>2634</v>
      </c>
      <c r="H20" s="666" t="s">
        <v>2635</v>
      </c>
      <c r="I20" s="668">
        <v>2.46</v>
      </c>
      <c r="J20" s="668">
        <v>200</v>
      </c>
      <c r="K20" s="669">
        <v>492</v>
      </c>
    </row>
    <row r="21" spans="1:11" ht="14.4" customHeight="1" x14ac:dyDescent="0.3">
      <c r="A21" s="664" t="s">
        <v>549</v>
      </c>
      <c r="B21" s="665" t="s">
        <v>550</v>
      </c>
      <c r="C21" s="666" t="s">
        <v>554</v>
      </c>
      <c r="D21" s="667" t="s">
        <v>1611</v>
      </c>
      <c r="E21" s="666" t="s">
        <v>3210</v>
      </c>
      <c r="F21" s="667" t="s">
        <v>3211</v>
      </c>
      <c r="G21" s="666" t="s">
        <v>2636</v>
      </c>
      <c r="H21" s="666" t="s">
        <v>2637</v>
      </c>
      <c r="I21" s="668">
        <v>6.17</v>
      </c>
      <c r="J21" s="668">
        <v>200</v>
      </c>
      <c r="K21" s="669">
        <v>1234</v>
      </c>
    </row>
    <row r="22" spans="1:11" ht="14.4" customHeight="1" x14ac:dyDescent="0.3">
      <c r="A22" s="664" t="s">
        <v>549</v>
      </c>
      <c r="B22" s="665" t="s">
        <v>550</v>
      </c>
      <c r="C22" s="666" t="s">
        <v>554</v>
      </c>
      <c r="D22" s="667" t="s">
        <v>1611</v>
      </c>
      <c r="E22" s="666" t="s">
        <v>3210</v>
      </c>
      <c r="F22" s="667" t="s">
        <v>3211</v>
      </c>
      <c r="G22" s="666" t="s">
        <v>2638</v>
      </c>
      <c r="H22" s="666" t="s">
        <v>2639</v>
      </c>
      <c r="I22" s="668">
        <v>206.04</v>
      </c>
      <c r="J22" s="668">
        <v>8</v>
      </c>
      <c r="K22" s="669">
        <v>1648.32</v>
      </c>
    </row>
    <row r="23" spans="1:11" ht="14.4" customHeight="1" x14ac:dyDescent="0.3">
      <c r="A23" s="664" t="s">
        <v>549</v>
      </c>
      <c r="B23" s="665" t="s">
        <v>550</v>
      </c>
      <c r="C23" s="666" t="s">
        <v>554</v>
      </c>
      <c r="D23" s="667" t="s">
        <v>1611</v>
      </c>
      <c r="E23" s="666" t="s">
        <v>3210</v>
      </c>
      <c r="F23" s="667" t="s">
        <v>3211</v>
      </c>
      <c r="G23" s="666" t="s">
        <v>2640</v>
      </c>
      <c r="H23" s="666" t="s">
        <v>2641</v>
      </c>
      <c r="I23" s="668">
        <v>1.98</v>
      </c>
      <c r="J23" s="668">
        <v>50</v>
      </c>
      <c r="K23" s="669">
        <v>99</v>
      </c>
    </row>
    <row r="24" spans="1:11" ht="14.4" customHeight="1" x14ac:dyDescent="0.3">
      <c r="A24" s="664" t="s">
        <v>549</v>
      </c>
      <c r="B24" s="665" t="s">
        <v>550</v>
      </c>
      <c r="C24" s="666" t="s">
        <v>554</v>
      </c>
      <c r="D24" s="667" t="s">
        <v>1611</v>
      </c>
      <c r="E24" s="666" t="s">
        <v>3210</v>
      </c>
      <c r="F24" s="667" t="s">
        <v>3211</v>
      </c>
      <c r="G24" s="666" t="s">
        <v>2642</v>
      </c>
      <c r="H24" s="666" t="s">
        <v>2643</v>
      </c>
      <c r="I24" s="668">
        <v>2.0499999999999998</v>
      </c>
      <c r="J24" s="668">
        <v>200</v>
      </c>
      <c r="K24" s="669">
        <v>410</v>
      </c>
    </row>
    <row r="25" spans="1:11" ht="14.4" customHeight="1" x14ac:dyDescent="0.3">
      <c r="A25" s="664" t="s">
        <v>549</v>
      </c>
      <c r="B25" s="665" t="s">
        <v>550</v>
      </c>
      <c r="C25" s="666" t="s">
        <v>554</v>
      </c>
      <c r="D25" s="667" t="s">
        <v>1611</v>
      </c>
      <c r="E25" s="666" t="s">
        <v>3210</v>
      </c>
      <c r="F25" s="667" t="s">
        <v>3211</v>
      </c>
      <c r="G25" s="666" t="s">
        <v>2644</v>
      </c>
      <c r="H25" s="666" t="s">
        <v>2645</v>
      </c>
      <c r="I25" s="668">
        <v>4.82</v>
      </c>
      <c r="J25" s="668">
        <v>30</v>
      </c>
      <c r="K25" s="669">
        <v>144.6</v>
      </c>
    </row>
    <row r="26" spans="1:11" ht="14.4" customHeight="1" x14ac:dyDescent="0.3">
      <c r="A26" s="664" t="s">
        <v>549</v>
      </c>
      <c r="B26" s="665" t="s">
        <v>550</v>
      </c>
      <c r="C26" s="666" t="s">
        <v>554</v>
      </c>
      <c r="D26" s="667" t="s">
        <v>1611</v>
      </c>
      <c r="E26" s="666" t="s">
        <v>3210</v>
      </c>
      <c r="F26" s="667" t="s">
        <v>3211</v>
      </c>
      <c r="G26" s="666" t="s">
        <v>2646</v>
      </c>
      <c r="H26" s="666" t="s">
        <v>2647</v>
      </c>
      <c r="I26" s="668">
        <v>1.4999999999999999E-2</v>
      </c>
      <c r="J26" s="668">
        <v>100</v>
      </c>
      <c r="K26" s="669">
        <v>1.5</v>
      </c>
    </row>
    <row r="27" spans="1:11" ht="14.4" customHeight="1" x14ac:dyDescent="0.3">
      <c r="A27" s="664" t="s">
        <v>549</v>
      </c>
      <c r="B27" s="665" t="s">
        <v>550</v>
      </c>
      <c r="C27" s="666" t="s">
        <v>554</v>
      </c>
      <c r="D27" s="667" t="s">
        <v>1611</v>
      </c>
      <c r="E27" s="666" t="s">
        <v>3210</v>
      </c>
      <c r="F27" s="667" t="s">
        <v>3211</v>
      </c>
      <c r="G27" s="666" t="s">
        <v>2648</v>
      </c>
      <c r="H27" s="666" t="s">
        <v>2649</v>
      </c>
      <c r="I27" s="668">
        <v>2.17</v>
      </c>
      <c r="J27" s="668">
        <v>100</v>
      </c>
      <c r="K27" s="669">
        <v>217</v>
      </c>
    </row>
    <row r="28" spans="1:11" ht="14.4" customHeight="1" x14ac:dyDescent="0.3">
      <c r="A28" s="664" t="s">
        <v>549</v>
      </c>
      <c r="B28" s="665" t="s">
        <v>550</v>
      </c>
      <c r="C28" s="666" t="s">
        <v>554</v>
      </c>
      <c r="D28" s="667" t="s">
        <v>1611</v>
      </c>
      <c r="E28" s="666" t="s">
        <v>3210</v>
      </c>
      <c r="F28" s="667" t="s">
        <v>3211</v>
      </c>
      <c r="G28" s="666" t="s">
        <v>2650</v>
      </c>
      <c r="H28" s="666" t="s">
        <v>2651</v>
      </c>
      <c r="I28" s="668">
        <v>2.6900000000000004</v>
      </c>
      <c r="J28" s="668">
        <v>100</v>
      </c>
      <c r="K28" s="669">
        <v>269</v>
      </c>
    </row>
    <row r="29" spans="1:11" ht="14.4" customHeight="1" x14ac:dyDescent="0.3">
      <c r="A29" s="664" t="s">
        <v>549</v>
      </c>
      <c r="B29" s="665" t="s">
        <v>550</v>
      </c>
      <c r="C29" s="666" t="s">
        <v>554</v>
      </c>
      <c r="D29" s="667" t="s">
        <v>1611</v>
      </c>
      <c r="E29" s="666" t="s">
        <v>3210</v>
      </c>
      <c r="F29" s="667" t="s">
        <v>3211</v>
      </c>
      <c r="G29" s="666" t="s">
        <v>2652</v>
      </c>
      <c r="H29" s="666" t="s">
        <v>2653</v>
      </c>
      <c r="I29" s="668">
        <v>2.86</v>
      </c>
      <c r="J29" s="668">
        <v>100</v>
      </c>
      <c r="K29" s="669">
        <v>286</v>
      </c>
    </row>
    <row r="30" spans="1:11" ht="14.4" customHeight="1" x14ac:dyDescent="0.3">
      <c r="A30" s="664" t="s">
        <v>549</v>
      </c>
      <c r="B30" s="665" t="s">
        <v>550</v>
      </c>
      <c r="C30" s="666" t="s">
        <v>554</v>
      </c>
      <c r="D30" s="667" t="s">
        <v>1611</v>
      </c>
      <c r="E30" s="666" t="s">
        <v>3210</v>
      </c>
      <c r="F30" s="667" t="s">
        <v>3211</v>
      </c>
      <c r="G30" s="666" t="s">
        <v>2654</v>
      </c>
      <c r="H30" s="666" t="s">
        <v>2655</v>
      </c>
      <c r="I30" s="668">
        <v>6.05</v>
      </c>
      <c r="J30" s="668">
        <v>100</v>
      </c>
      <c r="K30" s="669">
        <v>605</v>
      </c>
    </row>
    <row r="31" spans="1:11" ht="14.4" customHeight="1" x14ac:dyDescent="0.3">
      <c r="A31" s="664" t="s">
        <v>549</v>
      </c>
      <c r="B31" s="665" t="s">
        <v>550</v>
      </c>
      <c r="C31" s="666" t="s">
        <v>554</v>
      </c>
      <c r="D31" s="667" t="s">
        <v>1611</v>
      </c>
      <c r="E31" s="666" t="s">
        <v>3210</v>
      </c>
      <c r="F31" s="667" t="s">
        <v>3211</v>
      </c>
      <c r="G31" s="666" t="s">
        <v>2656</v>
      </c>
      <c r="H31" s="666" t="s">
        <v>2657</v>
      </c>
      <c r="I31" s="668">
        <v>2.06</v>
      </c>
      <c r="J31" s="668">
        <v>10</v>
      </c>
      <c r="K31" s="669">
        <v>20.6</v>
      </c>
    </row>
    <row r="32" spans="1:11" ht="14.4" customHeight="1" x14ac:dyDescent="0.3">
      <c r="A32" s="664" t="s">
        <v>549</v>
      </c>
      <c r="B32" s="665" t="s">
        <v>550</v>
      </c>
      <c r="C32" s="666" t="s">
        <v>554</v>
      </c>
      <c r="D32" s="667" t="s">
        <v>1611</v>
      </c>
      <c r="E32" s="666" t="s">
        <v>3210</v>
      </c>
      <c r="F32" s="667" t="s">
        <v>3211</v>
      </c>
      <c r="G32" s="666" t="s">
        <v>2658</v>
      </c>
      <c r="H32" s="666" t="s">
        <v>2659</v>
      </c>
      <c r="I32" s="668">
        <v>17.98</v>
      </c>
      <c r="J32" s="668">
        <v>150</v>
      </c>
      <c r="K32" s="669">
        <v>2697</v>
      </c>
    </row>
    <row r="33" spans="1:11" ht="14.4" customHeight="1" x14ac:dyDescent="0.3">
      <c r="A33" s="664" t="s">
        <v>549</v>
      </c>
      <c r="B33" s="665" t="s">
        <v>550</v>
      </c>
      <c r="C33" s="666" t="s">
        <v>554</v>
      </c>
      <c r="D33" s="667" t="s">
        <v>1611</v>
      </c>
      <c r="E33" s="666" t="s">
        <v>3210</v>
      </c>
      <c r="F33" s="667" t="s">
        <v>3211</v>
      </c>
      <c r="G33" s="666" t="s">
        <v>2660</v>
      </c>
      <c r="H33" s="666" t="s">
        <v>2661</v>
      </c>
      <c r="I33" s="668">
        <v>1.94</v>
      </c>
      <c r="J33" s="668">
        <v>3</v>
      </c>
      <c r="K33" s="669">
        <v>5.82</v>
      </c>
    </row>
    <row r="34" spans="1:11" ht="14.4" customHeight="1" x14ac:dyDescent="0.3">
      <c r="A34" s="664" t="s">
        <v>549</v>
      </c>
      <c r="B34" s="665" t="s">
        <v>550</v>
      </c>
      <c r="C34" s="666" t="s">
        <v>554</v>
      </c>
      <c r="D34" s="667" t="s">
        <v>1611</v>
      </c>
      <c r="E34" s="666" t="s">
        <v>3210</v>
      </c>
      <c r="F34" s="667" t="s">
        <v>3211</v>
      </c>
      <c r="G34" s="666" t="s">
        <v>2662</v>
      </c>
      <c r="H34" s="666" t="s">
        <v>2663</v>
      </c>
      <c r="I34" s="668">
        <v>12.11</v>
      </c>
      <c r="J34" s="668">
        <v>20</v>
      </c>
      <c r="K34" s="669">
        <v>242.2</v>
      </c>
    </row>
    <row r="35" spans="1:11" ht="14.4" customHeight="1" x14ac:dyDescent="0.3">
      <c r="A35" s="664" t="s">
        <v>549</v>
      </c>
      <c r="B35" s="665" t="s">
        <v>550</v>
      </c>
      <c r="C35" s="666" t="s">
        <v>554</v>
      </c>
      <c r="D35" s="667" t="s">
        <v>1611</v>
      </c>
      <c r="E35" s="666" t="s">
        <v>3210</v>
      </c>
      <c r="F35" s="667" t="s">
        <v>3211</v>
      </c>
      <c r="G35" s="666" t="s">
        <v>2664</v>
      </c>
      <c r="H35" s="666" t="s">
        <v>2665</v>
      </c>
      <c r="I35" s="668">
        <v>2.5099999999999998</v>
      </c>
      <c r="J35" s="668">
        <v>50</v>
      </c>
      <c r="K35" s="669">
        <v>125.5</v>
      </c>
    </row>
    <row r="36" spans="1:11" ht="14.4" customHeight="1" x14ac:dyDescent="0.3">
      <c r="A36" s="664" t="s">
        <v>549</v>
      </c>
      <c r="B36" s="665" t="s">
        <v>550</v>
      </c>
      <c r="C36" s="666" t="s">
        <v>554</v>
      </c>
      <c r="D36" s="667" t="s">
        <v>1611</v>
      </c>
      <c r="E36" s="666" t="s">
        <v>3210</v>
      </c>
      <c r="F36" s="667" t="s">
        <v>3211</v>
      </c>
      <c r="G36" s="666" t="s">
        <v>2666</v>
      </c>
      <c r="H36" s="666" t="s">
        <v>2667</v>
      </c>
      <c r="I36" s="668">
        <v>13.203333333333333</v>
      </c>
      <c r="J36" s="668">
        <v>80</v>
      </c>
      <c r="K36" s="669">
        <v>1056.4000000000001</v>
      </c>
    </row>
    <row r="37" spans="1:11" ht="14.4" customHeight="1" x14ac:dyDescent="0.3">
      <c r="A37" s="664" t="s">
        <v>549</v>
      </c>
      <c r="B37" s="665" t="s">
        <v>550</v>
      </c>
      <c r="C37" s="666" t="s">
        <v>554</v>
      </c>
      <c r="D37" s="667" t="s">
        <v>1611</v>
      </c>
      <c r="E37" s="666" t="s">
        <v>3210</v>
      </c>
      <c r="F37" s="667" t="s">
        <v>3211</v>
      </c>
      <c r="G37" s="666" t="s">
        <v>2668</v>
      </c>
      <c r="H37" s="666" t="s">
        <v>2669</v>
      </c>
      <c r="I37" s="668">
        <v>13.2</v>
      </c>
      <c r="J37" s="668">
        <v>80</v>
      </c>
      <c r="K37" s="669">
        <v>1056</v>
      </c>
    </row>
    <row r="38" spans="1:11" ht="14.4" customHeight="1" x14ac:dyDescent="0.3">
      <c r="A38" s="664" t="s">
        <v>549</v>
      </c>
      <c r="B38" s="665" t="s">
        <v>550</v>
      </c>
      <c r="C38" s="666" t="s">
        <v>554</v>
      </c>
      <c r="D38" s="667" t="s">
        <v>1611</v>
      </c>
      <c r="E38" s="666" t="s">
        <v>3210</v>
      </c>
      <c r="F38" s="667" t="s">
        <v>3211</v>
      </c>
      <c r="G38" s="666" t="s">
        <v>2670</v>
      </c>
      <c r="H38" s="666" t="s">
        <v>2671</v>
      </c>
      <c r="I38" s="668">
        <v>13.2</v>
      </c>
      <c r="J38" s="668">
        <v>10</v>
      </c>
      <c r="K38" s="669">
        <v>132</v>
      </c>
    </row>
    <row r="39" spans="1:11" ht="14.4" customHeight="1" x14ac:dyDescent="0.3">
      <c r="A39" s="664" t="s">
        <v>549</v>
      </c>
      <c r="B39" s="665" t="s">
        <v>550</v>
      </c>
      <c r="C39" s="666" t="s">
        <v>554</v>
      </c>
      <c r="D39" s="667" t="s">
        <v>1611</v>
      </c>
      <c r="E39" s="666" t="s">
        <v>3210</v>
      </c>
      <c r="F39" s="667" t="s">
        <v>3211</v>
      </c>
      <c r="G39" s="666" t="s">
        <v>2672</v>
      </c>
      <c r="H39" s="666" t="s">
        <v>2673</v>
      </c>
      <c r="I39" s="668">
        <v>21.23</v>
      </c>
      <c r="J39" s="668">
        <v>10</v>
      </c>
      <c r="K39" s="669">
        <v>212.3</v>
      </c>
    </row>
    <row r="40" spans="1:11" ht="14.4" customHeight="1" x14ac:dyDescent="0.3">
      <c r="A40" s="664" t="s">
        <v>549</v>
      </c>
      <c r="B40" s="665" t="s">
        <v>550</v>
      </c>
      <c r="C40" s="666" t="s">
        <v>554</v>
      </c>
      <c r="D40" s="667" t="s">
        <v>1611</v>
      </c>
      <c r="E40" s="666" t="s">
        <v>3210</v>
      </c>
      <c r="F40" s="667" t="s">
        <v>3211</v>
      </c>
      <c r="G40" s="666" t="s">
        <v>2674</v>
      </c>
      <c r="H40" s="666" t="s">
        <v>2675</v>
      </c>
      <c r="I40" s="668">
        <v>21.23</v>
      </c>
      <c r="J40" s="668">
        <v>20</v>
      </c>
      <c r="K40" s="669">
        <v>424.6</v>
      </c>
    </row>
    <row r="41" spans="1:11" ht="14.4" customHeight="1" x14ac:dyDescent="0.3">
      <c r="A41" s="664" t="s">
        <v>549</v>
      </c>
      <c r="B41" s="665" t="s">
        <v>550</v>
      </c>
      <c r="C41" s="666" t="s">
        <v>554</v>
      </c>
      <c r="D41" s="667" t="s">
        <v>1611</v>
      </c>
      <c r="E41" s="666" t="s">
        <v>3210</v>
      </c>
      <c r="F41" s="667" t="s">
        <v>3211</v>
      </c>
      <c r="G41" s="666" t="s">
        <v>2676</v>
      </c>
      <c r="H41" s="666" t="s">
        <v>2677</v>
      </c>
      <c r="I41" s="668">
        <v>2.2799999999999998</v>
      </c>
      <c r="J41" s="668">
        <v>50</v>
      </c>
      <c r="K41" s="669">
        <v>114</v>
      </c>
    </row>
    <row r="42" spans="1:11" ht="14.4" customHeight="1" x14ac:dyDescent="0.3">
      <c r="A42" s="664" t="s">
        <v>549</v>
      </c>
      <c r="B42" s="665" t="s">
        <v>550</v>
      </c>
      <c r="C42" s="666" t="s">
        <v>554</v>
      </c>
      <c r="D42" s="667" t="s">
        <v>1611</v>
      </c>
      <c r="E42" s="666" t="s">
        <v>3210</v>
      </c>
      <c r="F42" s="667" t="s">
        <v>3211</v>
      </c>
      <c r="G42" s="666" t="s">
        <v>2678</v>
      </c>
      <c r="H42" s="666" t="s">
        <v>2679</v>
      </c>
      <c r="I42" s="668">
        <v>9.1999999999999993</v>
      </c>
      <c r="J42" s="668">
        <v>200</v>
      </c>
      <c r="K42" s="669">
        <v>1840</v>
      </c>
    </row>
    <row r="43" spans="1:11" ht="14.4" customHeight="1" x14ac:dyDescent="0.3">
      <c r="A43" s="664" t="s">
        <v>549</v>
      </c>
      <c r="B43" s="665" t="s">
        <v>550</v>
      </c>
      <c r="C43" s="666" t="s">
        <v>554</v>
      </c>
      <c r="D43" s="667" t="s">
        <v>1611</v>
      </c>
      <c r="E43" s="666" t="s">
        <v>3210</v>
      </c>
      <c r="F43" s="667" t="s">
        <v>3211</v>
      </c>
      <c r="G43" s="666" t="s">
        <v>2680</v>
      </c>
      <c r="H43" s="666" t="s">
        <v>2681</v>
      </c>
      <c r="I43" s="668">
        <v>172.5</v>
      </c>
      <c r="J43" s="668">
        <v>1</v>
      </c>
      <c r="K43" s="669">
        <v>172.5</v>
      </c>
    </row>
    <row r="44" spans="1:11" ht="14.4" customHeight="1" x14ac:dyDescent="0.3">
      <c r="A44" s="664" t="s">
        <v>549</v>
      </c>
      <c r="B44" s="665" t="s">
        <v>550</v>
      </c>
      <c r="C44" s="666" t="s">
        <v>554</v>
      </c>
      <c r="D44" s="667" t="s">
        <v>1611</v>
      </c>
      <c r="E44" s="666" t="s">
        <v>3210</v>
      </c>
      <c r="F44" s="667" t="s">
        <v>3211</v>
      </c>
      <c r="G44" s="666" t="s">
        <v>2682</v>
      </c>
      <c r="H44" s="666" t="s">
        <v>2683</v>
      </c>
      <c r="I44" s="668">
        <v>3.4050000000000002</v>
      </c>
      <c r="J44" s="668">
        <v>240</v>
      </c>
      <c r="K44" s="669">
        <v>817.2</v>
      </c>
    </row>
    <row r="45" spans="1:11" ht="14.4" customHeight="1" x14ac:dyDescent="0.3">
      <c r="A45" s="664" t="s">
        <v>549</v>
      </c>
      <c r="B45" s="665" t="s">
        <v>550</v>
      </c>
      <c r="C45" s="666" t="s">
        <v>554</v>
      </c>
      <c r="D45" s="667" t="s">
        <v>1611</v>
      </c>
      <c r="E45" s="666" t="s">
        <v>3210</v>
      </c>
      <c r="F45" s="667" t="s">
        <v>3211</v>
      </c>
      <c r="G45" s="666" t="s">
        <v>2684</v>
      </c>
      <c r="H45" s="666" t="s">
        <v>2685</v>
      </c>
      <c r="I45" s="668">
        <v>9.43</v>
      </c>
      <c r="J45" s="668">
        <v>200</v>
      </c>
      <c r="K45" s="669">
        <v>1886</v>
      </c>
    </row>
    <row r="46" spans="1:11" ht="14.4" customHeight="1" x14ac:dyDescent="0.3">
      <c r="A46" s="664" t="s">
        <v>549</v>
      </c>
      <c r="B46" s="665" t="s">
        <v>550</v>
      </c>
      <c r="C46" s="666" t="s">
        <v>554</v>
      </c>
      <c r="D46" s="667" t="s">
        <v>1611</v>
      </c>
      <c r="E46" s="666" t="s">
        <v>3212</v>
      </c>
      <c r="F46" s="667" t="s">
        <v>3213</v>
      </c>
      <c r="G46" s="666" t="s">
        <v>2686</v>
      </c>
      <c r="H46" s="666" t="s">
        <v>2687</v>
      </c>
      <c r="I46" s="668">
        <v>8.1649999999999991</v>
      </c>
      <c r="J46" s="668">
        <v>600</v>
      </c>
      <c r="K46" s="669">
        <v>4899</v>
      </c>
    </row>
    <row r="47" spans="1:11" ht="14.4" customHeight="1" x14ac:dyDescent="0.3">
      <c r="A47" s="664" t="s">
        <v>549</v>
      </c>
      <c r="B47" s="665" t="s">
        <v>550</v>
      </c>
      <c r="C47" s="666" t="s">
        <v>554</v>
      </c>
      <c r="D47" s="667" t="s">
        <v>1611</v>
      </c>
      <c r="E47" s="666" t="s">
        <v>3214</v>
      </c>
      <c r="F47" s="667" t="s">
        <v>3215</v>
      </c>
      <c r="G47" s="666" t="s">
        <v>2688</v>
      </c>
      <c r="H47" s="666" t="s">
        <v>2689</v>
      </c>
      <c r="I47" s="668">
        <v>0.30499999999999999</v>
      </c>
      <c r="J47" s="668">
        <v>200</v>
      </c>
      <c r="K47" s="669">
        <v>61</v>
      </c>
    </row>
    <row r="48" spans="1:11" ht="14.4" customHeight="1" x14ac:dyDescent="0.3">
      <c r="A48" s="664" t="s">
        <v>549</v>
      </c>
      <c r="B48" s="665" t="s">
        <v>550</v>
      </c>
      <c r="C48" s="666" t="s">
        <v>554</v>
      </c>
      <c r="D48" s="667" t="s">
        <v>1611</v>
      </c>
      <c r="E48" s="666" t="s">
        <v>3214</v>
      </c>
      <c r="F48" s="667" t="s">
        <v>3215</v>
      </c>
      <c r="G48" s="666" t="s">
        <v>2690</v>
      </c>
      <c r="H48" s="666" t="s">
        <v>2691</v>
      </c>
      <c r="I48" s="668">
        <v>0.48499999999999999</v>
      </c>
      <c r="J48" s="668">
        <v>400</v>
      </c>
      <c r="K48" s="669">
        <v>194</v>
      </c>
    </row>
    <row r="49" spans="1:11" ht="14.4" customHeight="1" x14ac:dyDescent="0.3">
      <c r="A49" s="664" t="s">
        <v>549</v>
      </c>
      <c r="B49" s="665" t="s">
        <v>550</v>
      </c>
      <c r="C49" s="666" t="s">
        <v>554</v>
      </c>
      <c r="D49" s="667" t="s">
        <v>1611</v>
      </c>
      <c r="E49" s="666" t="s">
        <v>3214</v>
      </c>
      <c r="F49" s="667" t="s">
        <v>3215</v>
      </c>
      <c r="G49" s="666" t="s">
        <v>2692</v>
      </c>
      <c r="H49" s="666" t="s">
        <v>2693</v>
      </c>
      <c r="I49" s="668">
        <v>1.8050000000000002</v>
      </c>
      <c r="J49" s="668">
        <v>400</v>
      </c>
      <c r="K49" s="669">
        <v>722</v>
      </c>
    </row>
    <row r="50" spans="1:11" ht="14.4" customHeight="1" x14ac:dyDescent="0.3">
      <c r="A50" s="664" t="s">
        <v>549</v>
      </c>
      <c r="B50" s="665" t="s">
        <v>550</v>
      </c>
      <c r="C50" s="666" t="s">
        <v>554</v>
      </c>
      <c r="D50" s="667" t="s">
        <v>1611</v>
      </c>
      <c r="E50" s="666" t="s">
        <v>3216</v>
      </c>
      <c r="F50" s="667" t="s">
        <v>3217</v>
      </c>
      <c r="G50" s="666" t="s">
        <v>2694</v>
      </c>
      <c r="H50" s="666" t="s">
        <v>2695</v>
      </c>
      <c r="I50" s="668">
        <v>0.71</v>
      </c>
      <c r="J50" s="668">
        <v>4000</v>
      </c>
      <c r="K50" s="669">
        <v>2840</v>
      </c>
    </row>
    <row r="51" spans="1:11" ht="14.4" customHeight="1" x14ac:dyDescent="0.3">
      <c r="A51" s="664" t="s">
        <v>549</v>
      </c>
      <c r="B51" s="665" t="s">
        <v>550</v>
      </c>
      <c r="C51" s="666" t="s">
        <v>554</v>
      </c>
      <c r="D51" s="667" t="s">
        <v>1611</v>
      </c>
      <c r="E51" s="666" t="s">
        <v>3216</v>
      </c>
      <c r="F51" s="667" t="s">
        <v>3217</v>
      </c>
      <c r="G51" s="666" t="s">
        <v>2696</v>
      </c>
      <c r="H51" s="666" t="s">
        <v>2697</v>
      </c>
      <c r="I51" s="668">
        <v>0.71</v>
      </c>
      <c r="J51" s="668">
        <v>800</v>
      </c>
      <c r="K51" s="669">
        <v>568</v>
      </c>
    </row>
    <row r="52" spans="1:11" ht="14.4" customHeight="1" x14ac:dyDescent="0.3">
      <c r="A52" s="664" t="s">
        <v>549</v>
      </c>
      <c r="B52" s="665" t="s">
        <v>550</v>
      </c>
      <c r="C52" s="666" t="s">
        <v>559</v>
      </c>
      <c r="D52" s="667" t="s">
        <v>1612</v>
      </c>
      <c r="E52" s="666" t="s">
        <v>3208</v>
      </c>
      <c r="F52" s="667" t="s">
        <v>3209</v>
      </c>
      <c r="G52" s="666" t="s">
        <v>2698</v>
      </c>
      <c r="H52" s="666" t="s">
        <v>2699</v>
      </c>
      <c r="I52" s="668">
        <v>2.19</v>
      </c>
      <c r="J52" s="668">
        <v>10</v>
      </c>
      <c r="K52" s="669">
        <v>21.9</v>
      </c>
    </row>
    <row r="53" spans="1:11" ht="14.4" customHeight="1" x14ac:dyDescent="0.3">
      <c r="A53" s="664" t="s">
        <v>549</v>
      </c>
      <c r="B53" s="665" t="s">
        <v>550</v>
      </c>
      <c r="C53" s="666" t="s">
        <v>559</v>
      </c>
      <c r="D53" s="667" t="s">
        <v>1612</v>
      </c>
      <c r="E53" s="666" t="s">
        <v>3208</v>
      </c>
      <c r="F53" s="667" t="s">
        <v>3209</v>
      </c>
      <c r="G53" s="666" t="s">
        <v>2700</v>
      </c>
      <c r="H53" s="666" t="s">
        <v>2701</v>
      </c>
      <c r="I53" s="668">
        <v>2.875</v>
      </c>
      <c r="J53" s="668">
        <v>80</v>
      </c>
      <c r="K53" s="669">
        <v>229.9</v>
      </c>
    </row>
    <row r="54" spans="1:11" ht="14.4" customHeight="1" x14ac:dyDescent="0.3">
      <c r="A54" s="664" t="s">
        <v>549</v>
      </c>
      <c r="B54" s="665" t="s">
        <v>550</v>
      </c>
      <c r="C54" s="666" t="s">
        <v>559</v>
      </c>
      <c r="D54" s="667" t="s">
        <v>1612</v>
      </c>
      <c r="E54" s="666" t="s">
        <v>3208</v>
      </c>
      <c r="F54" s="667" t="s">
        <v>3209</v>
      </c>
      <c r="G54" s="666" t="s">
        <v>2702</v>
      </c>
      <c r="H54" s="666" t="s">
        <v>2703</v>
      </c>
      <c r="I54" s="668">
        <v>4.29</v>
      </c>
      <c r="J54" s="668">
        <v>60</v>
      </c>
      <c r="K54" s="669">
        <v>257.39999999999998</v>
      </c>
    </row>
    <row r="55" spans="1:11" ht="14.4" customHeight="1" x14ac:dyDescent="0.3">
      <c r="A55" s="664" t="s">
        <v>549</v>
      </c>
      <c r="B55" s="665" t="s">
        <v>550</v>
      </c>
      <c r="C55" s="666" t="s">
        <v>559</v>
      </c>
      <c r="D55" s="667" t="s">
        <v>1612</v>
      </c>
      <c r="E55" s="666" t="s">
        <v>3208</v>
      </c>
      <c r="F55" s="667" t="s">
        <v>3209</v>
      </c>
      <c r="G55" s="666" t="s">
        <v>2704</v>
      </c>
      <c r="H55" s="666" t="s">
        <v>2705</v>
      </c>
      <c r="I55" s="668">
        <v>3.5599999999999996</v>
      </c>
      <c r="J55" s="668">
        <v>70</v>
      </c>
      <c r="K55" s="669">
        <v>249.5</v>
      </c>
    </row>
    <row r="56" spans="1:11" ht="14.4" customHeight="1" x14ac:dyDescent="0.3">
      <c r="A56" s="664" t="s">
        <v>549</v>
      </c>
      <c r="B56" s="665" t="s">
        <v>550</v>
      </c>
      <c r="C56" s="666" t="s">
        <v>559</v>
      </c>
      <c r="D56" s="667" t="s">
        <v>1612</v>
      </c>
      <c r="E56" s="666" t="s">
        <v>3208</v>
      </c>
      <c r="F56" s="667" t="s">
        <v>3209</v>
      </c>
      <c r="G56" s="666" t="s">
        <v>2706</v>
      </c>
      <c r="H56" s="666" t="s">
        <v>2707</v>
      </c>
      <c r="I56" s="668">
        <v>5.0350000000000001</v>
      </c>
      <c r="J56" s="668">
        <v>40</v>
      </c>
      <c r="K56" s="669">
        <v>202.5</v>
      </c>
    </row>
    <row r="57" spans="1:11" ht="14.4" customHeight="1" x14ac:dyDescent="0.3">
      <c r="A57" s="664" t="s">
        <v>549</v>
      </c>
      <c r="B57" s="665" t="s">
        <v>550</v>
      </c>
      <c r="C57" s="666" t="s">
        <v>559</v>
      </c>
      <c r="D57" s="667" t="s">
        <v>1612</v>
      </c>
      <c r="E57" s="666" t="s">
        <v>3208</v>
      </c>
      <c r="F57" s="667" t="s">
        <v>3209</v>
      </c>
      <c r="G57" s="666" t="s">
        <v>2708</v>
      </c>
      <c r="H57" s="666" t="s">
        <v>2709</v>
      </c>
      <c r="I57" s="668">
        <v>10.119999999999999</v>
      </c>
      <c r="J57" s="668">
        <v>49</v>
      </c>
      <c r="K57" s="669">
        <v>495.88</v>
      </c>
    </row>
    <row r="58" spans="1:11" ht="14.4" customHeight="1" x14ac:dyDescent="0.3">
      <c r="A58" s="664" t="s">
        <v>549</v>
      </c>
      <c r="B58" s="665" t="s">
        <v>550</v>
      </c>
      <c r="C58" s="666" t="s">
        <v>559</v>
      </c>
      <c r="D58" s="667" t="s">
        <v>1612</v>
      </c>
      <c r="E58" s="666" t="s">
        <v>3208</v>
      </c>
      <c r="F58" s="667" t="s">
        <v>3209</v>
      </c>
      <c r="G58" s="666" t="s">
        <v>2606</v>
      </c>
      <c r="H58" s="666" t="s">
        <v>2607</v>
      </c>
      <c r="I58" s="668">
        <v>46.314999999999998</v>
      </c>
      <c r="J58" s="668">
        <v>12</v>
      </c>
      <c r="K58" s="669">
        <v>555.78</v>
      </c>
    </row>
    <row r="59" spans="1:11" ht="14.4" customHeight="1" x14ac:dyDescent="0.3">
      <c r="A59" s="664" t="s">
        <v>549</v>
      </c>
      <c r="B59" s="665" t="s">
        <v>550</v>
      </c>
      <c r="C59" s="666" t="s">
        <v>559</v>
      </c>
      <c r="D59" s="667" t="s">
        <v>1612</v>
      </c>
      <c r="E59" s="666" t="s">
        <v>3208</v>
      </c>
      <c r="F59" s="667" t="s">
        <v>3209</v>
      </c>
      <c r="G59" s="666" t="s">
        <v>2710</v>
      </c>
      <c r="H59" s="666" t="s">
        <v>2711</v>
      </c>
      <c r="I59" s="668">
        <v>3.0149999999999997</v>
      </c>
      <c r="J59" s="668">
        <v>1600</v>
      </c>
      <c r="K59" s="669">
        <v>4826</v>
      </c>
    </row>
    <row r="60" spans="1:11" ht="14.4" customHeight="1" x14ac:dyDescent="0.3">
      <c r="A60" s="664" t="s">
        <v>549</v>
      </c>
      <c r="B60" s="665" t="s">
        <v>550</v>
      </c>
      <c r="C60" s="666" t="s">
        <v>559</v>
      </c>
      <c r="D60" s="667" t="s">
        <v>1612</v>
      </c>
      <c r="E60" s="666" t="s">
        <v>3208</v>
      </c>
      <c r="F60" s="667" t="s">
        <v>3209</v>
      </c>
      <c r="G60" s="666" t="s">
        <v>2712</v>
      </c>
      <c r="H60" s="666" t="s">
        <v>2713</v>
      </c>
      <c r="I60" s="668">
        <v>0.88</v>
      </c>
      <c r="J60" s="668">
        <v>2300</v>
      </c>
      <c r="K60" s="669">
        <v>2024</v>
      </c>
    </row>
    <row r="61" spans="1:11" ht="14.4" customHeight="1" x14ac:dyDescent="0.3">
      <c r="A61" s="664" t="s">
        <v>549</v>
      </c>
      <c r="B61" s="665" t="s">
        <v>550</v>
      </c>
      <c r="C61" s="666" t="s">
        <v>559</v>
      </c>
      <c r="D61" s="667" t="s">
        <v>1612</v>
      </c>
      <c r="E61" s="666" t="s">
        <v>3208</v>
      </c>
      <c r="F61" s="667" t="s">
        <v>3209</v>
      </c>
      <c r="G61" s="666" t="s">
        <v>2612</v>
      </c>
      <c r="H61" s="666" t="s">
        <v>2613</v>
      </c>
      <c r="I61" s="668">
        <v>30.18</v>
      </c>
      <c r="J61" s="668">
        <v>25</v>
      </c>
      <c r="K61" s="669">
        <v>754.5</v>
      </c>
    </row>
    <row r="62" spans="1:11" ht="14.4" customHeight="1" x14ac:dyDescent="0.3">
      <c r="A62" s="664" t="s">
        <v>549</v>
      </c>
      <c r="B62" s="665" t="s">
        <v>550</v>
      </c>
      <c r="C62" s="666" t="s">
        <v>559</v>
      </c>
      <c r="D62" s="667" t="s">
        <v>1612</v>
      </c>
      <c r="E62" s="666" t="s">
        <v>3208</v>
      </c>
      <c r="F62" s="667" t="s">
        <v>3209</v>
      </c>
      <c r="G62" s="666" t="s">
        <v>2614</v>
      </c>
      <c r="H62" s="666" t="s">
        <v>2615</v>
      </c>
      <c r="I62" s="668">
        <v>39.119999999999997</v>
      </c>
      <c r="J62" s="668">
        <v>40</v>
      </c>
      <c r="K62" s="669">
        <v>1564.8</v>
      </c>
    </row>
    <row r="63" spans="1:11" ht="14.4" customHeight="1" x14ac:dyDescent="0.3">
      <c r="A63" s="664" t="s">
        <v>549</v>
      </c>
      <c r="B63" s="665" t="s">
        <v>550</v>
      </c>
      <c r="C63" s="666" t="s">
        <v>559</v>
      </c>
      <c r="D63" s="667" t="s">
        <v>1612</v>
      </c>
      <c r="E63" s="666" t="s">
        <v>3208</v>
      </c>
      <c r="F63" s="667" t="s">
        <v>3209</v>
      </c>
      <c r="G63" s="666" t="s">
        <v>2616</v>
      </c>
      <c r="H63" s="666" t="s">
        <v>2617</v>
      </c>
      <c r="I63" s="668">
        <v>0.67</v>
      </c>
      <c r="J63" s="668">
        <v>3100</v>
      </c>
      <c r="K63" s="669">
        <v>2077</v>
      </c>
    </row>
    <row r="64" spans="1:11" ht="14.4" customHeight="1" x14ac:dyDescent="0.3">
      <c r="A64" s="664" t="s">
        <v>549</v>
      </c>
      <c r="B64" s="665" t="s">
        <v>550</v>
      </c>
      <c r="C64" s="666" t="s">
        <v>559</v>
      </c>
      <c r="D64" s="667" t="s">
        <v>1612</v>
      </c>
      <c r="E64" s="666" t="s">
        <v>3208</v>
      </c>
      <c r="F64" s="667" t="s">
        <v>3209</v>
      </c>
      <c r="G64" s="666" t="s">
        <v>2618</v>
      </c>
      <c r="H64" s="666" t="s">
        <v>2619</v>
      </c>
      <c r="I64" s="668">
        <v>8.58</v>
      </c>
      <c r="J64" s="668">
        <v>36</v>
      </c>
      <c r="K64" s="669">
        <v>308.88</v>
      </c>
    </row>
    <row r="65" spans="1:11" ht="14.4" customHeight="1" x14ac:dyDescent="0.3">
      <c r="A65" s="664" t="s">
        <v>549</v>
      </c>
      <c r="B65" s="665" t="s">
        <v>550</v>
      </c>
      <c r="C65" s="666" t="s">
        <v>559</v>
      </c>
      <c r="D65" s="667" t="s">
        <v>1612</v>
      </c>
      <c r="E65" s="666" t="s">
        <v>3208</v>
      </c>
      <c r="F65" s="667" t="s">
        <v>3209</v>
      </c>
      <c r="G65" s="666" t="s">
        <v>2622</v>
      </c>
      <c r="H65" s="666" t="s">
        <v>2623</v>
      </c>
      <c r="I65" s="668">
        <v>0.86</v>
      </c>
      <c r="J65" s="668">
        <v>500</v>
      </c>
      <c r="K65" s="669">
        <v>430</v>
      </c>
    </row>
    <row r="66" spans="1:11" ht="14.4" customHeight="1" x14ac:dyDescent="0.3">
      <c r="A66" s="664" t="s">
        <v>549</v>
      </c>
      <c r="B66" s="665" t="s">
        <v>550</v>
      </c>
      <c r="C66" s="666" t="s">
        <v>559</v>
      </c>
      <c r="D66" s="667" t="s">
        <v>1612</v>
      </c>
      <c r="E66" s="666" t="s">
        <v>3208</v>
      </c>
      <c r="F66" s="667" t="s">
        <v>3209</v>
      </c>
      <c r="G66" s="666" t="s">
        <v>2714</v>
      </c>
      <c r="H66" s="666" t="s">
        <v>2715</v>
      </c>
      <c r="I66" s="668">
        <v>1.5150000000000001</v>
      </c>
      <c r="J66" s="668">
        <v>200</v>
      </c>
      <c r="K66" s="669">
        <v>302.5</v>
      </c>
    </row>
    <row r="67" spans="1:11" ht="14.4" customHeight="1" x14ac:dyDescent="0.3">
      <c r="A67" s="664" t="s">
        <v>549</v>
      </c>
      <c r="B67" s="665" t="s">
        <v>550</v>
      </c>
      <c r="C67" s="666" t="s">
        <v>559</v>
      </c>
      <c r="D67" s="667" t="s">
        <v>1612</v>
      </c>
      <c r="E67" s="666" t="s">
        <v>3208</v>
      </c>
      <c r="F67" s="667" t="s">
        <v>3209</v>
      </c>
      <c r="G67" s="666" t="s">
        <v>2716</v>
      </c>
      <c r="H67" s="666" t="s">
        <v>2717</v>
      </c>
      <c r="I67" s="668">
        <v>2.0649999999999999</v>
      </c>
      <c r="J67" s="668">
        <v>120</v>
      </c>
      <c r="K67" s="669">
        <v>248.2</v>
      </c>
    </row>
    <row r="68" spans="1:11" ht="14.4" customHeight="1" x14ac:dyDescent="0.3">
      <c r="A68" s="664" t="s">
        <v>549</v>
      </c>
      <c r="B68" s="665" t="s">
        <v>550</v>
      </c>
      <c r="C68" s="666" t="s">
        <v>559</v>
      </c>
      <c r="D68" s="667" t="s">
        <v>1612</v>
      </c>
      <c r="E68" s="666" t="s">
        <v>3208</v>
      </c>
      <c r="F68" s="667" t="s">
        <v>3209</v>
      </c>
      <c r="G68" s="666" t="s">
        <v>2718</v>
      </c>
      <c r="H68" s="666" t="s">
        <v>2719</v>
      </c>
      <c r="I68" s="668">
        <v>3.37</v>
      </c>
      <c r="J68" s="668">
        <v>100</v>
      </c>
      <c r="K68" s="669">
        <v>337</v>
      </c>
    </row>
    <row r="69" spans="1:11" ht="14.4" customHeight="1" x14ac:dyDescent="0.3">
      <c r="A69" s="664" t="s">
        <v>549</v>
      </c>
      <c r="B69" s="665" t="s">
        <v>550</v>
      </c>
      <c r="C69" s="666" t="s">
        <v>559</v>
      </c>
      <c r="D69" s="667" t="s">
        <v>1612</v>
      </c>
      <c r="E69" s="666" t="s">
        <v>3208</v>
      </c>
      <c r="F69" s="667" t="s">
        <v>3209</v>
      </c>
      <c r="G69" s="666" t="s">
        <v>2720</v>
      </c>
      <c r="H69" s="666" t="s">
        <v>2721</v>
      </c>
      <c r="I69" s="668">
        <v>191.13</v>
      </c>
      <c r="J69" s="668">
        <v>3</v>
      </c>
      <c r="K69" s="669">
        <v>573.39</v>
      </c>
    </row>
    <row r="70" spans="1:11" ht="14.4" customHeight="1" x14ac:dyDescent="0.3">
      <c r="A70" s="664" t="s">
        <v>549</v>
      </c>
      <c r="B70" s="665" t="s">
        <v>550</v>
      </c>
      <c r="C70" s="666" t="s">
        <v>559</v>
      </c>
      <c r="D70" s="667" t="s">
        <v>1612</v>
      </c>
      <c r="E70" s="666" t="s">
        <v>3208</v>
      </c>
      <c r="F70" s="667" t="s">
        <v>3209</v>
      </c>
      <c r="G70" s="666" t="s">
        <v>2722</v>
      </c>
      <c r="H70" s="666" t="s">
        <v>2723</v>
      </c>
      <c r="I70" s="668">
        <v>0.38</v>
      </c>
      <c r="J70" s="668">
        <v>5</v>
      </c>
      <c r="K70" s="669">
        <v>1.9</v>
      </c>
    </row>
    <row r="71" spans="1:11" ht="14.4" customHeight="1" x14ac:dyDescent="0.3">
      <c r="A71" s="664" t="s">
        <v>549</v>
      </c>
      <c r="B71" s="665" t="s">
        <v>550</v>
      </c>
      <c r="C71" s="666" t="s">
        <v>559</v>
      </c>
      <c r="D71" s="667" t="s">
        <v>1612</v>
      </c>
      <c r="E71" s="666" t="s">
        <v>3208</v>
      </c>
      <c r="F71" s="667" t="s">
        <v>3209</v>
      </c>
      <c r="G71" s="666" t="s">
        <v>2724</v>
      </c>
      <c r="H71" s="666" t="s">
        <v>2725</v>
      </c>
      <c r="I71" s="668">
        <v>10.52</v>
      </c>
      <c r="J71" s="668">
        <v>500</v>
      </c>
      <c r="K71" s="669">
        <v>5260</v>
      </c>
    </row>
    <row r="72" spans="1:11" ht="14.4" customHeight="1" x14ac:dyDescent="0.3">
      <c r="A72" s="664" t="s">
        <v>549</v>
      </c>
      <c r="B72" s="665" t="s">
        <v>550</v>
      </c>
      <c r="C72" s="666" t="s">
        <v>559</v>
      </c>
      <c r="D72" s="667" t="s">
        <v>1612</v>
      </c>
      <c r="E72" s="666" t="s">
        <v>3208</v>
      </c>
      <c r="F72" s="667" t="s">
        <v>3209</v>
      </c>
      <c r="G72" s="666" t="s">
        <v>2726</v>
      </c>
      <c r="H72" s="666" t="s">
        <v>2727</v>
      </c>
      <c r="I72" s="668">
        <v>8.6300000000000008</v>
      </c>
      <c r="J72" s="668">
        <v>100</v>
      </c>
      <c r="K72" s="669">
        <v>863</v>
      </c>
    </row>
    <row r="73" spans="1:11" ht="14.4" customHeight="1" x14ac:dyDescent="0.3">
      <c r="A73" s="664" t="s">
        <v>549</v>
      </c>
      <c r="B73" s="665" t="s">
        <v>550</v>
      </c>
      <c r="C73" s="666" t="s">
        <v>559</v>
      </c>
      <c r="D73" s="667" t="s">
        <v>1612</v>
      </c>
      <c r="E73" s="666" t="s">
        <v>3210</v>
      </c>
      <c r="F73" s="667" t="s">
        <v>3211</v>
      </c>
      <c r="G73" s="666" t="s">
        <v>2628</v>
      </c>
      <c r="H73" s="666" t="s">
        <v>2629</v>
      </c>
      <c r="I73" s="668">
        <v>11.14</v>
      </c>
      <c r="J73" s="668">
        <v>40</v>
      </c>
      <c r="K73" s="669">
        <v>445.6</v>
      </c>
    </row>
    <row r="74" spans="1:11" ht="14.4" customHeight="1" x14ac:dyDescent="0.3">
      <c r="A74" s="664" t="s">
        <v>549</v>
      </c>
      <c r="B74" s="665" t="s">
        <v>550</v>
      </c>
      <c r="C74" s="666" t="s">
        <v>559</v>
      </c>
      <c r="D74" s="667" t="s">
        <v>1612</v>
      </c>
      <c r="E74" s="666" t="s">
        <v>3210</v>
      </c>
      <c r="F74" s="667" t="s">
        <v>3211</v>
      </c>
      <c r="G74" s="666" t="s">
        <v>2630</v>
      </c>
      <c r="H74" s="666" t="s">
        <v>2631</v>
      </c>
      <c r="I74" s="668">
        <v>1.0900000000000001</v>
      </c>
      <c r="J74" s="668">
        <v>300</v>
      </c>
      <c r="K74" s="669">
        <v>327</v>
      </c>
    </row>
    <row r="75" spans="1:11" ht="14.4" customHeight="1" x14ac:dyDescent="0.3">
      <c r="A75" s="664" t="s">
        <v>549</v>
      </c>
      <c r="B75" s="665" t="s">
        <v>550</v>
      </c>
      <c r="C75" s="666" t="s">
        <v>559</v>
      </c>
      <c r="D75" s="667" t="s">
        <v>1612</v>
      </c>
      <c r="E75" s="666" t="s">
        <v>3210</v>
      </c>
      <c r="F75" s="667" t="s">
        <v>3211</v>
      </c>
      <c r="G75" s="666" t="s">
        <v>2728</v>
      </c>
      <c r="H75" s="666" t="s">
        <v>2729</v>
      </c>
      <c r="I75" s="668">
        <v>0.48</v>
      </c>
      <c r="J75" s="668">
        <v>100</v>
      </c>
      <c r="K75" s="669">
        <v>48</v>
      </c>
    </row>
    <row r="76" spans="1:11" ht="14.4" customHeight="1" x14ac:dyDescent="0.3">
      <c r="A76" s="664" t="s">
        <v>549</v>
      </c>
      <c r="B76" s="665" t="s">
        <v>550</v>
      </c>
      <c r="C76" s="666" t="s">
        <v>559</v>
      </c>
      <c r="D76" s="667" t="s">
        <v>1612</v>
      </c>
      <c r="E76" s="666" t="s">
        <v>3210</v>
      </c>
      <c r="F76" s="667" t="s">
        <v>3211</v>
      </c>
      <c r="G76" s="666" t="s">
        <v>2632</v>
      </c>
      <c r="H76" s="666" t="s">
        <v>2633</v>
      </c>
      <c r="I76" s="668">
        <v>0.67</v>
      </c>
      <c r="J76" s="668">
        <v>1600</v>
      </c>
      <c r="K76" s="669">
        <v>1072</v>
      </c>
    </row>
    <row r="77" spans="1:11" ht="14.4" customHeight="1" x14ac:dyDescent="0.3">
      <c r="A77" s="664" t="s">
        <v>549</v>
      </c>
      <c r="B77" s="665" t="s">
        <v>550</v>
      </c>
      <c r="C77" s="666" t="s">
        <v>559</v>
      </c>
      <c r="D77" s="667" t="s">
        <v>1612</v>
      </c>
      <c r="E77" s="666" t="s">
        <v>3210</v>
      </c>
      <c r="F77" s="667" t="s">
        <v>3211</v>
      </c>
      <c r="G77" s="666" t="s">
        <v>2730</v>
      </c>
      <c r="H77" s="666" t="s">
        <v>2731</v>
      </c>
      <c r="I77" s="668">
        <v>5.32</v>
      </c>
      <c r="J77" s="668">
        <v>100</v>
      </c>
      <c r="K77" s="669">
        <v>532</v>
      </c>
    </row>
    <row r="78" spans="1:11" ht="14.4" customHeight="1" x14ac:dyDescent="0.3">
      <c r="A78" s="664" t="s">
        <v>549</v>
      </c>
      <c r="B78" s="665" t="s">
        <v>550</v>
      </c>
      <c r="C78" s="666" t="s">
        <v>559</v>
      </c>
      <c r="D78" s="667" t="s">
        <v>1612</v>
      </c>
      <c r="E78" s="666" t="s">
        <v>3210</v>
      </c>
      <c r="F78" s="667" t="s">
        <v>3211</v>
      </c>
      <c r="G78" s="666" t="s">
        <v>2634</v>
      </c>
      <c r="H78" s="666" t="s">
        <v>2635</v>
      </c>
      <c r="I78" s="668">
        <v>2.46</v>
      </c>
      <c r="J78" s="668">
        <v>100</v>
      </c>
      <c r="K78" s="669">
        <v>246</v>
      </c>
    </row>
    <row r="79" spans="1:11" ht="14.4" customHeight="1" x14ac:dyDescent="0.3">
      <c r="A79" s="664" t="s">
        <v>549</v>
      </c>
      <c r="B79" s="665" t="s">
        <v>550</v>
      </c>
      <c r="C79" s="666" t="s">
        <v>559</v>
      </c>
      <c r="D79" s="667" t="s">
        <v>1612</v>
      </c>
      <c r="E79" s="666" t="s">
        <v>3210</v>
      </c>
      <c r="F79" s="667" t="s">
        <v>3211</v>
      </c>
      <c r="G79" s="666" t="s">
        <v>2636</v>
      </c>
      <c r="H79" s="666" t="s">
        <v>2637</v>
      </c>
      <c r="I79" s="668">
        <v>6.17</v>
      </c>
      <c r="J79" s="668">
        <v>50</v>
      </c>
      <c r="K79" s="669">
        <v>308.5</v>
      </c>
    </row>
    <row r="80" spans="1:11" ht="14.4" customHeight="1" x14ac:dyDescent="0.3">
      <c r="A80" s="664" t="s">
        <v>549</v>
      </c>
      <c r="B80" s="665" t="s">
        <v>550</v>
      </c>
      <c r="C80" s="666" t="s">
        <v>559</v>
      </c>
      <c r="D80" s="667" t="s">
        <v>1612</v>
      </c>
      <c r="E80" s="666" t="s">
        <v>3210</v>
      </c>
      <c r="F80" s="667" t="s">
        <v>3211</v>
      </c>
      <c r="G80" s="666" t="s">
        <v>2640</v>
      </c>
      <c r="H80" s="666" t="s">
        <v>2641</v>
      </c>
      <c r="I80" s="668">
        <v>1.98</v>
      </c>
      <c r="J80" s="668">
        <v>50</v>
      </c>
      <c r="K80" s="669">
        <v>99</v>
      </c>
    </row>
    <row r="81" spans="1:11" ht="14.4" customHeight="1" x14ac:dyDescent="0.3">
      <c r="A81" s="664" t="s">
        <v>549</v>
      </c>
      <c r="B81" s="665" t="s">
        <v>550</v>
      </c>
      <c r="C81" s="666" t="s">
        <v>559</v>
      </c>
      <c r="D81" s="667" t="s">
        <v>1612</v>
      </c>
      <c r="E81" s="666" t="s">
        <v>3210</v>
      </c>
      <c r="F81" s="667" t="s">
        <v>3211</v>
      </c>
      <c r="G81" s="666" t="s">
        <v>2642</v>
      </c>
      <c r="H81" s="666" t="s">
        <v>2643</v>
      </c>
      <c r="I81" s="668">
        <v>2.04</v>
      </c>
      <c r="J81" s="668">
        <v>50</v>
      </c>
      <c r="K81" s="669">
        <v>102</v>
      </c>
    </row>
    <row r="82" spans="1:11" ht="14.4" customHeight="1" x14ac:dyDescent="0.3">
      <c r="A82" s="664" t="s">
        <v>549</v>
      </c>
      <c r="B82" s="665" t="s">
        <v>550</v>
      </c>
      <c r="C82" s="666" t="s">
        <v>559</v>
      </c>
      <c r="D82" s="667" t="s">
        <v>1612</v>
      </c>
      <c r="E82" s="666" t="s">
        <v>3210</v>
      </c>
      <c r="F82" s="667" t="s">
        <v>3211</v>
      </c>
      <c r="G82" s="666" t="s">
        <v>2732</v>
      </c>
      <c r="H82" s="666" t="s">
        <v>2733</v>
      </c>
      <c r="I82" s="668">
        <v>1.92</v>
      </c>
      <c r="J82" s="668">
        <v>50</v>
      </c>
      <c r="K82" s="669">
        <v>96</v>
      </c>
    </row>
    <row r="83" spans="1:11" ht="14.4" customHeight="1" x14ac:dyDescent="0.3">
      <c r="A83" s="664" t="s">
        <v>549</v>
      </c>
      <c r="B83" s="665" t="s">
        <v>550</v>
      </c>
      <c r="C83" s="666" t="s">
        <v>559</v>
      </c>
      <c r="D83" s="667" t="s">
        <v>1612</v>
      </c>
      <c r="E83" s="666" t="s">
        <v>3210</v>
      </c>
      <c r="F83" s="667" t="s">
        <v>3211</v>
      </c>
      <c r="G83" s="666" t="s">
        <v>2646</v>
      </c>
      <c r="H83" s="666" t="s">
        <v>2647</v>
      </c>
      <c r="I83" s="668">
        <v>1.4999999999999999E-2</v>
      </c>
      <c r="J83" s="668">
        <v>110</v>
      </c>
      <c r="K83" s="669">
        <v>1.7</v>
      </c>
    </row>
    <row r="84" spans="1:11" ht="14.4" customHeight="1" x14ac:dyDescent="0.3">
      <c r="A84" s="664" t="s">
        <v>549</v>
      </c>
      <c r="B84" s="665" t="s">
        <v>550</v>
      </c>
      <c r="C84" s="666" t="s">
        <v>559</v>
      </c>
      <c r="D84" s="667" t="s">
        <v>1612</v>
      </c>
      <c r="E84" s="666" t="s">
        <v>3210</v>
      </c>
      <c r="F84" s="667" t="s">
        <v>3211</v>
      </c>
      <c r="G84" s="666" t="s">
        <v>2648</v>
      </c>
      <c r="H84" s="666" t="s">
        <v>2649</v>
      </c>
      <c r="I84" s="668">
        <v>2.165</v>
      </c>
      <c r="J84" s="668">
        <v>70</v>
      </c>
      <c r="K84" s="669">
        <v>151.4</v>
      </c>
    </row>
    <row r="85" spans="1:11" ht="14.4" customHeight="1" x14ac:dyDescent="0.3">
      <c r="A85" s="664" t="s">
        <v>549</v>
      </c>
      <c r="B85" s="665" t="s">
        <v>550</v>
      </c>
      <c r="C85" s="666" t="s">
        <v>559</v>
      </c>
      <c r="D85" s="667" t="s">
        <v>1612</v>
      </c>
      <c r="E85" s="666" t="s">
        <v>3210</v>
      </c>
      <c r="F85" s="667" t="s">
        <v>3211</v>
      </c>
      <c r="G85" s="666" t="s">
        <v>2650</v>
      </c>
      <c r="H85" s="666" t="s">
        <v>2651</v>
      </c>
      <c r="I85" s="668">
        <v>2.68</v>
      </c>
      <c r="J85" s="668">
        <v>50</v>
      </c>
      <c r="K85" s="669">
        <v>134</v>
      </c>
    </row>
    <row r="86" spans="1:11" ht="14.4" customHeight="1" x14ac:dyDescent="0.3">
      <c r="A86" s="664" t="s">
        <v>549</v>
      </c>
      <c r="B86" s="665" t="s">
        <v>550</v>
      </c>
      <c r="C86" s="666" t="s">
        <v>559</v>
      </c>
      <c r="D86" s="667" t="s">
        <v>1612</v>
      </c>
      <c r="E86" s="666" t="s">
        <v>3210</v>
      </c>
      <c r="F86" s="667" t="s">
        <v>3211</v>
      </c>
      <c r="G86" s="666" t="s">
        <v>2734</v>
      </c>
      <c r="H86" s="666" t="s">
        <v>2735</v>
      </c>
      <c r="I86" s="668">
        <v>2.1749999999999998</v>
      </c>
      <c r="J86" s="668">
        <v>40</v>
      </c>
      <c r="K86" s="669">
        <v>86.899999999999991</v>
      </c>
    </row>
    <row r="87" spans="1:11" ht="14.4" customHeight="1" x14ac:dyDescent="0.3">
      <c r="A87" s="664" t="s">
        <v>549</v>
      </c>
      <c r="B87" s="665" t="s">
        <v>550</v>
      </c>
      <c r="C87" s="666" t="s">
        <v>559</v>
      </c>
      <c r="D87" s="667" t="s">
        <v>1612</v>
      </c>
      <c r="E87" s="666" t="s">
        <v>3210</v>
      </c>
      <c r="F87" s="667" t="s">
        <v>3211</v>
      </c>
      <c r="G87" s="666" t="s">
        <v>2652</v>
      </c>
      <c r="H87" s="666" t="s">
        <v>2653</v>
      </c>
      <c r="I87" s="668">
        <v>2.86</v>
      </c>
      <c r="J87" s="668">
        <v>100</v>
      </c>
      <c r="K87" s="669">
        <v>286</v>
      </c>
    </row>
    <row r="88" spans="1:11" ht="14.4" customHeight="1" x14ac:dyDescent="0.3">
      <c r="A88" s="664" t="s">
        <v>549</v>
      </c>
      <c r="B88" s="665" t="s">
        <v>550</v>
      </c>
      <c r="C88" s="666" t="s">
        <v>559</v>
      </c>
      <c r="D88" s="667" t="s">
        <v>1612</v>
      </c>
      <c r="E88" s="666" t="s">
        <v>3210</v>
      </c>
      <c r="F88" s="667" t="s">
        <v>3211</v>
      </c>
      <c r="G88" s="666" t="s">
        <v>2654</v>
      </c>
      <c r="H88" s="666" t="s">
        <v>2655</v>
      </c>
      <c r="I88" s="668">
        <v>6.05</v>
      </c>
      <c r="J88" s="668">
        <v>10</v>
      </c>
      <c r="K88" s="669">
        <v>60.5</v>
      </c>
    </row>
    <row r="89" spans="1:11" ht="14.4" customHeight="1" x14ac:dyDescent="0.3">
      <c r="A89" s="664" t="s">
        <v>549</v>
      </c>
      <c r="B89" s="665" t="s">
        <v>550</v>
      </c>
      <c r="C89" s="666" t="s">
        <v>559</v>
      </c>
      <c r="D89" s="667" t="s">
        <v>1612</v>
      </c>
      <c r="E89" s="666" t="s">
        <v>3210</v>
      </c>
      <c r="F89" s="667" t="s">
        <v>3211</v>
      </c>
      <c r="G89" s="666" t="s">
        <v>2736</v>
      </c>
      <c r="H89" s="666" t="s">
        <v>2737</v>
      </c>
      <c r="I89" s="668">
        <v>17.98</v>
      </c>
      <c r="J89" s="668">
        <v>100</v>
      </c>
      <c r="K89" s="669">
        <v>1798</v>
      </c>
    </row>
    <row r="90" spans="1:11" ht="14.4" customHeight="1" x14ac:dyDescent="0.3">
      <c r="A90" s="664" t="s">
        <v>549</v>
      </c>
      <c r="B90" s="665" t="s">
        <v>550</v>
      </c>
      <c r="C90" s="666" t="s">
        <v>559</v>
      </c>
      <c r="D90" s="667" t="s">
        <v>1612</v>
      </c>
      <c r="E90" s="666" t="s">
        <v>3210</v>
      </c>
      <c r="F90" s="667" t="s">
        <v>3211</v>
      </c>
      <c r="G90" s="666" t="s">
        <v>2658</v>
      </c>
      <c r="H90" s="666" t="s">
        <v>2659</v>
      </c>
      <c r="I90" s="668">
        <v>17.98</v>
      </c>
      <c r="J90" s="668">
        <v>150</v>
      </c>
      <c r="K90" s="669">
        <v>2697</v>
      </c>
    </row>
    <row r="91" spans="1:11" ht="14.4" customHeight="1" x14ac:dyDescent="0.3">
      <c r="A91" s="664" t="s">
        <v>549</v>
      </c>
      <c r="B91" s="665" t="s">
        <v>550</v>
      </c>
      <c r="C91" s="666" t="s">
        <v>559</v>
      </c>
      <c r="D91" s="667" t="s">
        <v>1612</v>
      </c>
      <c r="E91" s="666" t="s">
        <v>3210</v>
      </c>
      <c r="F91" s="667" t="s">
        <v>3211</v>
      </c>
      <c r="G91" s="666" t="s">
        <v>2662</v>
      </c>
      <c r="H91" s="666" t="s">
        <v>2663</v>
      </c>
      <c r="I91" s="668">
        <v>12.1</v>
      </c>
      <c r="J91" s="668">
        <v>45</v>
      </c>
      <c r="K91" s="669">
        <v>544.5</v>
      </c>
    </row>
    <row r="92" spans="1:11" ht="14.4" customHeight="1" x14ac:dyDescent="0.3">
      <c r="A92" s="664" t="s">
        <v>549</v>
      </c>
      <c r="B92" s="665" t="s">
        <v>550</v>
      </c>
      <c r="C92" s="666" t="s">
        <v>559</v>
      </c>
      <c r="D92" s="667" t="s">
        <v>1612</v>
      </c>
      <c r="E92" s="666" t="s">
        <v>3210</v>
      </c>
      <c r="F92" s="667" t="s">
        <v>3211</v>
      </c>
      <c r="G92" s="666" t="s">
        <v>2664</v>
      </c>
      <c r="H92" s="666" t="s">
        <v>2665</v>
      </c>
      <c r="I92" s="668">
        <v>2.5099999999999998</v>
      </c>
      <c r="J92" s="668">
        <v>50</v>
      </c>
      <c r="K92" s="669">
        <v>125.5</v>
      </c>
    </row>
    <row r="93" spans="1:11" ht="14.4" customHeight="1" x14ac:dyDescent="0.3">
      <c r="A93" s="664" t="s">
        <v>549</v>
      </c>
      <c r="B93" s="665" t="s">
        <v>550</v>
      </c>
      <c r="C93" s="666" t="s">
        <v>559</v>
      </c>
      <c r="D93" s="667" t="s">
        <v>1612</v>
      </c>
      <c r="E93" s="666" t="s">
        <v>3210</v>
      </c>
      <c r="F93" s="667" t="s">
        <v>3211</v>
      </c>
      <c r="G93" s="666" t="s">
        <v>2668</v>
      </c>
      <c r="H93" s="666" t="s">
        <v>2669</v>
      </c>
      <c r="I93" s="668">
        <v>13.2</v>
      </c>
      <c r="J93" s="668">
        <v>20</v>
      </c>
      <c r="K93" s="669">
        <v>264</v>
      </c>
    </row>
    <row r="94" spans="1:11" ht="14.4" customHeight="1" x14ac:dyDescent="0.3">
      <c r="A94" s="664" t="s">
        <v>549</v>
      </c>
      <c r="B94" s="665" t="s">
        <v>550</v>
      </c>
      <c r="C94" s="666" t="s">
        <v>559</v>
      </c>
      <c r="D94" s="667" t="s">
        <v>1612</v>
      </c>
      <c r="E94" s="666" t="s">
        <v>3210</v>
      </c>
      <c r="F94" s="667" t="s">
        <v>3211</v>
      </c>
      <c r="G94" s="666" t="s">
        <v>2738</v>
      </c>
      <c r="H94" s="666" t="s">
        <v>2739</v>
      </c>
      <c r="I94" s="668">
        <v>13.21</v>
      </c>
      <c r="J94" s="668">
        <v>10</v>
      </c>
      <c r="K94" s="669">
        <v>132.1</v>
      </c>
    </row>
    <row r="95" spans="1:11" ht="14.4" customHeight="1" x14ac:dyDescent="0.3">
      <c r="A95" s="664" t="s">
        <v>549</v>
      </c>
      <c r="B95" s="665" t="s">
        <v>550</v>
      </c>
      <c r="C95" s="666" t="s">
        <v>559</v>
      </c>
      <c r="D95" s="667" t="s">
        <v>1612</v>
      </c>
      <c r="E95" s="666" t="s">
        <v>3210</v>
      </c>
      <c r="F95" s="667" t="s">
        <v>3211</v>
      </c>
      <c r="G95" s="666" t="s">
        <v>2740</v>
      </c>
      <c r="H95" s="666" t="s">
        <v>2741</v>
      </c>
      <c r="I95" s="668">
        <v>0.48</v>
      </c>
      <c r="J95" s="668">
        <v>100</v>
      </c>
      <c r="K95" s="669">
        <v>48</v>
      </c>
    </row>
    <row r="96" spans="1:11" ht="14.4" customHeight="1" x14ac:dyDescent="0.3">
      <c r="A96" s="664" t="s">
        <v>549</v>
      </c>
      <c r="B96" s="665" t="s">
        <v>550</v>
      </c>
      <c r="C96" s="666" t="s">
        <v>559</v>
      </c>
      <c r="D96" s="667" t="s">
        <v>1612</v>
      </c>
      <c r="E96" s="666" t="s">
        <v>3210</v>
      </c>
      <c r="F96" s="667" t="s">
        <v>3211</v>
      </c>
      <c r="G96" s="666" t="s">
        <v>2742</v>
      </c>
      <c r="H96" s="666" t="s">
        <v>2743</v>
      </c>
      <c r="I96" s="668">
        <v>4.03</v>
      </c>
      <c r="J96" s="668">
        <v>20</v>
      </c>
      <c r="K96" s="669">
        <v>80.599999999999994</v>
      </c>
    </row>
    <row r="97" spans="1:11" ht="14.4" customHeight="1" x14ac:dyDescent="0.3">
      <c r="A97" s="664" t="s">
        <v>549</v>
      </c>
      <c r="B97" s="665" t="s">
        <v>550</v>
      </c>
      <c r="C97" s="666" t="s">
        <v>559</v>
      </c>
      <c r="D97" s="667" t="s">
        <v>1612</v>
      </c>
      <c r="E97" s="666" t="s">
        <v>3210</v>
      </c>
      <c r="F97" s="667" t="s">
        <v>3211</v>
      </c>
      <c r="G97" s="666" t="s">
        <v>2676</v>
      </c>
      <c r="H97" s="666" t="s">
        <v>2677</v>
      </c>
      <c r="I97" s="668">
        <v>2.29</v>
      </c>
      <c r="J97" s="668">
        <v>50</v>
      </c>
      <c r="K97" s="669">
        <v>114.5</v>
      </c>
    </row>
    <row r="98" spans="1:11" ht="14.4" customHeight="1" x14ac:dyDescent="0.3">
      <c r="A98" s="664" t="s">
        <v>549</v>
      </c>
      <c r="B98" s="665" t="s">
        <v>550</v>
      </c>
      <c r="C98" s="666" t="s">
        <v>559</v>
      </c>
      <c r="D98" s="667" t="s">
        <v>1612</v>
      </c>
      <c r="E98" s="666" t="s">
        <v>3210</v>
      </c>
      <c r="F98" s="667" t="s">
        <v>3211</v>
      </c>
      <c r="G98" s="666" t="s">
        <v>2678</v>
      </c>
      <c r="H98" s="666" t="s">
        <v>2679</v>
      </c>
      <c r="I98" s="668">
        <v>9.1999999999999993</v>
      </c>
      <c r="J98" s="668">
        <v>50</v>
      </c>
      <c r="K98" s="669">
        <v>460</v>
      </c>
    </row>
    <row r="99" spans="1:11" ht="14.4" customHeight="1" x14ac:dyDescent="0.3">
      <c r="A99" s="664" t="s">
        <v>549</v>
      </c>
      <c r="B99" s="665" t="s">
        <v>550</v>
      </c>
      <c r="C99" s="666" t="s">
        <v>559</v>
      </c>
      <c r="D99" s="667" t="s">
        <v>1612</v>
      </c>
      <c r="E99" s="666" t="s">
        <v>3210</v>
      </c>
      <c r="F99" s="667" t="s">
        <v>3211</v>
      </c>
      <c r="G99" s="666" t="s">
        <v>2680</v>
      </c>
      <c r="H99" s="666" t="s">
        <v>2681</v>
      </c>
      <c r="I99" s="668">
        <v>172.5</v>
      </c>
      <c r="J99" s="668">
        <v>1</v>
      </c>
      <c r="K99" s="669">
        <v>172.5</v>
      </c>
    </row>
    <row r="100" spans="1:11" ht="14.4" customHeight="1" x14ac:dyDescent="0.3">
      <c r="A100" s="664" t="s">
        <v>549</v>
      </c>
      <c r="B100" s="665" t="s">
        <v>550</v>
      </c>
      <c r="C100" s="666" t="s">
        <v>559</v>
      </c>
      <c r="D100" s="667" t="s">
        <v>1612</v>
      </c>
      <c r="E100" s="666" t="s">
        <v>3210</v>
      </c>
      <c r="F100" s="667" t="s">
        <v>3211</v>
      </c>
      <c r="G100" s="666" t="s">
        <v>2744</v>
      </c>
      <c r="H100" s="666" t="s">
        <v>2745</v>
      </c>
      <c r="I100" s="668">
        <v>32.305</v>
      </c>
      <c r="J100" s="668">
        <v>95</v>
      </c>
      <c r="K100" s="669">
        <v>3068.95</v>
      </c>
    </row>
    <row r="101" spans="1:11" ht="14.4" customHeight="1" x14ac:dyDescent="0.3">
      <c r="A101" s="664" t="s">
        <v>549</v>
      </c>
      <c r="B101" s="665" t="s">
        <v>550</v>
      </c>
      <c r="C101" s="666" t="s">
        <v>559</v>
      </c>
      <c r="D101" s="667" t="s">
        <v>1612</v>
      </c>
      <c r="E101" s="666" t="s">
        <v>3210</v>
      </c>
      <c r="F101" s="667" t="s">
        <v>3211</v>
      </c>
      <c r="G101" s="666" t="s">
        <v>2746</v>
      </c>
      <c r="H101" s="666" t="s">
        <v>2747</v>
      </c>
      <c r="I101" s="668">
        <v>24.3</v>
      </c>
      <c r="J101" s="668">
        <v>2</v>
      </c>
      <c r="K101" s="669">
        <v>48.6</v>
      </c>
    </row>
    <row r="102" spans="1:11" ht="14.4" customHeight="1" x14ac:dyDescent="0.3">
      <c r="A102" s="664" t="s">
        <v>549</v>
      </c>
      <c r="B102" s="665" t="s">
        <v>550</v>
      </c>
      <c r="C102" s="666" t="s">
        <v>559</v>
      </c>
      <c r="D102" s="667" t="s">
        <v>1612</v>
      </c>
      <c r="E102" s="666" t="s">
        <v>3210</v>
      </c>
      <c r="F102" s="667" t="s">
        <v>3211</v>
      </c>
      <c r="G102" s="666" t="s">
        <v>2682</v>
      </c>
      <c r="H102" s="666" t="s">
        <v>2683</v>
      </c>
      <c r="I102" s="668">
        <v>3.41</v>
      </c>
      <c r="J102" s="668">
        <v>240</v>
      </c>
      <c r="K102" s="669">
        <v>818.4</v>
      </c>
    </row>
    <row r="103" spans="1:11" ht="14.4" customHeight="1" x14ac:dyDescent="0.3">
      <c r="A103" s="664" t="s">
        <v>549</v>
      </c>
      <c r="B103" s="665" t="s">
        <v>550</v>
      </c>
      <c r="C103" s="666" t="s">
        <v>559</v>
      </c>
      <c r="D103" s="667" t="s">
        <v>1612</v>
      </c>
      <c r="E103" s="666" t="s">
        <v>3210</v>
      </c>
      <c r="F103" s="667" t="s">
        <v>3211</v>
      </c>
      <c r="G103" s="666" t="s">
        <v>2684</v>
      </c>
      <c r="H103" s="666" t="s">
        <v>2685</v>
      </c>
      <c r="I103" s="668">
        <v>9.4349999999999987</v>
      </c>
      <c r="J103" s="668">
        <v>350</v>
      </c>
      <c r="K103" s="669">
        <v>3302.5</v>
      </c>
    </row>
    <row r="104" spans="1:11" ht="14.4" customHeight="1" x14ac:dyDescent="0.3">
      <c r="A104" s="664" t="s">
        <v>549</v>
      </c>
      <c r="B104" s="665" t="s">
        <v>550</v>
      </c>
      <c r="C104" s="666" t="s">
        <v>559</v>
      </c>
      <c r="D104" s="667" t="s">
        <v>1612</v>
      </c>
      <c r="E104" s="666" t="s">
        <v>3212</v>
      </c>
      <c r="F104" s="667" t="s">
        <v>3213</v>
      </c>
      <c r="G104" s="666" t="s">
        <v>2686</v>
      </c>
      <c r="H104" s="666" t="s">
        <v>2687</v>
      </c>
      <c r="I104" s="668">
        <v>8.16</v>
      </c>
      <c r="J104" s="668">
        <v>1400</v>
      </c>
      <c r="K104" s="669">
        <v>11424</v>
      </c>
    </row>
    <row r="105" spans="1:11" ht="14.4" customHeight="1" x14ac:dyDescent="0.3">
      <c r="A105" s="664" t="s">
        <v>549</v>
      </c>
      <c r="B105" s="665" t="s">
        <v>550</v>
      </c>
      <c r="C105" s="666" t="s">
        <v>559</v>
      </c>
      <c r="D105" s="667" t="s">
        <v>1612</v>
      </c>
      <c r="E105" s="666" t="s">
        <v>3214</v>
      </c>
      <c r="F105" s="667" t="s">
        <v>3215</v>
      </c>
      <c r="G105" s="666" t="s">
        <v>2748</v>
      </c>
      <c r="H105" s="666" t="s">
        <v>2749</v>
      </c>
      <c r="I105" s="668">
        <v>0.3</v>
      </c>
      <c r="J105" s="668">
        <v>200</v>
      </c>
      <c r="K105" s="669">
        <v>60</v>
      </c>
    </row>
    <row r="106" spans="1:11" ht="14.4" customHeight="1" x14ac:dyDescent="0.3">
      <c r="A106" s="664" t="s">
        <v>549</v>
      </c>
      <c r="B106" s="665" t="s">
        <v>550</v>
      </c>
      <c r="C106" s="666" t="s">
        <v>559</v>
      </c>
      <c r="D106" s="667" t="s">
        <v>1612</v>
      </c>
      <c r="E106" s="666" t="s">
        <v>3214</v>
      </c>
      <c r="F106" s="667" t="s">
        <v>3215</v>
      </c>
      <c r="G106" s="666" t="s">
        <v>2688</v>
      </c>
      <c r="H106" s="666" t="s">
        <v>2689</v>
      </c>
      <c r="I106" s="668">
        <v>0.3</v>
      </c>
      <c r="J106" s="668">
        <v>300</v>
      </c>
      <c r="K106" s="669">
        <v>90</v>
      </c>
    </row>
    <row r="107" spans="1:11" ht="14.4" customHeight="1" x14ac:dyDescent="0.3">
      <c r="A107" s="664" t="s">
        <v>549</v>
      </c>
      <c r="B107" s="665" t="s">
        <v>550</v>
      </c>
      <c r="C107" s="666" t="s">
        <v>559</v>
      </c>
      <c r="D107" s="667" t="s">
        <v>1612</v>
      </c>
      <c r="E107" s="666" t="s">
        <v>3214</v>
      </c>
      <c r="F107" s="667" t="s">
        <v>3215</v>
      </c>
      <c r="G107" s="666" t="s">
        <v>2690</v>
      </c>
      <c r="H107" s="666" t="s">
        <v>2691</v>
      </c>
      <c r="I107" s="668">
        <v>0.49</v>
      </c>
      <c r="J107" s="668">
        <v>1700</v>
      </c>
      <c r="K107" s="669">
        <v>833</v>
      </c>
    </row>
    <row r="108" spans="1:11" ht="14.4" customHeight="1" x14ac:dyDescent="0.3">
      <c r="A108" s="664" t="s">
        <v>549</v>
      </c>
      <c r="B108" s="665" t="s">
        <v>550</v>
      </c>
      <c r="C108" s="666" t="s">
        <v>559</v>
      </c>
      <c r="D108" s="667" t="s">
        <v>1612</v>
      </c>
      <c r="E108" s="666" t="s">
        <v>3214</v>
      </c>
      <c r="F108" s="667" t="s">
        <v>3215</v>
      </c>
      <c r="G108" s="666" t="s">
        <v>2692</v>
      </c>
      <c r="H108" s="666" t="s">
        <v>2693</v>
      </c>
      <c r="I108" s="668">
        <v>1.8050000000000002</v>
      </c>
      <c r="J108" s="668">
        <v>300</v>
      </c>
      <c r="K108" s="669">
        <v>542</v>
      </c>
    </row>
    <row r="109" spans="1:11" ht="14.4" customHeight="1" x14ac:dyDescent="0.3">
      <c r="A109" s="664" t="s">
        <v>549</v>
      </c>
      <c r="B109" s="665" t="s">
        <v>550</v>
      </c>
      <c r="C109" s="666" t="s">
        <v>559</v>
      </c>
      <c r="D109" s="667" t="s">
        <v>1612</v>
      </c>
      <c r="E109" s="666" t="s">
        <v>3216</v>
      </c>
      <c r="F109" s="667" t="s">
        <v>3217</v>
      </c>
      <c r="G109" s="666" t="s">
        <v>2694</v>
      </c>
      <c r="H109" s="666" t="s">
        <v>2695</v>
      </c>
      <c r="I109" s="668">
        <v>0.71</v>
      </c>
      <c r="J109" s="668">
        <v>3400</v>
      </c>
      <c r="K109" s="669">
        <v>2414</v>
      </c>
    </row>
    <row r="110" spans="1:11" ht="14.4" customHeight="1" x14ac:dyDescent="0.3">
      <c r="A110" s="664" t="s">
        <v>549</v>
      </c>
      <c r="B110" s="665" t="s">
        <v>550</v>
      </c>
      <c r="C110" s="666" t="s">
        <v>562</v>
      </c>
      <c r="D110" s="667" t="s">
        <v>1613</v>
      </c>
      <c r="E110" s="666" t="s">
        <v>3208</v>
      </c>
      <c r="F110" s="667" t="s">
        <v>3209</v>
      </c>
      <c r="G110" s="666" t="s">
        <v>2604</v>
      </c>
      <c r="H110" s="666" t="s">
        <v>2605</v>
      </c>
      <c r="I110" s="668">
        <v>260.3</v>
      </c>
      <c r="J110" s="668">
        <v>2</v>
      </c>
      <c r="K110" s="669">
        <v>520.6</v>
      </c>
    </row>
    <row r="111" spans="1:11" ht="14.4" customHeight="1" x14ac:dyDescent="0.3">
      <c r="A111" s="664" t="s">
        <v>549</v>
      </c>
      <c r="B111" s="665" t="s">
        <v>550</v>
      </c>
      <c r="C111" s="666" t="s">
        <v>562</v>
      </c>
      <c r="D111" s="667" t="s">
        <v>1613</v>
      </c>
      <c r="E111" s="666" t="s">
        <v>3208</v>
      </c>
      <c r="F111" s="667" t="s">
        <v>3209</v>
      </c>
      <c r="G111" s="666" t="s">
        <v>2704</v>
      </c>
      <c r="H111" s="666" t="s">
        <v>2705</v>
      </c>
      <c r="I111" s="668">
        <v>3.55</v>
      </c>
      <c r="J111" s="668">
        <v>20</v>
      </c>
      <c r="K111" s="669">
        <v>71</v>
      </c>
    </row>
    <row r="112" spans="1:11" ht="14.4" customHeight="1" x14ac:dyDescent="0.3">
      <c r="A112" s="664" t="s">
        <v>549</v>
      </c>
      <c r="B112" s="665" t="s">
        <v>550</v>
      </c>
      <c r="C112" s="666" t="s">
        <v>562</v>
      </c>
      <c r="D112" s="667" t="s">
        <v>1613</v>
      </c>
      <c r="E112" s="666" t="s">
        <v>3208</v>
      </c>
      <c r="F112" s="667" t="s">
        <v>3209</v>
      </c>
      <c r="G112" s="666" t="s">
        <v>2606</v>
      </c>
      <c r="H112" s="666" t="s">
        <v>2607</v>
      </c>
      <c r="I112" s="668">
        <v>46.32</v>
      </c>
      <c r="J112" s="668">
        <v>1</v>
      </c>
      <c r="K112" s="669">
        <v>46.32</v>
      </c>
    </row>
    <row r="113" spans="1:11" ht="14.4" customHeight="1" x14ac:dyDescent="0.3">
      <c r="A113" s="664" t="s">
        <v>549</v>
      </c>
      <c r="B113" s="665" t="s">
        <v>550</v>
      </c>
      <c r="C113" s="666" t="s">
        <v>562</v>
      </c>
      <c r="D113" s="667" t="s">
        <v>1613</v>
      </c>
      <c r="E113" s="666" t="s">
        <v>3208</v>
      </c>
      <c r="F113" s="667" t="s">
        <v>3209</v>
      </c>
      <c r="G113" s="666" t="s">
        <v>2608</v>
      </c>
      <c r="H113" s="666" t="s">
        <v>2609</v>
      </c>
      <c r="I113" s="668">
        <v>6.24</v>
      </c>
      <c r="J113" s="668">
        <v>100</v>
      </c>
      <c r="K113" s="669">
        <v>624</v>
      </c>
    </row>
    <row r="114" spans="1:11" ht="14.4" customHeight="1" x14ac:dyDescent="0.3">
      <c r="A114" s="664" t="s">
        <v>549</v>
      </c>
      <c r="B114" s="665" t="s">
        <v>550</v>
      </c>
      <c r="C114" s="666" t="s">
        <v>562</v>
      </c>
      <c r="D114" s="667" t="s">
        <v>1613</v>
      </c>
      <c r="E114" s="666" t="s">
        <v>3208</v>
      </c>
      <c r="F114" s="667" t="s">
        <v>3209</v>
      </c>
      <c r="G114" s="666" t="s">
        <v>2710</v>
      </c>
      <c r="H114" s="666" t="s">
        <v>2711</v>
      </c>
      <c r="I114" s="668">
        <v>3.0149999999999997</v>
      </c>
      <c r="J114" s="668">
        <v>400</v>
      </c>
      <c r="K114" s="669">
        <v>1206</v>
      </c>
    </row>
    <row r="115" spans="1:11" ht="14.4" customHeight="1" x14ac:dyDescent="0.3">
      <c r="A115" s="664" t="s">
        <v>549</v>
      </c>
      <c r="B115" s="665" t="s">
        <v>550</v>
      </c>
      <c r="C115" s="666" t="s">
        <v>562</v>
      </c>
      <c r="D115" s="667" t="s">
        <v>1613</v>
      </c>
      <c r="E115" s="666" t="s">
        <v>3208</v>
      </c>
      <c r="F115" s="667" t="s">
        <v>3209</v>
      </c>
      <c r="G115" s="666" t="s">
        <v>2712</v>
      </c>
      <c r="H115" s="666" t="s">
        <v>2713</v>
      </c>
      <c r="I115" s="668">
        <v>0.88</v>
      </c>
      <c r="J115" s="668">
        <v>1100</v>
      </c>
      <c r="K115" s="669">
        <v>968</v>
      </c>
    </row>
    <row r="116" spans="1:11" ht="14.4" customHeight="1" x14ac:dyDescent="0.3">
      <c r="A116" s="664" t="s">
        <v>549</v>
      </c>
      <c r="B116" s="665" t="s">
        <v>550</v>
      </c>
      <c r="C116" s="666" t="s">
        <v>562</v>
      </c>
      <c r="D116" s="667" t="s">
        <v>1613</v>
      </c>
      <c r="E116" s="666" t="s">
        <v>3208</v>
      </c>
      <c r="F116" s="667" t="s">
        <v>3209</v>
      </c>
      <c r="G116" s="666" t="s">
        <v>2750</v>
      </c>
      <c r="H116" s="666" t="s">
        <v>2751</v>
      </c>
      <c r="I116" s="668">
        <v>22.15</v>
      </c>
      <c r="J116" s="668">
        <v>25</v>
      </c>
      <c r="K116" s="669">
        <v>553.75</v>
      </c>
    </row>
    <row r="117" spans="1:11" ht="14.4" customHeight="1" x14ac:dyDescent="0.3">
      <c r="A117" s="664" t="s">
        <v>549</v>
      </c>
      <c r="B117" s="665" t="s">
        <v>550</v>
      </c>
      <c r="C117" s="666" t="s">
        <v>562</v>
      </c>
      <c r="D117" s="667" t="s">
        <v>1613</v>
      </c>
      <c r="E117" s="666" t="s">
        <v>3208</v>
      </c>
      <c r="F117" s="667" t="s">
        <v>3209</v>
      </c>
      <c r="G117" s="666" t="s">
        <v>2612</v>
      </c>
      <c r="H117" s="666" t="s">
        <v>2613</v>
      </c>
      <c r="I117" s="668">
        <v>30.17</v>
      </c>
      <c r="J117" s="668">
        <v>25</v>
      </c>
      <c r="K117" s="669">
        <v>754.25</v>
      </c>
    </row>
    <row r="118" spans="1:11" ht="14.4" customHeight="1" x14ac:dyDescent="0.3">
      <c r="A118" s="664" t="s">
        <v>549</v>
      </c>
      <c r="B118" s="665" t="s">
        <v>550</v>
      </c>
      <c r="C118" s="666" t="s">
        <v>562</v>
      </c>
      <c r="D118" s="667" t="s">
        <v>1613</v>
      </c>
      <c r="E118" s="666" t="s">
        <v>3208</v>
      </c>
      <c r="F118" s="667" t="s">
        <v>3209</v>
      </c>
      <c r="G118" s="666" t="s">
        <v>2616</v>
      </c>
      <c r="H118" s="666" t="s">
        <v>2617</v>
      </c>
      <c r="I118" s="668">
        <v>0.67</v>
      </c>
      <c r="J118" s="668">
        <v>500</v>
      </c>
      <c r="K118" s="669">
        <v>335</v>
      </c>
    </row>
    <row r="119" spans="1:11" ht="14.4" customHeight="1" x14ac:dyDescent="0.3">
      <c r="A119" s="664" t="s">
        <v>549</v>
      </c>
      <c r="B119" s="665" t="s">
        <v>550</v>
      </c>
      <c r="C119" s="666" t="s">
        <v>562</v>
      </c>
      <c r="D119" s="667" t="s">
        <v>1613</v>
      </c>
      <c r="E119" s="666" t="s">
        <v>3208</v>
      </c>
      <c r="F119" s="667" t="s">
        <v>3209</v>
      </c>
      <c r="G119" s="666" t="s">
        <v>2752</v>
      </c>
      <c r="H119" s="666" t="s">
        <v>2753</v>
      </c>
      <c r="I119" s="668">
        <v>3.43</v>
      </c>
      <c r="J119" s="668">
        <v>100</v>
      </c>
      <c r="K119" s="669">
        <v>343</v>
      </c>
    </row>
    <row r="120" spans="1:11" ht="14.4" customHeight="1" x14ac:dyDescent="0.3">
      <c r="A120" s="664" t="s">
        <v>549</v>
      </c>
      <c r="B120" s="665" t="s">
        <v>550</v>
      </c>
      <c r="C120" s="666" t="s">
        <v>562</v>
      </c>
      <c r="D120" s="667" t="s">
        <v>1613</v>
      </c>
      <c r="E120" s="666" t="s">
        <v>3208</v>
      </c>
      <c r="F120" s="667" t="s">
        <v>3209</v>
      </c>
      <c r="G120" s="666" t="s">
        <v>2620</v>
      </c>
      <c r="H120" s="666" t="s">
        <v>2621</v>
      </c>
      <c r="I120" s="668">
        <v>9.02</v>
      </c>
      <c r="J120" s="668">
        <v>140</v>
      </c>
      <c r="K120" s="669">
        <v>1262.8</v>
      </c>
    </row>
    <row r="121" spans="1:11" ht="14.4" customHeight="1" x14ac:dyDescent="0.3">
      <c r="A121" s="664" t="s">
        <v>549</v>
      </c>
      <c r="B121" s="665" t="s">
        <v>550</v>
      </c>
      <c r="C121" s="666" t="s">
        <v>562</v>
      </c>
      <c r="D121" s="667" t="s">
        <v>1613</v>
      </c>
      <c r="E121" s="666" t="s">
        <v>3208</v>
      </c>
      <c r="F121" s="667" t="s">
        <v>3209</v>
      </c>
      <c r="G121" s="666" t="s">
        <v>2754</v>
      </c>
      <c r="H121" s="666" t="s">
        <v>2755</v>
      </c>
      <c r="I121" s="668">
        <v>23.92</v>
      </c>
      <c r="J121" s="668">
        <v>2</v>
      </c>
      <c r="K121" s="669">
        <v>47.84</v>
      </c>
    </row>
    <row r="122" spans="1:11" ht="14.4" customHeight="1" x14ac:dyDescent="0.3">
      <c r="A122" s="664" t="s">
        <v>549</v>
      </c>
      <c r="B122" s="665" t="s">
        <v>550</v>
      </c>
      <c r="C122" s="666" t="s">
        <v>562</v>
      </c>
      <c r="D122" s="667" t="s">
        <v>1613</v>
      </c>
      <c r="E122" s="666" t="s">
        <v>3208</v>
      </c>
      <c r="F122" s="667" t="s">
        <v>3209</v>
      </c>
      <c r="G122" s="666" t="s">
        <v>2756</v>
      </c>
      <c r="H122" s="666" t="s">
        <v>2757</v>
      </c>
      <c r="I122" s="668">
        <v>26.37</v>
      </c>
      <c r="J122" s="668">
        <v>48</v>
      </c>
      <c r="K122" s="669">
        <v>1265.76</v>
      </c>
    </row>
    <row r="123" spans="1:11" ht="14.4" customHeight="1" x14ac:dyDescent="0.3">
      <c r="A123" s="664" t="s">
        <v>549</v>
      </c>
      <c r="B123" s="665" t="s">
        <v>550</v>
      </c>
      <c r="C123" s="666" t="s">
        <v>562</v>
      </c>
      <c r="D123" s="667" t="s">
        <v>1613</v>
      </c>
      <c r="E123" s="666" t="s">
        <v>3208</v>
      </c>
      <c r="F123" s="667" t="s">
        <v>3209</v>
      </c>
      <c r="G123" s="666" t="s">
        <v>2714</v>
      </c>
      <c r="H123" s="666" t="s">
        <v>2715</v>
      </c>
      <c r="I123" s="668">
        <v>1.52</v>
      </c>
      <c r="J123" s="668">
        <v>50</v>
      </c>
      <c r="K123" s="669">
        <v>76</v>
      </c>
    </row>
    <row r="124" spans="1:11" ht="14.4" customHeight="1" x14ac:dyDescent="0.3">
      <c r="A124" s="664" t="s">
        <v>549</v>
      </c>
      <c r="B124" s="665" t="s">
        <v>550</v>
      </c>
      <c r="C124" s="666" t="s">
        <v>562</v>
      </c>
      <c r="D124" s="667" t="s">
        <v>1613</v>
      </c>
      <c r="E124" s="666" t="s">
        <v>3208</v>
      </c>
      <c r="F124" s="667" t="s">
        <v>3209</v>
      </c>
      <c r="G124" s="666" t="s">
        <v>2720</v>
      </c>
      <c r="H124" s="666" t="s">
        <v>2721</v>
      </c>
      <c r="I124" s="668">
        <v>191.13</v>
      </c>
      <c r="J124" s="668">
        <v>8</v>
      </c>
      <c r="K124" s="669">
        <v>1529.04</v>
      </c>
    </row>
    <row r="125" spans="1:11" ht="14.4" customHeight="1" x14ac:dyDescent="0.3">
      <c r="A125" s="664" t="s">
        <v>549</v>
      </c>
      <c r="B125" s="665" t="s">
        <v>550</v>
      </c>
      <c r="C125" s="666" t="s">
        <v>562</v>
      </c>
      <c r="D125" s="667" t="s">
        <v>1613</v>
      </c>
      <c r="E125" s="666" t="s">
        <v>3208</v>
      </c>
      <c r="F125" s="667" t="s">
        <v>3209</v>
      </c>
      <c r="G125" s="666" t="s">
        <v>2724</v>
      </c>
      <c r="H125" s="666" t="s">
        <v>2725</v>
      </c>
      <c r="I125" s="668">
        <v>10.52</v>
      </c>
      <c r="J125" s="668">
        <v>40</v>
      </c>
      <c r="K125" s="669">
        <v>420.8</v>
      </c>
    </row>
    <row r="126" spans="1:11" ht="14.4" customHeight="1" x14ac:dyDescent="0.3">
      <c r="A126" s="664" t="s">
        <v>549</v>
      </c>
      <c r="B126" s="665" t="s">
        <v>550</v>
      </c>
      <c r="C126" s="666" t="s">
        <v>562</v>
      </c>
      <c r="D126" s="667" t="s">
        <v>1613</v>
      </c>
      <c r="E126" s="666" t="s">
        <v>3210</v>
      </c>
      <c r="F126" s="667" t="s">
        <v>3211</v>
      </c>
      <c r="G126" s="666" t="s">
        <v>2628</v>
      </c>
      <c r="H126" s="666" t="s">
        <v>2629</v>
      </c>
      <c r="I126" s="668">
        <v>11.14</v>
      </c>
      <c r="J126" s="668">
        <v>50</v>
      </c>
      <c r="K126" s="669">
        <v>557</v>
      </c>
    </row>
    <row r="127" spans="1:11" ht="14.4" customHeight="1" x14ac:dyDescent="0.3">
      <c r="A127" s="664" t="s">
        <v>549</v>
      </c>
      <c r="B127" s="665" t="s">
        <v>550</v>
      </c>
      <c r="C127" s="666" t="s">
        <v>562</v>
      </c>
      <c r="D127" s="667" t="s">
        <v>1613</v>
      </c>
      <c r="E127" s="666" t="s">
        <v>3210</v>
      </c>
      <c r="F127" s="667" t="s">
        <v>3211</v>
      </c>
      <c r="G127" s="666" t="s">
        <v>2630</v>
      </c>
      <c r="H127" s="666" t="s">
        <v>2631</v>
      </c>
      <c r="I127" s="668">
        <v>1.0900000000000001</v>
      </c>
      <c r="J127" s="668">
        <v>800</v>
      </c>
      <c r="K127" s="669">
        <v>872</v>
      </c>
    </row>
    <row r="128" spans="1:11" ht="14.4" customHeight="1" x14ac:dyDescent="0.3">
      <c r="A128" s="664" t="s">
        <v>549</v>
      </c>
      <c r="B128" s="665" t="s">
        <v>550</v>
      </c>
      <c r="C128" s="666" t="s">
        <v>562</v>
      </c>
      <c r="D128" s="667" t="s">
        <v>1613</v>
      </c>
      <c r="E128" s="666" t="s">
        <v>3210</v>
      </c>
      <c r="F128" s="667" t="s">
        <v>3211</v>
      </c>
      <c r="G128" s="666" t="s">
        <v>2758</v>
      </c>
      <c r="H128" s="666" t="s">
        <v>2759</v>
      </c>
      <c r="I128" s="668">
        <v>1.68</v>
      </c>
      <c r="J128" s="668">
        <v>600</v>
      </c>
      <c r="K128" s="669">
        <v>1008</v>
      </c>
    </row>
    <row r="129" spans="1:11" ht="14.4" customHeight="1" x14ac:dyDescent="0.3">
      <c r="A129" s="664" t="s">
        <v>549</v>
      </c>
      <c r="B129" s="665" t="s">
        <v>550</v>
      </c>
      <c r="C129" s="666" t="s">
        <v>562</v>
      </c>
      <c r="D129" s="667" t="s">
        <v>1613</v>
      </c>
      <c r="E129" s="666" t="s">
        <v>3210</v>
      </c>
      <c r="F129" s="667" t="s">
        <v>3211</v>
      </c>
      <c r="G129" s="666" t="s">
        <v>2632</v>
      </c>
      <c r="H129" s="666" t="s">
        <v>2633</v>
      </c>
      <c r="I129" s="668">
        <v>0.67</v>
      </c>
      <c r="J129" s="668">
        <v>400</v>
      </c>
      <c r="K129" s="669">
        <v>268</v>
      </c>
    </row>
    <row r="130" spans="1:11" ht="14.4" customHeight="1" x14ac:dyDescent="0.3">
      <c r="A130" s="664" t="s">
        <v>549</v>
      </c>
      <c r="B130" s="665" t="s">
        <v>550</v>
      </c>
      <c r="C130" s="666" t="s">
        <v>562</v>
      </c>
      <c r="D130" s="667" t="s">
        <v>1613</v>
      </c>
      <c r="E130" s="666" t="s">
        <v>3210</v>
      </c>
      <c r="F130" s="667" t="s">
        <v>3211</v>
      </c>
      <c r="G130" s="666" t="s">
        <v>2634</v>
      </c>
      <c r="H130" s="666" t="s">
        <v>2635</v>
      </c>
      <c r="I130" s="668">
        <v>2.46</v>
      </c>
      <c r="J130" s="668">
        <v>100</v>
      </c>
      <c r="K130" s="669">
        <v>246</v>
      </c>
    </row>
    <row r="131" spans="1:11" ht="14.4" customHeight="1" x14ac:dyDescent="0.3">
      <c r="A131" s="664" t="s">
        <v>549</v>
      </c>
      <c r="B131" s="665" t="s">
        <v>550</v>
      </c>
      <c r="C131" s="666" t="s">
        <v>562</v>
      </c>
      <c r="D131" s="667" t="s">
        <v>1613</v>
      </c>
      <c r="E131" s="666" t="s">
        <v>3210</v>
      </c>
      <c r="F131" s="667" t="s">
        <v>3211</v>
      </c>
      <c r="G131" s="666" t="s">
        <v>2636</v>
      </c>
      <c r="H131" s="666" t="s">
        <v>2637</v>
      </c>
      <c r="I131" s="668">
        <v>6.17</v>
      </c>
      <c r="J131" s="668">
        <v>20</v>
      </c>
      <c r="K131" s="669">
        <v>123.4</v>
      </c>
    </row>
    <row r="132" spans="1:11" ht="14.4" customHeight="1" x14ac:dyDescent="0.3">
      <c r="A132" s="664" t="s">
        <v>549</v>
      </c>
      <c r="B132" s="665" t="s">
        <v>550</v>
      </c>
      <c r="C132" s="666" t="s">
        <v>562</v>
      </c>
      <c r="D132" s="667" t="s">
        <v>1613</v>
      </c>
      <c r="E132" s="666" t="s">
        <v>3210</v>
      </c>
      <c r="F132" s="667" t="s">
        <v>3211</v>
      </c>
      <c r="G132" s="666" t="s">
        <v>2760</v>
      </c>
      <c r="H132" s="666" t="s">
        <v>2761</v>
      </c>
      <c r="I132" s="668">
        <v>1.9</v>
      </c>
      <c r="J132" s="668">
        <v>50</v>
      </c>
      <c r="K132" s="669">
        <v>95</v>
      </c>
    </row>
    <row r="133" spans="1:11" ht="14.4" customHeight="1" x14ac:dyDescent="0.3">
      <c r="A133" s="664" t="s">
        <v>549</v>
      </c>
      <c r="B133" s="665" t="s">
        <v>550</v>
      </c>
      <c r="C133" s="666" t="s">
        <v>562</v>
      </c>
      <c r="D133" s="667" t="s">
        <v>1613</v>
      </c>
      <c r="E133" s="666" t="s">
        <v>3210</v>
      </c>
      <c r="F133" s="667" t="s">
        <v>3211</v>
      </c>
      <c r="G133" s="666" t="s">
        <v>2642</v>
      </c>
      <c r="H133" s="666" t="s">
        <v>2643</v>
      </c>
      <c r="I133" s="668">
        <v>2.06</v>
      </c>
      <c r="J133" s="668">
        <v>50</v>
      </c>
      <c r="K133" s="669">
        <v>103</v>
      </c>
    </row>
    <row r="134" spans="1:11" ht="14.4" customHeight="1" x14ac:dyDescent="0.3">
      <c r="A134" s="664" t="s">
        <v>549</v>
      </c>
      <c r="B134" s="665" t="s">
        <v>550</v>
      </c>
      <c r="C134" s="666" t="s">
        <v>562</v>
      </c>
      <c r="D134" s="667" t="s">
        <v>1613</v>
      </c>
      <c r="E134" s="666" t="s">
        <v>3210</v>
      </c>
      <c r="F134" s="667" t="s">
        <v>3211</v>
      </c>
      <c r="G134" s="666" t="s">
        <v>2762</v>
      </c>
      <c r="H134" s="666" t="s">
        <v>2763</v>
      </c>
      <c r="I134" s="668">
        <v>3.09</v>
      </c>
      <c r="J134" s="668">
        <v>50</v>
      </c>
      <c r="K134" s="669">
        <v>154.5</v>
      </c>
    </row>
    <row r="135" spans="1:11" ht="14.4" customHeight="1" x14ac:dyDescent="0.3">
      <c r="A135" s="664" t="s">
        <v>549</v>
      </c>
      <c r="B135" s="665" t="s">
        <v>550</v>
      </c>
      <c r="C135" s="666" t="s">
        <v>562</v>
      </c>
      <c r="D135" s="667" t="s">
        <v>1613</v>
      </c>
      <c r="E135" s="666" t="s">
        <v>3210</v>
      </c>
      <c r="F135" s="667" t="s">
        <v>3211</v>
      </c>
      <c r="G135" s="666" t="s">
        <v>2646</v>
      </c>
      <c r="H135" s="666" t="s">
        <v>2647</v>
      </c>
      <c r="I135" s="668">
        <v>1.4999999999999999E-2</v>
      </c>
      <c r="J135" s="668">
        <v>150</v>
      </c>
      <c r="K135" s="669">
        <v>2.5</v>
      </c>
    </row>
    <row r="136" spans="1:11" ht="14.4" customHeight="1" x14ac:dyDescent="0.3">
      <c r="A136" s="664" t="s">
        <v>549</v>
      </c>
      <c r="B136" s="665" t="s">
        <v>550</v>
      </c>
      <c r="C136" s="666" t="s">
        <v>562</v>
      </c>
      <c r="D136" s="667" t="s">
        <v>1613</v>
      </c>
      <c r="E136" s="666" t="s">
        <v>3210</v>
      </c>
      <c r="F136" s="667" t="s">
        <v>3211</v>
      </c>
      <c r="G136" s="666" t="s">
        <v>2648</v>
      </c>
      <c r="H136" s="666" t="s">
        <v>2649</v>
      </c>
      <c r="I136" s="668">
        <v>2.17</v>
      </c>
      <c r="J136" s="668">
        <v>50</v>
      </c>
      <c r="K136" s="669">
        <v>108.5</v>
      </c>
    </row>
    <row r="137" spans="1:11" ht="14.4" customHeight="1" x14ac:dyDescent="0.3">
      <c r="A137" s="664" t="s">
        <v>549</v>
      </c>
      <c r="B137" s="665" t="s">
        <v>550</v>
      </c>
      <c r="C137" s="666" t="s">
        <v>562</v>
      </c>
      <c r="D137" s="667" t="s">
        <v>1613</v>
      </c>
      <c r="E137" s="666" t="s">
        <v>3210</v>
      </c>
      <c r="F137" s="667" t="s">
        <v>3211</v>
      </c>
      <c r="G137" s="666" t="s">
        <v>2650</v>
      </c>
      <c r="H137" s="666" t="s">
        <v>2651</v>
      </c>
      <c r="I137" s="668">
        <v>2.6900000000000004</v>
      </c>
      <c r="J137" s="668">
        <v>100</v>
      </c>
      <c r="K137" s="669">
        <v>269</v>
      </c>
    </row>
    <row r="138" spans="1:11" ht="14.4" customHeight="1" x14ac:dyDescent="0.3">
      <c r="A138" s="664" t="s">
        <v>549</v>
      </c>
      <c r="B138" s="665" t="s">
        <v>550</v>
      </c>
      <c r="C138" s="666" t="s">
        <v>562</v>
      </c>
      <c r="D138" s="667" t="s">
        <v>1613</v>
      </c>
      <c r="E138" s="666" t="s">
        <v>3210</v>
      </c>
      <c r="F138" s="667" t="s">
        <v>3211</v>
      </c>
      <c r="G138" s="666" t="s">
        <v>2652</v>
      </c>
      <c r="H138" s="666" t="s">
        <v>2653</v>
      </c>
      <c r="I138" s="668">
        <v>2.86</v>
      </c>
      <c r="J138" s="668">
        <v>100</v>
      </c>
      <c r="K138" s="669">
        <v>286</v>
      </c>
    </row>
    <row r="139" spans="1:11" ht="14.4" customHeight="1" x14ac:dyDescent="0.3">
      <c r="A139" s="664" t="s">
        <v>549</v>
      </c>
      <c r="B139" s="665" t="s">
        <v>550</v>
      </c>
      <c r="C139" s="666" t="s">
        <v>562</v>
      </c>
      <c r="D139" s="667" t="s">
        <v>1613</v>
      </c>
      <c r="E139" s="666" t="s">
        <v>3210</v>
      </c>
      <c r="F139" s="667" t="s">
        <v>3211</v>
      </c>
      <c r="G139" s="666" t="s">
        <v>2654</v>
      </c>
      <c r="H139" s="666" t="s">
        <v>2655</v>
      </c>
      <c r="I139" s="668">
        <v>6.05</v>
      </c>
      <c r="J139" s="668">
        <v>10</v>
      </c>
      <c r="K139" s="669">
        <v>60.5</v>
      </c>
    </row>
    <row r="140" spans="1:11" ht="14.4" customHeight="1" x14ac:dyDescent="0.3">
      <c r="A140" s="664" t="s">
        <v>549</v>
      </c>
      <c r="B140" s="665" t="s">
        <v>550</v>
      </c>
      <c r="C140" s="666" t="s">
        <v>562</v>
      </c>
      <c r="D140" s="667" t="s">
        <v>1613</v>
      </c>
      <c r="E140" s="666" t="s">
        <v>3210</v>
      </c>
      <c r="F140" s="667" t="s">
        <v>3211</v>
      </c>
      <c r="G140" s="666" t="s">
        <v>2764</v>
      </c>
      <c r="H140" s="666" t="s">
        <v>2765</v>
      </c>
      <c r="I140" s="668">
        <v>138.02000000000001</v>
      </c>
      <c r="J140" s="668">
        <v>5</v>
      </c>
      <c r="K140" s="669">
        <v>690.1</v>
      </c>
    </row>
    <row r="141" spans="1:11" ht="14.4" customHeight="1" x14ac:dyDescent="0.3">
      <c r="A141" s="664" t="s">
        <v>549</v>
      </c>
      <c r="B141" s="665" t="s">
        <v>550</v>
      </c>
      <c r="C141" s="666" t="s">
        <v>562</v>
      </c>
      <c r="D141" s="667" t="s">
        <v>1613</v>
      </c>
      <c r="E141" s="666" t="s">
        <v>3210</v>
      </c>
      <c r="F141" s="667" t="s">
        <v>3211</v>
      </c>
      <c r="G141" s="666" t="s">
        <v>2658</v>
      </c>
      <c r="H141" s="666" t="s">
        <v>2659</v>
      </c>
      <c r="I141" s="668">
        <v>17.98</v>
      </c>
      <c r="J141" s="668">
        <v>50</v>
      </c>
      <c r="K141" s="669">
        <v>899</v>
      </c>
    </row>
    <row r="142" spans="1:11" ht="14.4" customHeight="1" x14ac:dyDescent="0.3">
      <c r="A142" s="664" t="s">
        <v>549</v>
      </c>
      <c r="B142" s="665" t="s">
        <v>550</v>
      </c>
      <c r="C142" s="666" t="s">
        <v>562</v>
      </c>
      <c r="D142" s="667" t="s">
        <v>1613</v>
      </c>
      <c r="E142" s="666" t="s">
        <v>3210</v>
      </c>
      <c r="F142" s="667" t="s">
        <v>3211</v>
      </c>
      <c r="G142" s="666" t="s">
        <v>2662</v>
      </c>
      <c r="H142" s="666" t="s">
        <v>2663</v>
      </c>
      <c r="I142" s="668">
        <v>12.105</v>
      </c>
      <c r="J142" s="668">
        <v>20</v>
      </c>
      <c r="K142" s="669">
        <v>242.1</v>
      </c>
    </row>
    <row r="143" spans="1:11" ht="14.4" customHeight="1" x14ac:dyDescent="0.3">
      <c r="A143" s="664" t="s">
        <v>549</v>
      </c>
      <c r="B143" s="665" t="s">
        <v>550</v>
      </c>
      <c r="C143" s="666" t="s">
        <v>562</v>
      </c>
      <c r="D143" s="667" t="s">
        <v>1613</v>
      </c>
      <c r="E143" s="666" t="s">
        <v>3210</v>
      </c>
      <c r="F143" s="667" t="s">
        <v>3211</v>
      </c>
      <c r="G143" s="666" t="s">
        <v>2766</v>
      </c>
      <c r="H143" s="666" t="s">
        <v>2767</v>
      </c>
      <c r="I143" s="668">
        <v>25.54</v>
      </c>
      <c r="J143" s="668">
        <v>10</v>
      </c>
      <c r="K143" s="669">
        <v>255.4</v>
      </c>
    </row>
    <row r="144" spans="1:11" ht="14.4" customHeight="1" x14ac:dyDescent="0.3">
      <c r="A144" s="664" t="s">
        <v>549</v>
      </c>
      <c r="B144" s="665" t="s">
        <v>550</v>
      </c>
      <c r="C144" s="666" t="s">
        <v>562</v>
      </c>
      <c r="D144" s="667" t="s">
        <v>1613</v>
      </c>
      <c r="E144" s="666" t="s">
        <v>3210</v>
      </c>
      <c r="F144" s="667" t="s">
        <v>3211</v>
      </c>
      <c r="G144" s="666" t="s">
        <v>2664</v>
      </c>
      <c r="H144" s="666" t="s">
        <v>2665</v>
      </c>
      <c r="I144" s="668">
        <v>2.5099999999999998</v>
      </c>
      <c r="J144" s="668">
        <v>50</v>
      </c>
      <c r="K144" s="669">
        <v>125.5</v>
      </c>
    </row>
    <row r="145" spans="1:11" ht="14.4" customHeight="1" x14ac:dyDescent="0.3">
      <c r="A145" s="664" t="s">
        <v>549</v>
      </c>
      <c r="B145" s="665" t="s">
        <v>550</v>
      </c>
      <c r="C145" s="666" t="s">
        <v>562</v>
      </c>
      <c r="D145" s="667" t="s">
        <v>1613</v>
      </c>
      <c r="E145" s="666" t="s">
        <v>3210</v>
      </c>
      <c r="F145" s="667" t="s">
        <v>3211</v>
      </c>
      <c r="G145" s="666" t="s">
        <v>2676</v>
      </c>
      <c r="H145" s="666" t="s">
        <v>2677</v>
      </c>
      <c r="I145" s="668">
        <v>2.29</v>
      </c>
      <c r="J145" s="668">
        <v>50</v>
      </c>
      <c r="K145" s="669">
        <v>114.5</v>
      </c>
    </row>
    <row r="146" spans="1:11" ht="14.4" customHeight="1" x14ac:dyDescent="0.3">
      <c r="A146" s="664" t="s">
        <v>549</v>
      </c>
      <c r="B146" s="665" t="s">
        <v>550</v>
      </c>
      <c r="C146" s="666" t="s">
        <v>562</v>
      </c>
      <c r="D146" s="667" t="s">
        <v>1613</v>
      </c>
      <c r="E146" s="666" t="s">
        <v>3210</v>
      </c>
      <c r="F146" s="667" t="s">
        <v>3211</v>
      </c>
      <c r="G146" s="666" t="s">
        <v>2678</v>
      </c>
      <c r="H146" s="666" t="s">
        <v>2679</v>
      </c>
      <c r="I146" s="668">
        <v>9.1999999999999993</v>
      </c>
      <c r="J146" s="668">
        <v>50</v>
      </c>
      <c r="K146" s="669">
        <v>460</v>
      </c>
    </row>
    <row r="147" spans="1:11" ht="14.4" customHeight="1" x14ac:dyDescent="0.3">
      <c r="A147" s="664" t="s">
        <v>549</v>
      </c>
      <c r="B147" s="665" t="s">
        <v>550</v>
      </c>
      <c r="C147" s="666" t="s">
        <v>562</v>
      </c>
      <c r="D147" s="667" t="s">
        <v>1613</v>
      </c>
      <c r="E147" s="666" t="s">
        <v>3210</v>
      </c>
      <c r="F147" s="667" t="s">
        <v>3211</v>
      </c>
      <c r="G147" s="666" t="s">
        <v>2680</v>
      </c>
      <c r="H147" s="666" t="s">
        <v>2681</v>
      </c>
      <c r="I147" s="668">
        <v>172.5</v>
      </c>
      <c r="J147" s="668">
        <v>1</v>
      </c>
      <c r="K147" s="669">
        <v>172.5</v>
      </c>
    </row>
    <row r="148" spans="1:11" ht="14.4" customHeight="1" x14ac:dyDescent="0.3">
      <c r="A148" s="664" t="s">
        <v>549</v>
      </c>
      <c r="B148" s="665" t="s">
        <v>550</v>
      </c>
      <c r="C148" s="666" t="s">
        <v>562</v>
      </c>
      <c r="D148" s="667" t="s">
        <v>1613</v>
      </c>
      <c r="E148" s="666" t="s">
        <v>3210</v>
      </c>
      <c r="F148" s="667" t="s">
        <v>3211</v>
      </c>
      <c r="G148" s="666" t="s">
        <v>2682</v>
      </c>
      <c r="H148" s="666" t="s">
        <v>2683</v>
      </c>
      <c r="I148" s="668">
        <v>3.42</v>
      </c>
      <c r="J148" s="668">
        <v>40</v>
      </c>
      <c r="K148" s="669">
        <v>136.80000000000001</v>
      </c>
    </row>
    <row r="149" spans="1:11" ht="14.4" customHeight="1" x14ac:dyDescent="0.3">
      <c r="A149" s="664" t="s">
        <v>549</v>
      </c>
      <c r="B149" s="665" t="s">
        <v>550</v>
      </c>
      <c r="C149" s="666" t="s">
        <v>562</v>
      </c>
      <c r="D149" s="667" t="s">
        <v>1613</v>
      </c>
      <c r="E149" s="666" t="s">
        <v>3210</v>
      </c>
      <c r="F149" s="667" t="s">
        <v>3211</v>
      </c>
      <c r="G149" s="666" t="s">
        <v>2684</v>
      </c>
      <c r="H149" s="666" t="s">
        <v>2685</v>
      </c>
      <c r="I149" s="668">
        <v>9.4349999999999987</v>
      </c>
      <c r="J149" s="668">
        <v>100</v>
      </c>
      <c r="K149" s="669">
        <v>943.5</v>
      </c>
    </row>
    <row r="150" spans="1:11" ht="14.4" customHeight="1" x14ac:dyDescent="0.3">
      <c r="A150" s="664" t="s">
        <v>549</v>
      </c>
      <c r="B150" s="665" t="s">
        <v>550</v>
      </c>
      <c r="C150" s="666" t="s">
        <v>562</v>
      </c>
      <c r="D150" s="667" t="s">
        <v>1613</v>
      </c>
      <c r="E150" s="666" t="s">
        <v>3212</v>
      </c>
      <c r="F150" s="667" t="s">
        <v>3213</v>
      </c>
      <c r="G150" s="666" t="s">
        <v>2686</v>
      </c>
      <c r="H150" s="666" t="s">
        <v>2687</v>
      </c>
      <c r="I150" s="668">
        <v>8.1649999999999991</v>
      </c>
      <c r="J150" s="668">
        <v>1100</v>
      </c>
      <c r="K150" s="669">
        <v>8981</v>
      </c>
    </row>
    <row r="151" spans="1:11" ht="14.4" customHeight="1" x14ac:dyDescent="0.3">
      <c r="A151" s="664" t="s">
        <v>549</v>
      </c>
      <c r="B151" s="665" t="s">
        <v>550</v>
      </c>
      <c r="C151" s="666" t="s">
        <v>562</v>
      </c>
      <c r="D151" s="667" t="s">
        <v>1613</v>
      </c>
      <c r="E151" s="666" t="s">
        <v>3214</v>
      </c>
      <c r="F151" s="667" t="s">
        <v>3215</v>
      </c>
      <c r="G151" s="666" t="s">
        <v>2690</v>
      </c>
      <c r="H151" s="666" t="s">
        <v>2691</v>
      </c>
      <c r="I151" s="668">
        <v>0.48</v>
      </c>
      <c r="J151" s="668">
        <v>1200</v>
      </c>
      <c r="K151" s="669">
        <v>576</v>
      </c>
    </row>
    <row r="152" spans="1:11" ht="14.4" customHeight="1" x14ac:dyDescent="0.3">
      <c r="A152" s="664" t="s">
        <v>549</v>
      </c>
      <c r="B152" s="665" t="s">
        <v>550</v>
      </c>
      <c r="C152" s="666" t="s">
        <v>562</v>
      </c>
      <c r="D152" s="667" t="s">
        <v>1613</v>
      </c>
      <c r="E152" s="666" t="s">
        <v>3214</v>
      </c>
      <c r="F152" s="667" t="s">
        <v>3215</v>
      </c>
      <c r="G152" s="666" t="s">
        <v>2692</v>
      </c>
      <c r="H152" s="666" t="s">
        <v>2693</v>
      </c>
      <c r="I152" s="668">
        <v>1.81</v>
      </c>
      <c r="J152" s="668">
        <v>100</v>
      </c>
      <c r="K152" s="669">
        <v>181</v>
      </c>
    </row>
    <row r="153" spans="1:11" ht="14.4" customHeight="1" x14ac:dyDescent="0.3">
      <c r="A153" s="664" t="s">
        <v>549</v>
      </c>
      <c r="B153" s="665" t="s">
        <v>550</v>
      </c>
      <c r="C153" s="666" t="s">
        <v>562</v>
      </c>
      <c r="D153" s="667" t="s">
        <v>1613</v>
      </c>
      <c r="E153" s="666" t="s">
        <v>3216</v>
      </c>
      <c r="F153" s="667" t="s">
        <v>3217</v>
      </c>
      <c r="G153" s="666" t="s">
        <v>2694</v>
      </c>
      <c r="H153" s="666" t="s">
        <v>2695</v>
      </c>
      <c r="I153" s="668">
        <v>0.71</v>
      </c>
      <c r="J153" s="668">
        <v>3400</v>
      </c>
      <c r="K153" s="669">
        <v>2414</v>
      </c>
    </row>
    <row r="154" spans="1:11" ht="14.4" customHeight="1" x14ac:dyDescent="0.3">
      <c r="A154" s="664" t="s">
        <v>549</v>
      </c>
      <c r="B154" s="665" t="s">
        <v>550</v>
      </c>
      <c r="C154" s="666" t="s">
        <v>562</v>
      </c>
      <c r="D154" s="667" t="s">
        <v>1613</v>
      </c>
      <c r="E154" s="666" t="s">
        <v>3216</v>
      </c>
      <c r="F154" s="667" t="s">
        <v>3217</v>
      </c>
      <c r="G154" s="666" t="s">
        <v>2768</v>
      </c>
      <c r="H154" s="666" t="s">
        <v>2769</v>
      </c>
      <c r="I154" s="668">
        <v>0.71</v>
      </c>
      <c r="J154" s="668">
        <v>1800</v>
      </c>
      <c r="K154" s="669">
        <v>1278</v>
      </c>
    </row>
    <row r="155" spans="1:11" ht="14.4" customHeight="1" x14ac:dyDescent="0.3">
      <c r="A155" s="664" t="s">
        <v>549</v>
      </c>
      <c r="B155" s="665" t="s">
        <v>550</v>
      </c>
      <c r="C155" s="666" t="s">
        <v>562</v>
      </c>
      <c r="D155" s="667" t="s">
        <v>1613</v>
      </c>
      <c r="E155" s="666" t="s">
        <v>3216</v>
      </c>
      <c r="F155" s="667" t="s">
        <v>3217</v>
      </c>
      <c r="G155" s="666" t="s">
        <v>2696</v>
      </c>
      <c r="H155" s="666" t="s">
        <v>2697</v>
      </c>
      <c r="I155" s="668">
        <v>0.71</v>
      </c>
      <c r="J155" s="668">
        <v>1400</v>
      </c>
      <c r="K155" s="669">
        <v>994</v>
      </c>
    </row>
    <row r="156" spans="1:11" ht="14.4" customHeight="1" x14ac:dyDescent="0.3">
      <c r="A156" s="664" t="s">
        <v>549</v>
      </c>
      <c r="B156" s="665" t="s">
        <v>550</v>
      </c>
      <c r="C156" s="666" t="s">
        <v>562</v>
      </c>
      <c r="D156" s="667" t="s">
        <v>1613</v>
      </c>
      <c r="E156" s="666" t="s">
        <v>3218</v>
      </c>
      <c r="F156" s="667" t="s">
        <v>3219</v>
      </c>
      <c r="G156" s="666" t="s">
        <v>2770</v>
      </c>
      <c r="H156" s="666" t="s">
        <v>2771</v>
      </c>
      <c r="I156" s="668">
        <v>139.44</v>
      </c>
      <c r="J156" s="668">
        <v>4</v>
      </c>
      <c r="K156" s="669">
        <v>557.76</v>
      </c>
    </row>
    <row r="157" spans="1:11" ht="14.4" customHeight="1" x14ac:dyDescent="0.3">
      <c r="A157" s="664" t="s">
        <v>549</v>
      </c>
      <c r="B157" s="665" t="s">
        <v>550</v>
      </c>
      <c r="C157" s="666" t="s">
        <v>562</v>
      </c>
      <c r="D157" s="667" t="s">
        <v>1613</v>
      </c>
      <c r="E157" s="666" t="s">
        <v>3218</v>
      </c>
      <c r="F157" s="667" t="s">
        <v>3219</v>
      </c>
      <c r="G157" s="666" t="s">
        <v>2772</v>
      </c>
      <c r="H157" s="666" t="s">
        <v>2773</v>
      </c>
      <c r="I157" s="668">
        <v>139.44</v>
      </c>
      <c r="J157" s="668">
        <v>4</v>
      </c>
      <c r="K157" s="669">
        <v>557.76</v>
      </c>
    </row>
    <row r="158" spans="1:11" ht="14.4" customHeight="1" x14ac:dyDescent="0.3">
      <c r="A158" s="664" t="s">
        <v>549</v>
      </c>
      <c r="B158" s="665" t="s">
        <v>550</v>
      </c>
      <c r="C158" s="666" t="s">
        <v>562</v>
      </c>
      <c r="D158" s="667" t="s">
        <v>1613</v>
      </c>
      <c r="E158" s="666" t="s">
        <v>3218</v>
      </c>
      <c r="F158" s="667" t="s">
        <v>3219</v>
      </c>
      <c r="G158" s="666" t="s">
        <v>2774</v>
      </c>
      <c r="H158" s="666" t="s">
        <v>2775</v>
      </c>
      <c r="I158" s="668">
        <v>142.78</v>
      </c>
      <c r="J158" s="668">
        <v>1</v>
      </c>
      <c r="K158" s="669">
        <v>142.78</v>
      </c>
    </row>
    <row r="159" spans="1:11" ht="14.4" customHeight="1" x14ac:dyDescent="0.3">
      <c r="A159" s="664" t="s">
        <v>549</v>
      </c>
      <c r="B159" s="665" t="s">
        <v>550</v>
      </c>
      <c r="C159" s="666" t="s">
        <v>565</v>
      </c>
      <c r="D159" s="667" t="s">
        <v>1614</v>
      </c>
      <c r="E159" s="666" t="s">
        <v>3208</v>
      </c>
      <c r="F159" s="667" t="s">
        <v>3209</v>
      </c>
      <c r="G159" s="666" t="s">
        <v>2776</v>
      </c>
      <c r="H159" s="666" t="s">
        <v>2777</v>
      </c>
      <c r="I159" s="668">
        <v>2.5049999999999999</v>
      </c>
      <c r="J159" s="668">
        <v>80</v>
      </c>
      <c r="K159" s="669">
        <v>200.4</v>
      </c>
    </row>
    <row r="160" spans="1:11" ht="14.4" customHeight="1" x14ac:dyDescent="0.3">
      <c r="A160" s="664" t="s">
        <v>549</v>
      </c>
      <c r="B160" s="665" t="s">
        <v>550</v>
      </c>
      <c r="C160" s="666" t="s">
        <v>565</v>
      </c>
      <c r="D160" s="667" t="s">
        <v>1614</v>
      </c>
      <c r="E160" s="666" t="s">
        <v>3208</v>
      </c>
      <c r="F160" s="667" t="s">
        <v>3209</v>
      </c>
      <c r="G160" s="666" t="s">
        <v>2778</v>
      </c>
      <c r="H160" s="666" t="s">
        <v>2779</v>
      </c>
      <c r="I160" s="668">
        <v>3.2649999999999997</v>
      </c>
      <c r="J160" s="668">
        <v>140</v>
      </c>
      <c r="K160" s="669">
        <v>457.20000000000005</v>
      </c>
    </row>
    <row r="161" spans="1:11" ht="14.4" customHeight="1" x14ac:dyDescent="0.3">
      <c r="A161" s="664" t="s">
        <v>549</v>
      </c>
      <c r="B161" s="665" t="s">
        <v>550</v>
      </c>
      <c r="C161" s="666" t="s">
        <v>565</v>
      </c>
      <c r="D161" s="667" t="s">
        <v>1614</v>
      </c>
      <c r="E161" s="666" t="s">
        <v>3208</v>
      </c>
      <c r="F161" s="667" t="s">
        <v>3209</v>
      </c>
      <c r="G161" s="666" t="s">
        <v>2780</v>
      </c>
      <c r="H161" s="666" t="s">
        <v>2781</v>
      </c>
      <c r="I161" s="668">
        <v>3.9649999999999999</v>
      </c>
      <c r="J161" s="668">
        <v>120</v>
      </c>
      <c r="K161" s="669">
        <v>475.79999999999995</v>
      </c>
    </row>
    <row r="162" spans="1:11" ht="14.4" customHeight="1" x14ac:dyDescent="0.3">
      <c r="A162" s="664" t="s">
        <v>549</v>
      </c>
      <c r="B162" s="665" t="s">
        <v>550</v>
      </c>
      <c r="C162" s="666" t="s">
        <v>565</v>
      </c>
      <c r="D162" s="667" t="s">
        <v>1614</v>
      </c>
      <c r="E162" s="666" t="s">
        <v>3208</v>
      </c>
      <c r="F162" s="667" t="s">
        <v>3209</v>
      </c>
      <c r="G162" s="666" t="s">
        <v>2708</v>
      </c>
      <c r="H162" s="666" t="s">
        <v>2709</v>
      </c>
      <c r="I162" s="668">
        <v>10.119999999999999</v>
      </c>
      <c r="J162" s="668">
        <v>8</v>
      </c>
      <c r="K162" s="669">
        <v>80.960000000000008</v>
      </c>
    </row>
    <row r="163" spans="1:11" ht="14.4" customHeight="1" x14ac:dyDescent="0.3">
      <c r="A163" s="664" t="s">
        <v>549</v>
      </c>
      <c r="B163" s="665" t="s">
        <v>550</v>
      </c>
      <c r="C163" s="666" t="s">
        <v>565</v>
      </c>
      <c r="D163" s="667" t="s">
        <v>1614</v>
      </c>
      <c r="E163" s="666" t="s">
        <v>3208</v>
      </c>
      <c r="F163" s="667" t="s">
        <v>3209</v>
      </c>
      <c r="G163" s="666" t="s">
        <v>2608</v>
      </c>
      <c r="H163" s="666" t="s">
        <v>2609</v>
      </c>
      <c r="I163" s="668">
        <v>6.25</v>
      </c>
      <c r="J163" s="668">
        <v>15</v>
      </c>
      <c r="K163" s="669">
        <v>93.75</v>
      </c>
    </row>
    <row r="164" spans="1:11" ht="14.4" customHeight="1" x14ac:dyDescent="0.3">
      <c r="A164" s="664" t="s">
        <v>549</v>
      </c>
      <c r="B164" s="665" t="s">
        <v>550</v>
      </c>
      <c r="C164" s="666" t="s">
        <v>565</v>
      </c>
      <c r="D164" s="667" t="s">
        <v>1614</v>
      </c>
      <c r="E164" s="666" t="s">
        <v>3208</v>
      </c>
      <c r="F164" s="667" t="s">
        <v>3209</v>
      </c>
      <c r="G164" s="666" t="s">
        <v>2712</v>
      </c>
      <c r="H164" s="666" t="s">
        <v>2713</v>
      </c>
      <c r="I164" s="668">
        <v>0.88</v>
      </c>
      <c r="J164" s="668">
        <v>2000</v>
      </c>
      <c r="K164" s="669">
        <v>1760</v>
      </c>
    </row>
    <row r="165" spans="1:11" ht="14.4" customHeight="1" x14ac:dyDescent="0.3">
      <c r="A165" s="664" t="s">
        <v>549</v>
      </c>
      <c r="B165" s="665" t="s">
        <v>550</v>
      </c>
      <c r="C165" s="666" t="s">
        <v>565</v>
      </c>
      <c r="D165" s="667" t="s">
        <v>1614</v>
      </c>
      <c r="E165" s="666" t="s">
        <v>3208</v>
      </c>
      <c r="F165" s="667" t="s">
        <v>3209</v>
      </c>
      <c r="G165" s="666" t="s">
        <v>2612</v>
      </c>
      <c r="H165" s="666" t="s">
        <v>2613</v>
      </c>
      <c r="I165" s="668">
        <v>30.17</v>
      </c>
      <c r="J165" s="668">
        <v>25</v>
      </c>
      <c r="K165" s="669">
        <v>754.25</v>
      </c>
    </row>
    <row r="166" spans="1:11" ht="14.4" customHeight="1" x14ac:dyDescent="0.3">
      <c r="A166" s="664" t="s">
        <v>549</v>
      </c>
      <c r="B166" s="665" t="s">
        <v>550</v>
      </c>
      <c r="C166" s="666" t="s">
        <v>565</v>
      </c>
      <c r="D166" s="667" t="s">
        <v>1614</v>
      </c>
      <c r="E166" s="666" t="s">
        <v>3208</v>
      </c>
      <c r="F166" s="667" t="s">
        <v>3209</v>
      </c>
      <c r="G166" s="666" t="s">
        <v>2616</v>
      </c>
      <c r="H166" s="666" t="s">
        <v>2617</v>
      </c>
      <c r="I166" s="668">
        <v>0.66500000000000004</v>
      </c>
      <c r="J166" s="668">
        <v>5000</v>
      </c>
      <c r="K166" s="669">
        <v>3325</v>
      </c>
    </row>
    <row r="167" spans="1:11" ht="14.4" customHeight="1" x14ac:dyDescent="0.3">
      <c r="A167" s="664" t="s">
        <v>549</v>
      </c>
      <c r="B167" s="665" t="s">
        <v>550</v>
      </c>
      <c r="C167" s="666" t="s">
        <v>565</v>
      </c>
      <c r="D167" s="667" t="s">
        <v>1614</v>
      </c>
      <c r="E167" s="666" t="s">
        <v>3208</v>
      </c>
      <c r="F167" s="667" t="s">
        <v>3209</v>
      </c>
      <c r="G167" s="666" t="s">
        <v>2782</v>
      </c>
      <c r="H167" s="666" t="s">
        <v>2783</v>
      </c>
      <c r="I167" s="668">
        <v>4.49</v>
      </c>
      <c r="J167" s="668">
        <v>60</v>
      </c>
      <c r="K167" s="669">
        <v>269.39999999999998</v>
      </c>
    </row>
    <row r="168" spans="1:11" ht="14.4" customHeight="1" x14ac:dyDescent="0.3">
      <c r="A168" s="664" t="s">
        <v>549</v>
      </c>
      <c r="B168" s="665" t="s">
        <v>550</v>
      </c>
      <c r="C168" s="666" t="s">
        <v>565</v>
      </c>
      <c r="D168" s="667" t="s">
        <v>1614</v>
      </c>
      <c r="E168" s="666" t="s">
        <v>3208</v>
      </c>
      <c r="F168" s="667" t="s">
        <v>3209</v>
      </c>
      <c r="G168" s="666" t="s">
        <v>2618</v>
      </c>
      <c r="H168" s="666" t="s">
        <v>2619</v>
      </c>
      <c r="I168" s="668">
        <v>8.58</v>
      </c>
      <c r="J168" s="668">
        <v>60</v>
      </c>
      <c r="K168" s="669">
        <v>514.79999999999995</v>
      </c>
    </row>
    <row r="169" spans="1:11" ht="14.4" customHeight="1" x14ac:dyDescent="0.3">
      <c r="A169" s="664" t="s">
        <v>549</v>
      </c>
      <c r="B169" s="665" t="s">
        <v>550</v>
      </c>
      <c r="C169" s="666" t="s">
        <v>565</v>
      </c>
      <c r="D169" s="667" t="s">
        <v>1614</v>
      </c>
      <c r="E169" s="666" t="s">
        <v>3208</v>
      </c>
      <c r="F169" s="667" t="s">
        <v>3209</v>
      </c>
      <c r="G169" s="666" t="s">
        <v>2784</v>
      </c>
      <c r="H169" s="666" t="s">
        <v>2785</v>
      </c>
      <c r="I169" s="668">
        <v>13.02</v>
      </c>
      <c r="J169" s="668">
        <v>4</v>
      </c>
      <c r="K169" s="669">
        <v>52.08</v>
      </c>
    </row>
    <row r="170" spans="1:11" ht="14.4" customHeight="1" x14ac:dyDescent="0.3">
      <c r="A170" s="664" t="s">
        <v>549</v>
      </c>
      <c r="B170" s="665" t="s">
        <v>550</v>
      </c>
      <c r="C170" s="666" t="s">
        <v>565</v>
      </c>
      <c r="D170" s="667" t="s">
        <v>1614</v>
      </c>
      <c r="E170" s="666" t="s">
        <v>3208</v>
      </c>
      <c r="F170" s="667" t="s">
        <v>3209</v>
      </c>
      <c r="G170" s="666" t="s">
        <v>2786</v>
      </c>
      <c r="H170" s="666" t="s">
        <v>2787</v>
      </c>
      <c r="I170" s="668">
        <v>11.26</v>
      </c>
      <c r="J170" s="668">
        <v>102</v>
      </c>
      <c r="K170" s="669">
        <v>1148.3600000000001</v>
      </c>
    </row>
    <row r="171" spans="1:11" ht="14.4" customHeight="1" x14ac:dyDescent="0.3">
      <c r="A171" s="664" t="s">
        <v>549</v>
      </c>
      <c r="B171" s="665" t="s">
        <v>550</v>
      </c>
      <c r="C171" s="666" t="s">
        <v>565</v>
      </c>
      <c r="D171" s="667" t="s">
        <v>1614</v>
      </c>
      <c r="E171" s="666" t="s">
        <v>3208</v>
      </c>
      <c r="F171" s="667" t="s">
        <v>3209</v>
      </c>
      <c r="G171" s="666" t="s">
        <v>2622</v>
      </c>
      <c r="H171" s="666" t="s">
        <v>2623</v>
      </c>
      <c r="I171" s="668">
        <v>0.85333333333333339</v>
      </c>
      <c r="J171" s="668">
        <v>700</v>
      </c>
      <c r="K171" s="669">
        <v>597</v>
      </c>
    </row>
    <row r="172" spans="1:11" ht="14.4" customHeight="1" x14ac:dyDescent="0.3">
      <c r="A172" s="664" t="s">
        <v>549</v>
      </c>
      <c r="B172" s="665" t="s">
        <v>550</v>
      </c>
      <c r="C172" s="666" t="s">
        <v>565</v>
      </c>
      <c r="D172" s="667" t="s">
        <v>1614</v>
      </c>
      <c r="E172" s="666" t="s">
        <v>3208</v>
      </c>
      <c r="F172" s="667" t="s">
        <v>3209</v>
      </c>
      <c r="G172" s="666" t="s">
        <v>2716</v>
      </c>
      <c r="H172" s="666" t="s">
        <v>2717</v>
      </c>
      <c r="I172" s="668">
        <v>2.06</v>
      </c>
      <c r="J172" s="668">
        <v>100</v>
      </c>
      <c r="K172" s="669">
        <v>206</v>
      </c>
    </row>
    <row r="173" spans="1:11" ht="14.4" customHeight="1" x14ac:dyDescent="0.3">
      <c r="A173" s="664" t="s">
        <v>549</v>
      </c>
      <c r="B173" s="665" t="s">
        <v>550</v>
      </c>
      <c r="C173" s="666" t="s">
        <v>565</v>
      </c>
      <c r="D173" s="667" t="s">
        <v>1614</v>
      </c>
      <c r="E173" s="666" t="s">
        <v>3208</v>
      </c>
      <c r="F173" s="667" t="s">
        <v>3209</v>
      </c>
      <c r="G173" s="666" t="s">
        <v>2720</v>
      </c>
      <c r="H173" s="666" t="s">
        <v>2721</v>
      </c>
      <c r="I173" s="668">
        <v>191.13</v>
      </c>
      <c r="J173" s="668">
        <v>3</v>
      </c>
      <c r="K173" s="669">
        <v>573.39</v>
      </c>
    </row>
    <row r="174" spans="1:11" ht="14.4" customHeight="1" x14ac:dyDescent="0.3">
      <c r="A174" s="664" t="s">
        <v>549</v>
      </c>
      <c r="B174" s="665" t="s">
        <v>550</v>
      </c>
      <c r="C174" s="666" t="s">
        <v>565</v>
      </c>
      <c r="D174" s="667" t="s">
        <v>1614</v>
      </c>
      <c r="E174" s="666" t="s">
        <v>3208</v>
      </c>
      <c r="F174" s="667" t="s">
        <v>3209</v>
      </c>
      <c r="G174" s="666" t="s">
        <v>2788</v>
      </c>
      <c r="H174" s="666" t="s">
        <v>2789</v>
      </c>
      <c r="I174" s="668">
        <v>16.39</v>
      </c>
      <c r="J174" s="668">
        <v>120</v>
      </c>
      <c r="K174" s="669">
        <v>1966.5</v>
      </c>
    </row>
    <row r="175" spans="1:11" ht="14.4" customHeight="1" x14ac:dyDescent="0.3">
      <c r="A175" s="664" t="s">
        <v>549</v>
      </c>
      <c r="B175" s="665" t="s">
        <v>550</v>
      </c>
      <c r="C175" s="666" t="s">
        <v>565</v>
      </c>
      <c r="D175" s="667" t="s">
        <v>1614</v>
      </c>
      <c r="E175" s="666" t="s">
        <v>3210</v>
      </c>
      <c r="F175" s="667" t="s">
        <v>3211</v>
      </c>
      <c r="G175" s="666" t="s">
        <v>2628</v>
      </c>
      <c r="H175" s="666" t="s">
        <v>2629</v>
      </c>
      <c r="I175" s="668">
        <v>11.15</v>
      </c>
      <c r="J175" s="668">
        <v>200</v>
      </c>
      <c r="K175" s="669">
        <v>2230</v>
      </c>
    </row>
    <row r="176" spans="1:11" ht="14.4" customHeight="1" x14ac:dyDescent="0.3">
      <c r="A176" s="664" t="s">
        <v>549</v>
      </c>
      <c r="B176" s="665" t="s">
        <v>550</v>
      </c>
      <c r="C176" s="666" t="s">
        <v>565</v>
      </c>
      <c r="D176" s="667" t="s">
        <v>1614</v>
      </c>
      <c r="E176" s="666" t="s">
        <v>3210</v>
      </c>
      <c r="F176" s="667" t="s">
        <v>3211</v>
      </c>
      <c r="G176" s="666" t="s">
        <v>2630</v>
      </c>
      <c r="H176" s="666" t="s">
        <v>2631</v>
      </c>
      <c r="I176" s="668">
        <v>1.0900000000000001</v>
      </c>
      <c r="J176" s="668">
        <v>600</v>
      </c>
      <c r="K176" s="669">
        <v>654</v>
      </c>
    </row>
    <row r="177" spans="1:11" ht="14.4" customHeight="1" x14ac:dyDescent="0.3">
      <c r="A177" s="664" t="s">
        <v>549</v>
      </c>
      <c r="B177" s="665" t="s">
        <v>550</v>
      </c>
      <c r="C177" s="666" t="s">
        <v>565</v>
      </c>
      <c r="D177" s="667" t="s">
        <v>1614</v>
      </c>
      <c r="E177" s="666" t="s">
        <v>3210</v>
      </c>
      <c r="F177" s="667" t="s">
        <v>3211</v>
      </c>
      <c r="G177" s="666" t="s">
        <v>2728</v>
      </c>
      <c r="H177" s="666" t="s">
        <v>2729</v>
      </c>
      <c r="I177" s="668">
        <v>0.47499999999999998</v>
      </c>
      <c r="J177" s="668">
        <v>700</v>
      </c>
      <c r="K177" s="669">
        <v>333</v>
      </c>
    </row>
    <row r="178" spans="1:11" ht="14.4" customHeight="1" x14ac:dyDescent="0.3">
      <c r="A178" s="664" t="s">
        <v>549</v>
      </c>
      <c r="B178" s="665" t="s">
        <v>550</v>
      </c>
      <c r="C178" s="666" t="s">
        <v>565</v>
      </c>
      <c r="D178" s="667" t="s">
        <v>1614</v>
      </c>
      <c r="E178" s="666" t="s">
        <v>3210</v>
      </c>
      <c r="F178" s="667" t="s">
        <v>3211</v>
      </c>
      <c r="G178" s="666" t="s">
        <v>2632</v>
      </c>
      <c r="H178" s="666" t="s">
        <v>2633</v>
      </c>
      <c r="I178" s="668">
        <v>0.67</v>
      </c>
      <c r="J178" s="668">
        <v>400</v>
      </c>
      <c r="K178" s="669">
        <v>268</v>
      </c>
    </row>
    <row r="179" spans="1:11" ht="14.4" customHeight="1" x14ac:dyDescent="0.3">
      <c r="A179" s="664" t="s">
        <v>549</v>
      </c>
      <c r="B179" s="665" t="s">
        <v>550</v>
      </c>
      <c r="C179" s="666" t="s">
        <v>565</v>
      </c>
      <c r="D179" s="667" t="s">
        <v>1614</v>
      </c>
      <c r="E179" s="666" t="s">
        <v>3210</v>
      </c>
      <c r="F179" s="667" t="s">
        <v>3211</v>
      </c>
      <c r="G179" s="666" t="s">
        <v>2730</v>
      </c>
      <c r="H179" s="666" t="s">
        <v>2731</v>
      </c>
      <c r="I179" s="668">
        <v>5.32</v>
      </c>
      <c r="J179" s="668">
        <v>200</v>
      </c>
      <c r="K179" s="669">
        <v>1064.5999999999999</v>
      </c>
    </row>
    <row r="180" spans="1:11" ht="14.4" customHeight="1" x14ac:dyDescent="0.3">
      <c r="A180" s="664" t="s">
        <v>549</v>
      </c>
      <c r="B180" s="665" t="s">
        <v>550</v>
      </c>
      <c r="C180" s="666" t="s">
        <v>565</v>
      </c>
      <c r="D180" s="667" t="s">
        <v>1614</v>
      </c>
      <c r="E180" s="666" t="s">
        <v>3210</v>
      </c>
      <c r="F180" s="667" t="s">
        <v>3211</v>
      </c>
      <c r="G180" s="666" t="s">
        <v>2790</v>
      </c>
      <c r="H180" s="666" t="s">
        <v>2791</v>
      </c>
      <c r="I180" s="668">
        <v>1.81</v>
      </c>
      <c r="J180" s="668">
        <v>20</v>
      </c>
      <c r="K180" s="669">
        <v>36.200000000000003</v>
      </c>
    </row>
    <row r="181" spans="1:11" ht="14.4" customHeight="1" x14ac:dyDescent="0.3">
      <c r="A181" s="664" t="s">
        <v>549</v>
      </c>
      <c r="B181" s="665" t="s">
        <v>550</v>
      </c>
      <c r="C181" s="666" t="s">
        <v>565</v>
      </c>
      <c r="D181" s="667" t="s">
        <v>1614</v>
      </c>
      <c r="E181" s="666" t="s">
        <v>3210</v>
      </c>
      <c r="F181" s="667" t="s">
        <v>3211</v>
      </c>
      <c r="G181" s="666" t="s">
        <v>2640</v>
      </c>
      <c r="H181" s="666" t="s">
        <v>2641</v>
      </c>
      <c r="I181" s="668">
        <v>1.98</v>
      </c>
      <c r="J181" s="668">
        <v>50</v>
      </c>
      <c r="K181" s="669">
        <v>99</v>
      </c>
    </row>
    <row r="182" spans="1:11" ht="14.4" customHeight="1" x14ac:dyDescent="0.3">
      <c r="A182" s="664" t="s">
        <v>549</v>
      </c>
      <c r="B182" s="665" t="s">
        <v>550</v>
      </c>
      <c r="C182" s="666" t="s">
        <v>565</v>
      </c>
      <c r="D182" s="667" t="s">
        <v>1614</v>
      </c>
      <c r="E182" s="666" t="s">
        <v>3210</v>
      </c>
      <c r="F182" s="667" t="s">
        <v>3211</v>
      </c>
      <c r="G182" s="666" t="s">
        <v>2642</v>
      </c>
      <c r="H182" s="666" t="s">
        <v>2643</v>
      </c>
      <c r="I182" s="668">
        <v>2.04</v>
      </c>
      <c r="J182" s="668">
        <v>31</v>
      </c>
      <c r="K182" s="669">
        <v>63.24</v>
      </c>
    </row>
    <row r="183" spans="1:11" ht="14.4" customHeight="1" x14ac:dyDescent="0.3">
      <c r="A183" s="664" t="s">
        <v>549</v>
      </c>
      <c r="B183" s="665" t="s">
        <v>550</v>
      </c>
      <c r="C183" s="666" t="s">
        <v>565</v>
      </c>
      <c r="D183" s="667" t="s">
        <v>1614</v>
      </c>
      <c r="E183" s="666" t="s">
        <v>3210</v>
      </c>
      <c r="F183" s="667" t="s">
        <v>3211</v>
      </c>
      <c r="G183" s="666" t="s">
        <v>2732</v>
      </c>
      <c r="H183" s="666" t="s">
        <v>2733</v>
      </c>
      <c r="I183" s="668">
        <v>1.92</v>
      </c>
      <c r="J183" s="668">
        <v>10</v>
      </c>
      <c r="K183" s="669">
        <v>19.2</v>
      </c>
    </row>
    <row r="184" spans="1:11" ht="14.4" customHeight="1" x14ac:dyDescent="0.3">
      <c r="A184" s="664" t="s">
        <v>549</v>
      </c>
      <c r="B184" s="665" t="s">
        <v>550</v>
      </c>
      <c r="C184" s="666" t="s">
        <v>565</v>
      </c>
      <c r="D184" s="667" t="s">
        <v>1614</v>
      </c>
      <c r="E184" s="666" t="s">
        <v>3210</v>
      </c>
      <c r="F184" s="667" t="s">
        <v>3211</v>
      </c>
      <c r="G184" s="666" t="s">
        <v>2648</v>
      </c>
      <c r="H184" s="666" t="s">
        <v>2649</v>
      </c>
      <c r="I184" s="668">
        <v>2.17</v>
      </c>
      <c r="J184" s="668">
        <v>10</v>
      </c>
      <c r="K184" s="669">
        <v>21.7</v>
      </c>
    </row>
    <row r="185" spans="1:11" ht="14.4" customHeight="1" x14ac:dyDescent="0.3">
      <c r="A185" s="664" t="s">
        <v>549</v>
      </c>
      <c r="B185" s="665" t="s">
        <v>550</v>
      </c>
      <c r="C185" s="666" t="s">
        <v>565</v>
      </c>
      <c r="D185" s="667" t="s">
        <v>1614</v>
      </c>
      <c r="E185" s="666" t="s">
        <v>3210</v>
      </c>
      <c r="F185" s="667" t="s">
        <v>3211</v>
      </c>
      <c r="G185" s="666" t="s">
        <v>2656</v>
      </c>
      <c r="H185" s="666" t="s">
        <v>2657</v>
      </c>
      <c r="I185" s="668">
        <v>2.0549999999999997</v>
      </c>
      <c r="J185" s="668">
        <v>70</v>
      </c>
      <c r="K185" s="669">
        <v>144</v>
      </c>
    </row>
    <row r="186" spans="1:11" ht="14.4" customHeight="1" x14ac:dyDescent="0.3">
      <c r="A186" s="664" t="s">
        <v>549</v>
      </c>
      <c r="B186" s="665" t="s">
        <v>550</v>
      </c>
      <c r="C186" s="666" t="s">
        <v>565</v>
      </c>
      <c r="D186" s="667" t="s">
        <v>1614</v>
      </c>
      <c r="E186" s="666" t="s">
        <v>3210</v>
      </c>
      <c r="F186" s="667" t="s">
        <v>3211</v>
      </c>
      <c r="G186" s="666" t="s">
        <v>2792</v>
      </c>
      <c r="H186" s="666" t="s">
        <v>2793</v>
      </c>
      <c r="I186" s="668">
        <v>15.01</v>
      </c>
      <c r="J186" s="668">
        <v>10</v>
      </c>
      <c r="K186" s="669">
        <v>150.1</v>
      </c>
    </row>
    <row r="187" spans="1:11" ht="14.4" customHeight="1" x14ac:dyDescent="0.3">
      <c r="A187" s="664" t="s">
        <v>549</v>
      </c>
      <c r="B187" s="665" t="s">
        <v>550</v>
      </c>
      <c r="C187" s="666" t="s">
        <v>565</v>
      </c>
      <c r="D187" s="667" t="s">
        <v>1614</v>
      </c>
      <c r="E187" s="666" t="s">
        <v>3210</v>
      </c>
      <c r="F187" s="667" t="s">
        <v>3211</v>
      </c>
      <c r="G187" s="666" t="s">
        <v>2664</v>
      </c>
      <c r="H187" s="666" t="s">
        <v>2665</v>
      </c>
      <c r="I187" s="668">
        <v>2.5149999999999997</v>
      </c>
      <c r="J187" s="668">
        <v>50</v>
      </c>
      <c r="K187" s="669">
        <v>125.8</v>
      </c>
    </row>
    <row r="188" spans="1:11" ht="14.4" customHeight="1" x14ac:dyDescent="0.3">
      <c r="A188" s="664" t="s">
        <v>549</v>
      </c>
      <c r="B188" s="665" t="s">
        <v>550</v>
      </c>
      <c r="C188" s="666" t="s">
        <v>565</v>
      </c>
      <c r="D188" s="667" t="s">
        <v>1614</v>
      </c>
      <c r="E188" s="666" t="s">
        <v>3210</v>
      </c>
      <c r="F188" s="667" t="s">
        <v>3211</v>
      </c>
      <c r="G188" s="666" t="s">
        <v>2672</v>
      </c>
      <c r="H188" s="666" t="s">
        <v>2673</v>
      </c>
      <c r="I188" s="668">
        <v>21.234999999999999</v>
      </c>
      <c r="J188" s="668">
        <v>35</v>
      </c>
      <c r="K188" s="669">
        <v>743.2</v>
      </c>
    </row>
    <row r="189" spans="1:11" ht="14.4" customHeight="1" x14ac:dyDescent="0.3">
      <c r="A189" s="664" t="s">
        <v>549</v>
      </c>
      <c r="B189" s="665" t="s">
        <v>550</v>
      </c>
      <c r="C189" s="666" t="s">
        <v>565</v>
      </c>
      <c r="D189" s="667" t="s">
        <v>1614</v>
      </c>
      <c r="E189" s="666" t="s">
        <v>3214</v>
      </c>
      <c r="F189" s="667" t="s">
        <v>3215</v>
      </c>
      <c r="G189" s="666" t="s">
        <v>2794</v>
      </c>
      <c r="H189" s="666" t="s">
        <v>2795</v>
      </c>
      <c r="I189" s="668">
        <v>0.30499999999999999</v>
      </c>
      <c r="J189" s="668">
        <v>500</v>
      </c>
      <c r="K189" s="669">
        <v>152</v>
      </c>
    </row>
    <row r="190" spans="1:11" ht="14.4" customHeight="1" x14ac:dyDescent="0.3">
      <c r="A190" s="664" t="s">
        <v>549</v>
      </c>
      <c r="B190" s="665" t="s">
        <v>550</v>
      </c>
      <c r="C190" s="666" t="s">
        <v>565</v>
      </c>
      <c r="D190" s="667" t="s">
        <v>1614</v>
      </c>
      <c r="E190" s="666" t="s">
        <v>3214</v>
      </c>
      <c r="F190" s="667" t="s">
        <v>3215</v>
      </c>
      <c r="G190" s="666" t="s">
        <v>2748</v>
      </c>
      <c r="H190" s="666" t="s">
        <v>2749</v>
      </c>
      <c r="I190" s="668">
        <v>0.30499999999999999</v>
      </c>
      <c r="J190" s="668">
        <v>800</v>
      </c>
      <c r="K190" s="669">
        <v>245</v>
      </c>
    </row>
    <row r="191" spans="1:11" ht="14.4" customHeight="1" x14ac:dyDescent="0.3">
      <c r="A191" s="664" t="s">
        <v>549</v>
      </c>
      <c r="B191" s="665" t="s">
        <v>550</v>
      </c>
      <c r="C191" s="666" t="s">
        <v>565</v>
      </c>
      <c r="D191" s="667" t="s">
        <v>1614</v>
      </c>
      <c r="E191" s="666" t="s">
        <v>3214</v>
      </c>
      <c r="F191" s="667" t="s">
        <v>3215</v>
      </c>
      <c r="G191" s="666" t="s">
        <v>2688</v>
      </c>
      <c r="H191" s="666" t="s">
        <v>2689</v>
      </c>
      <c r="I191" s="668">
        <v>0.3</v>
      </c>
      <c r="J191" s="668">
        <v>600</v>
      </c>
      <c r="K191" s="669">
        <v>180</v>
      </c>
    </row>
    <row r="192" spans="1:11" ht="14.4" customHeight="1" x14ac:dyDescent="0.3">
      <c r="A192" s="664" t="s">
        <v>549</v>
      </c>
      <c r="B192" s="665" t="s">
        <v>550</v>
      </c>
      <c r="C192" s="666" t="s">
        <v>565</v>
      </c>
      <c r="D192" s="667" t="s">
        <v>1614</v>
      </c>
      <c r="E192" s="666" t="s">
        <v>3214</v>
      </c>
      <c r="F192" s="667" t="s">
        <v>3215</v>
      </c>
      <c r="G192" s="666" t="s">
        <v>2690</v>
      </c>
      <c r="H192" s="666" t="s">
        <v>2691</v>
      </c>
      <c r="I192" s="668">
        <v>0.48499999999999999</v>
      </c>
      <c r="J192" s="668">
        <v>800</v>
      </c>
      <c r="K192" s="669">
        <v>387</v>
      </c>
    </row>
    <row r="193" spans="1:11" ht="14.4" customHeight="1" x14ac:dyDescent="0.3">
      <c r="A193" s="664" t="s">
        <v>549</v>
      </c>
      <c r="B193" s="665" t="s">
        <v>550</v>
      </c>
      <c r="C193" s="666" t="s">
        <v>565</v>
      </c>
      <c r="D193" s="667" t="s">
        <v>1614</v>
      </c>
      <c r="E193" s="666" t="s">
        <v>3214</v>
      </c>
      <c r="F193" s="667" t="s">
        <v>3215</v>
      </c>
      <c r="G193" s="666" t="s">
        <v>2796</v>
      </c>
      <c r="H193" s="666" t="s">
        <v>2797</v>
      </c>
      <c r="I193" s="668">
        <v>4.01</v>
      </c>
      <c r="J193" s="668">
        <v>100</v>
      </c>
      <c r="K193" s="669">
        <v>400.51</v>
      </c>
    </row>
    <row r="194" spans="1:11" ht="14.4" customHeight="1" x14ac:dyDescent="0.3">
      <c r="A194" s="664" t="s">
        <v>549</v>
      </c>
      <c r="B194" s="665" t="s">
        <v>550</v>
      </c>
      <c r="C194" s="666" t="s">
        <v>565</v>
      </c>
      <c r="D194" s="667" t="s">
        <v>1614</v>
      </c>
      <c r="E194" s="666" t="s">
        <v>3216</v>
      </c>
      <c r="F194" s="667" t="s">
        <v>3217</v>
      </c>
      <c r="G194" s="666" t="s">
        <v>2694</v>
      </c>
      <c r="H194" s="666" t="s">
        <v>2695</v>
      </c>
      <c r="I194" s="668">
        <v>0.71</v>
      </c>
      <c r="J194" s="668">
        <v>3000</v>
      </c>
      <c r="K194" s="669">
        <v>2130</v>
      </c>
    </row>
    <row r="195" spans="1:11" ht="14.4" customHeight="1" x14ac:dyDescent="0.3">
      <c r="A195" s="664" t="s">
        <v>549</v>
      </c>
      <c r="B195" s="665" t="s">
        <v>550</v>
      </c>
      <c r="C195" s="666" t="s">
        <v>565</v>
      </c>
      <c r="D195" s="667" t="s">
        <v>1614</v>
      </c>
      <c r="E195" s="666" t="s">
        <v>3216</v>
      </c>
      <c r="F195" s="667" t="s">
        <v>3217</v>
      </c>
      <c r="G195" s="666" t="s">
        <v>2768</v>
      </c>
      <c r="H195" s="666" t="s">
        <v>2769</v>
      </c>
      <c r="I195" s="668">
        <v>0.71</v>
      </c>
      <c r="J195" s="668">
        <v>200</v>
      </c>
      <c r="K195" s="669">
        <v>142</v>
      </c>
    </row>
    <row r="196" spans="1:11" ht="14.4" customHeight="1" x14ac:dyDescent="0.3">
      <c r="A196" s="664" t="s">
        <v>549</v>
      </c>
      <c r="B196" s="665" t="s">
        <v>550</v>
      </c>
      <c r="C196" s="666" t="s">
        <v>565</v>
      </c>
      <c r="D196" s="667" t="s">
        <v>1614</v>
      </c>
      <c r="E196" s="666" t="s">
        <v>3216</v>
      </c>
      <c r="F196" s="667" t="s">
        <v>3217</v>
      </c>
      <c r="G196" s="666" t="s">
        <v>2696</v>
      </c>
      <c r="H196" s="666" t="s">
        <v>2697</v>
      </c>
      <c r="I196" s="668">
        <v>0.71</v>
      </c>
      <c r="J196" s="668">
        <v>2200</v>
      </c>
      <c r="K196" s="669">
        <v>1562</v>
      </c>
    </row>
    <row r="197" spans="1:11" ht="14.4" customHeight="1" x14ac:dyDescent="0.3">
      <c r="A197" s="664" t="s">
        <v>549</v>
      </c>
      <c r="B197" s="665" t="s">
        <v>550</v>
      </c>
      <c r="C197" s="666" t="s">
        <v>568</v>
      </c>
      <c r="D197" s="667" t="s">
        <v>1615</v>
      </c>
      <c r="E197" s="666" t="s">
        <v>3208</v>
      </c>
      <c r="F197" s="667" t="s">
        <v>3209</v>
      </c>
      <c r="G197" s="666" t="s">
        <v>2604</v>
      </c>
      <c r="H197" s="666" t="s">
        <v>2605</v>
      </c>
      <c r="I197" s="668">
        <v>260.3</v>
      </c>
      <c r="J197" s="668">
        <v>5</v>
      </c>
      <c r="K197" s="669">
        <v>1301.5</v>
      </c>
    </row>
    <row r="198" spans="1:11" ht="14.4" customHeight="1" x14ac:dyDescent="0.3">
      <c r="A198" s="664" t="s">
        <v>549</v>
      </c>
      <c r="B198" s="665" t="s">
        <v>550</v>
      </c>
      <c r="C198" s="666" t="s">
        <v>568</v>
      </c>
      <c r="D198" s="667" t="s">
        <v>1615</v>
      </c>
      <c r="E198" s="666" t="s">
        <v>3208</v>
      </c>
      <c r="F198" s="667" t="s">
        <v>3209</v>
      </c>
      <c r="G198" s="666" t="s">
        <v>2778</v>
      </c>
      <c r="H198" s="666" t="s">
        <v>2779</v>
      </c>
      <c r="I198" s="668">
        <v>3.26</v>
      </c>
      <c r="J198" s="668">
        <v>40</v>
      </c>
      <c r="K198" s="669">
        <v>130.4</v>
      </c>
    </row>
    <row r="199" spans="1:11" ht="14.4" customHeight="1" x14ac:dyDescent="0.3">
      <c r="A199" s="664" t="s">
        <v>549</v>
      </c>
      <c r="B199" s="665" t="s">
        <v>550</v>
      </c>
      <c r="C199" s="666" t="s">
        <v>568</v>
      </c>
      <c r="D199" s="667" t="s">
        <v>1615</v>
      </c>
      <c r="E199" s="666" t="s">
        <v>3208</v>
      </c>
      <c r="F199" s="667" t="s">
        <v>3209</v>
      </c>
      <c r="G199" s="666" t="s">
        <v>2780</v>
      </c>
      <c r="H199" s="666" t="s">
        <v>2781</v>
      </c>
      <c r="I199" s="668">
        <v>3.96</v>
      </c>
      <c r="J199" s="668">
        <v>20</v>
      </c>
      <c r="K199" s="669">
        <v>79.2</v>
      </c>
    </row>
    <row r="200" spans="1:11" ht="14.4" customHeight="1" x14ac:dyDescent="0.3">
      <c r="A200" s="664" t="s">
        <v>549</v>
      </c>
      <c r="B200" s="665" t="s">
        <v>550</v>
      </c>
      <c r="C200" s="666" t="s">
        <v>568</v>
      </c>
      <c r="D200" s="667" t="s">
        <v>1615</v>
      </c>
      <c r="E200" s="666" t="s">
        <v>3208</v>
      </c>
      <c r="F200" s="667" t="s">
        <v>3209</v>
      </c>
      <c r="G200" s="666" t="s">
        <v>2710</v>
      </c>
      <c r="H200" s="666" t="s">
        <v>2711</v>
      </c>
      <c r="I200" s="668">
        <v>3.02</v>
      </c>
      <c r="J200" s="668">
        <v>120</v>
      </c>
      <c r="K200" s="669">
        <v>362.4</v>
      </c>
    </row>
    <row r="201" spans="1:11" ht="14.4" customHeight="1" x14ac:dyDescent="0.3">
      <c r="A201" s="664" t="s">
        <v>549</v>
      </c>
      <c r="B201" s="665" t="s">
        <v>550</v>
      </c>
      <c r="C201" s="666" t="s">
        <v>568</v>
      </c>
      <c r="D201" s="667" t="s">
        <v>1615</v>
      </c>
      <c r="E201" s="666" t="s">
        <v>3208</v>
      </c>
      <c r="F201" s="667" t="s">
        <v>3209</v>
      </c>
      <c r="G201" s="666" t="s">
        <v>2712</v>
      </c>
      <c r="H201" s="666" t="s">
        <v>2713</v>
      </c>
      <c r="I201" s="668">
        <v>0.88</v>
      </c>
      <c r="J201" s="668">
        <v>100</v>
      </c>
      <c r="K201" s="669">
        <v>88</v>
      </c>
    </row>
    <row r="202" spans="1:11" ht="14.4" customHeight="1" x14ac:dyDescent="0.3">
      <c r="A202" s="664" t="s">
        <v>549</v>
      </c>
      <c r="B202" s="665" t="s">
        <v>550</v>
      </c>
      <c r="C202" s="666" t="s">
        <v>568</v>
      </c>
      <c r="D202" s="667" t="s">
        <v>1615</v>
      </c>
      <c r="E202" s="666" t="s">
        <v>3208</v>
      </c>
      <c r="F202" s="667" t="s">
        <v>3209</v>
      </c>
      <c r="G202" s="666" t="s">
        <v>2616</v>
      </c>
      <c r="H202" s="666" t="s">
        <v>2617</v>
      </c>
      <c r="I202" s="668">
        <v>0.66500000000000004</v>
      </c>
      <c r="J202" s="668">
        <v>3000</v>
      </c>
      <c r="K202" s="669">
        <v>1990</v>
      </c>
    </row>
    <row r="203" spans="1:11" ht="14.4" customHeight="1" x14ac:dyDescent="0.3">
      <c r="A203" s="664" t="s">
        <v>549</v>
      </c>
      <c r="B203" s="665" t="s">
        <v>550</v>
      </c>
      <c r="C203" s="666" t="s">
        <v>568</v>
      </c>
      <c r="D203" s="667" t="s">
        <v>1615</v>
      </c>
      <c r="E203" s="666" t="s">
        <v>3208</v>
      </c>
      <c r="F203" s="667" t="s">
        <v>3209</v>
      </c>
      <c r="G203" s="666" t="s">
        <v>2798</v>
      </c>
      <c r="H203" s="666" t="s">
        <v>2799</v>
      </c>
      <c r="I203" s="668">
        <v>4.13</v>
      </c>
      <c r="J203" s="668">
        <v>750</v>
      </c>
      <c r="K203" s="669">
        <v>3093.78</v>
      </c>
    </row>
    <row r="204" spans="1:11" ht="14.4" customHeight="1" x14ac:dyDescent="0.3">
      <c r="A204" s="664" t="s">
        <v>549</v>
      </c>
      <c r="B204" s="665" t="s">
        <v>550</v>
      </c>
      <c r="C204" s="666" t="s">
        <v>568</v>
      </c>
      <c r="D204" s="667" t="s">
        <v>1615</v>
      </c>
      <c r="E204" s="666" t="s">
        <v>3208</v>
      </c>
      <c r="F204" s="667" t="s">
        <v>3209</v>
      </c>
      <c r="G204" s="666" t="s">
        <v>2618</v>
      </c>
      <c r="H204" s="666" t="s">
        <v>2619</v>
      </c>
      <c r="I204" s="668">
        <v>8.58</v>
      </c>
      <c r="J204" s="668">
        <v>48</v>
      </c>
      <c r="K204" s="669">
        <v>411.84</v>
      </c>
    </row>
    <row r="205" spans="1:11" ht="14.4" customHeight="1" x14ac:dyDescent="0.3">
      <c r="A205" s="664" t="s">
        <v>549</v>
      </c>
      <c r="B205" s="665" t="s">
        <v>550</v>
      </c>
      <c r="C205" s="666" t="s">
        <v>568</v>
      </c>
      <c r="D205" s="667" t="s">
        <v>1615</v>
      </c>
      <c r="E205" s="666" t="s">
        <v>3208</v>
      </c>
      <c r="F205" s="667" t="s">
        <v>3209</v>
      </c>
      <c r="G205" s="666" t="s">
        <v>2620</v>
      </c>
      <c r="H205" s="666" t="s">
        <v>2621</v>
      </c>
      <c r="I205" s="668">
        <v>9.01</v>
      </c>
      <c r="J205" s="668">
        <v>240</v>
      </c>
      <c r="K205" s="669">
        <v>2162.4</v>
      </c>
    </row>
    <row r="206" spans="1:11" ht="14.4" customHeight="1" x14ac:dyDescent="0.3">
      <c r="A206" s="664" t="s">
        <v>549</v>
      </c>
      <c r="B206" s="665" t="s">
        <v>550</v>
      </c>
      <c r="C206" s="666" t="s">
        <v>568</v>
      </c>
      <c r="D206" s="667" t="s">
        <v>1615</v>
      </c>
      <c r="E206" s="666" t="s">
        <v>3208</v>
      </c>
      <c r="F206" s="667" t="s">
        <v>3209</v>
      </c>
      <c r="G206" s="666" t="s">
        <v>2720</v>
      </c>
      <c r="H206" s="666" t="s">
        <v>2721</v>
      </c>
      <c r="I206" s="668">
        <v>191.13</v>
      </c>
      <c r="J206" s="668">
        <v>6</v>
      </c>
      <c r="K206" s="669">
        <v>1146.78</v>
      </c>
    </row>
    <row r="207" spans="1:11" ht="14.4" customHeight="1" x14ac:dyDescent="0.3">
      <c r="A207" s="664" t="s">
        <v>549</v>
      </c>
      <c r="B207" s="665" t="s">
        <v>550</v>
      </c>
      <c r="C207" s="666" t="s">
        <v>568</v>
      </c>
      <c r="D207" s="667" t="s">
        <v>1615</v>
      </c>
      <c r="E207" s="666" t="s">
        <v>3208</v>
      </c>
      <c r="F207" s="667" t="s">
        <v>3209</v>
      </c>
      <c r="G207" s="666" t="s">
        <v>2800</v>
      </c>
      <c r="H207" s="666" t="s">
        <v>2801</v>
      </c>
      <c r="I207" s="668">
        <v>12.6</v>
      </c>
      <c r="J207" s="668">
        <v>400</v>
      </c>
      <c r="K207" s="669">
        <v>5038.3500000000004</v>
      </c>
    </row>
    <row r="208" spans="1:11" ht="14.4" customHeight="1" x14ac:dyDescent="0.3">
      <c r="A208" s="664" t="s">
        <v>549</v>
      </c>
      <c r="B208" s="665" t="s">
        <v>550</v>
      </c>
      <c r="C208" s="666" t="s">
        <v>568</v>
      </c>
      <c r="D208" s="667" t="s">
        <v>1615</v>
      </c>
      <c r="E208" s="666" t="s">
        <v>3208</v>
      </c>
      <c r="F208" s="667" t="s">
        <v>3209</v>
      </c>
      <c r="G208" s="666" t="s">
        <v>2802</v>
      </c>
      <c r="H208" s="666" t="s">
        <v>2803</v>
      </c>
      <c r="I208" s="668">
        <v>380.88</v>
      </c>
      <c r="J208" s="668">
        <v>10</v>
      </c>
      <c r="K208" s="669">
        <v>3808.8</v>
      </c>
    </row>
    <row r="209" spans="1:11" ht="14.4" customHeight="1" x14ac:dyDescent="0.3">
      <c r="A209" s="664" t="s">
        <v>549</v>
      </c>
      <c r="B209" s="665" t="s">
        <v>550</v>
      </c>
      <c r="C209" s="666" t="s">
        <v>568</v>
      </c>
      <c r="D209" s="667" t="s">
        <v>1615</v>
      </c>
      <c r="E209" s="666" t="s">
        <v>3208</v>
      </c>
      <c r="F209" s="667" t="s">
        <v>3209</v>
      </c>
      <c r="G209" s="666" t="s">
        <v>2724</v>
      </c>
      <c r="H209" s="666" t="s">
        <v>2725</v>
      </c>
      <c r="I209" s="668">
        <v>10.522499999999999</v>
      </c>
      <c r="J209" s="668">
        <v>620</v>
      </c>
      <c r="K209" s="669">
        <v>6526.43</v>
      </c>
    </row>
    <row r="210" spans="1:11" ht="14.4" customHeight="1" x14ac:dyDescent="0.3">
      <c r="A210" s="664" t="s">
        <v>549</v>
      </c>
      <c r="B210" s="665" t="s">
        <v>550</v>
      </c>
      <c r="C210" s="666" t="s">
        <v>568</v>
      </c>
      <c r="D210" s="667" t="s">
        <v>1615</v>
      </c>
      <c r="E210" s="666" t="s">
        <v>3208</v>
      </c>
      <c r="F210" s="667" t="s">
        <v>3209</v>
      </c>
      <c r="G210" s="666" t="s">
        <v>2804</v>
      </c>
      <c r="H210" s="666" t="s">
        <v>2805</v>
      </c>
      <c r="I210" s="668">
        <v>109.25</v>
      </c>
      <c r="J210" s="668">
        <v>10</v>
      </c>
      <c r="K210" s="669">
        <v>1092.5</v>
      </c>
    </row>
    <row r="211" spans="1:11" ht="14.4" customHeight="1" x14ac:dyDescent="0.3">
      <c r="A211" s="664" t="s">
        <v>549</v>
      </c>
      <c r="B211" s="665" t="s">
        <v>550</v>
      </c>
      <c r="C211" s="666" t="s">
        <v>568</v>
      </c>
      <c r="D211" s="667" t="s">
        <v>1615</v>
      </c>
      <c r="E211" s="666" t="s">
        <v>3210</v>
      </c>
      <c r="F211" s="667" t="s">
        <v>3211</v>
      </c>
      <c r="G211" s="666" t="s">
        <v>2628</v>
      </c>
      <c r="H211" s="666" t="s">
        <v>2629</v>
      </c>
      <c r="I211" s="668">
        <v>11.145</v>
      </c>
      <c r="J211" s="668">
        <v>100</v>
      </c>
      <c r="K211" s="669">
        <v>1114.5</v>
      </c>
    </row>
    <row r="212" spans="1:11" ht="14.4" customHeight="1" x14ac:dyDescent="0.3">
      <c r="A212" s="664" t="s">
        <v>549</v>
      </c>
      <c r="B212" s="665" t="s">
        <v>550</v>
      </c>
      <c r="C212" s="666" t="s">
        <v>568</v>
      </c>
      <c r="D212" s="667" t="s">
        <v>1615</v>
      </c>
      <c r="E212" s="666" t="s">
        <v>3210</v>
      </c>
      <c r="F212" s="667" t="s">
        <v>3211</v>
      </c>
      <c r="G212" s="666" t="s">
        <v>2806</v>
      </c>
      <c r="H212" s="666" t="s">
        <v>2807</v>
      </c>
      <c r="I212" s="668">
        <v>7.43</v>
      </c>
      <c r="J212" s="668">
        <v>50</v>
      </c>
      <c r="K212" s="669">
        <v>371.5</v>
      </c>
    </row>
    <row r="213" spans="1:11" ht="14.4" customHeight="1" x14ac:dyDescent="0.3">
      <c r="A213" s="664" t="s">
        <v>549</v>
      </c>
      <c r="B213" s="665" t="s">
        <v>550</v>
      </c>
      <c r="C213" s="666" t="s">
        <v>568</v>
      </c>
      <c r="D213" s="667" t="s">
        <v>1615</v>
      </c>
      <c r="E213" s="666" t="s">
        <v>3210</v>
      </c>
      <c r="F213" s="667" t="s">
        <v>3211</v>
      </c>
      <c r="G213" s="666" t="s">
        <v>2630</v>
      </c>
      <c r="H213" s="666" t="s">
        <v>2631</v>
      </c>
      <c r="I213" s="668">
        <v>1.0900000000000001</v>
      </c>
      <c r="J213" s="668">
        <v>700</v>
      </c>
      <c r="K213" s="669">
        <v>763</v>
      </c>
    </row>
    <row r="214" spans="1:11" ht="14.4" customHeight="1" x14ac:dyDescent="0.3">
      <c r="A214" s="664" t="s">
        <v>549</v>
      </c>
      <c r="B214" s="665" t="s">
        <v>550</v>
      </c>
      <c r="C214" s="666" t="s">
        <v>568</v>
      </c>
      <c r="D214" s="667" t="s">
        <v>1615</v>
      </c>
      <c r="E214" s="666" t="s">
        <v>3210</v>
      </c>
      <c r="F214" s="667" t="s">
        <v>3211</v>
      </c>
      <c r="G214" s="666" t="s">
        <v>2758</v>
      </c>
      <c r="H214" s="666" t="s">
        <v>2759</v>
      </c>
      <c r="I214" s="668">
        <v>1.68</v>
      </c>
      <c r="J214" s="668">
        <v>100</v>
      </c>
      <c r="K214" s="669">
        <v>168</v>
      </c>
    </row>
    <row r="215" spans="1:11" ht="14.4" customHeight="1" x14ac:dyDescent="0.3">
      <c r="A215" s="664" t="s">
        <v>549</v>
      </c>
      <c r="B215" s="665" t="s">
        <v>550</v>
      </c>
      <c r="C215" s="666" t="s">
        <v>568</v>
      </c>
      <c r="D215" s="667" t="s">
        <v>1615</v>
      </c>
      <c r="E215" s="666" t="s">
        <v>3210</v>
      </c>
      <c r="F215" s="667" t="s">
        <v>3211</v>
      </c>
      <c r="G215" s="666" t="s">
        <v>2728</v>
      </c>
      <c r="H215" s="666" t="s">
        <v>2729</v>
      </c>
      <c r="I215" s="668">
        <v>0.47</v>
      </c>
      <c r="J215" s="668">
        <v>200</v>
      </c>
      <c r="K215" s="669">
        <v>94</v>
      </c>
    </row>
    <row r="216" spans="1:11" ht="14.4" customHeight="1" x14ac:dyDescent="0.3">
      <c r="A216" s="664" t="s">
        <v>549</v>
      </c>
      <c r="B216" s="665" t="s">
        <v>550</v>
      </c>
      <c r="C216" s="666" t="s">
        <v>568</v>
      </c>
      <c r="D216" s="667" t="s">
        <v>1615</v>
      </c>
      <c r="E216" s="666" t="s">
        <v>3210</v>
      </c>
      <c r="F216" s="667" t="s">
        <v>3211</v>
      </c>
      <c r="G216" s="666" t="s">
        <v>2632</v>
      </c>
      <c r="H216" s="666" t="s">
        <v>2633</v>
      </c>
      <c r="I216" s="668">
        <v>0.67</v>
      </c>
      <c r="J216" s="668">
        <v>1700</v>
      </c>
      <c r="K216" s="669">
        <v>1139</v>
      </c>
    </row>
    <row r="217" spans="1:11" ht="14.4" customHeight="1" x14ac:dyDescent="0.3">
      <c r="A217" s="664" t="s">
        <v>549</v>
      </c>
      <c r="B217" s="665" t="s">
        <v>550</v>
      </c>
      <c r="C217" s="666" t="s">
        <v>568</v>
      </c>
      <c r="D217" s="667" t="s">
        <v>1615</v>
      </c>
      <c r="E217" s="666" t="s">
        <v>3210</v>
      </c>
      <c r="F217" s="667" t="s">
        <v>3211</v>
      </c>
      <c r="G217" s="666" t="s">
        <v>2730</v>
      </c>
      <c r="H217" s="666" t="s">
        <v>2731</v>
      </c>
      <c r="I217" s="668">
        <v>5.33</v>
      </c>
      <c r="J217" s="668">
        <v>100</v>
      </c>
      <c r="K217" s="669">
        <v>533</v>
      </c>
    </row>
    <row r="218" spans="1:11" ht="14.4" customHeight="1" x14ac:dyDescent="0.3">
      <c r="A218" s="664" t="s">
        <v>549</v>
      </c>
      <c r="B218" s="665" t="s">
        <v>550</v>
      </c>
      <c r="C218" s="666" t="s">
        <v>568</v>
      </c>
      <c r="D218" s="667" t="s">
        <v>1615</v>
      </c>
      <c r="E218" s="666" t="s">
        <v>3210</v>
      </c>
      <c r="F218" s="667" t="s">
        <v>3211</v>
      </c>
      <c r="G218" s="666" t="s">
        <v>2634</v>
      </c>
      <c r="H218" s="666" t="s">
        <v>2635</v>
      </c>
      <c r="I218" s="668">
        <v>2.46</v>
      </c>
      <c r="J218" s="668">
        <v>200</v>
      </c>
      <c r="K218" s="669">
        <v>492</v>
      </c>
    </row>
    <row r="219" spans="1:11" ht="14.4" customHeight="1" x14ac:dyDescent="0.3">
      <c r="A219" s="664" t="s">
        <v>549</v>
      </c>
      <c r="B219" s="665" t="s">
        <v>550</v>
      </c>
      <c r="C219" s="666" t="s">
        <v>568</v>
      </c>
      <c r="D219" s="667" t="s">
        <v>1615</v>
      </c>
      <c r="E219" s="666" t="s">
        <v>3210</v>
      </c>
      <c r="F219" s="667" t="s">
        <v>3211</v>
      </c>
      <c r="G219" s="666" t="s">
        <v>2636</v>
      </c>
      <c r="H219" s="666" t="s">
        <v>2637</v>
      </c>
      <c r="I219" s="668">
        <v>6.17</v>
      </c>
      <c r="J219" s="668">
        <v>300</v>
      </c>
      <c r="K219" s="669">
        <v>1851</v>
      </c>
    </row>
    <row r="220" spans="1:11" ht="14.4" customHeight="1" x14ac:dyDescent="0.3">
      <c r="A220" s="664" t="s">
        <v>549</v>
      </c>
      <c r="B220" s="665" t="s">
        <v>550</v>
      </c>
      <c r="C220" s="666" t="s">
        <v>568</v>
      </c>
      <c r="D220" s="667" t="s">
        <v>1615</v>
      </c>
      <c r="E220" s="666" t="s">
        <v>3210</v>
      </c>
      <c r="F220" s="667" t="s">
        <v>3211</v>
      </c>
      <c r="G220" s="666" t="s">
        <v>2638</v>
      </c>
      <c r="H220" s="666" t="s">
        <v>2639</v>
      </c>
      <c r="I220" s="668">
        <v>206.04500000000002</v>
      </c>
      <c r="J220" s="668">
        <v>48</v>
      </c>
      <c r="K220" s="669">
        <v>9890.16</v>
      </c>
    </row>
    <row r="221" spans="1:11" ht="14.4" customHeight="1" x14ac:dyDescent="0.3">
      <c r="A221" s="664" t="s">
        <v>549</v>
      </c>
      <c r="B221" s="665" t="s">
        <v>550</v>
      </c>
      <c r="C221" s="666" t="s">
        <v>568</v>
      </c>
      <c r="D221" s="667" t="s">
        <v>1615</v>
      </c>
      <c r="E221" s="666" t="s">
        <v>3210</v>
      </c>
      <c r="F221" s="667" t="s">
        <v>3211</v>
      </c>
      <c r="G221" s="666" t="s">
        <v>2808</v>
      </c>
      <c r="H221" s="666" t="s">
        <v>2809</v>
      </c>
      <c r="I221" s="668">
        <v>2.37</v>
      </c>
      <c r="J221" s="668">
        <v>100</v>
      </c>
      <c r="K221" s="669">
        <v>237</v>
      </c>
    </row>
    <row r="222" spans="1:11" ht="14.4" customHeight="1" x14ac:dyDescent="0.3">
      <c r="A222" s="664" t="s">
        <v>549</v>
      </c>
      <c r="B222" s="665" t="s">
        <v>550</v>
      </c>
      <c r="C222" s="666" t="s">
        <v>568</v>
      </c>
      <c r="D222" s="667" t="s">
        <v>1615</v>
      </c>
      <c r="E222" s="666" t="s">
        <v>3210</v>
      </c>
      <c r="F222" s="667" t="s">
        <v>3211</v>
      </c>
      <c r="G222" s="666" t="s">
        <v>2640</v>
      </c>
      <c r="H222" s="666" t="s">
        <v>2641</v>
      </c>
      <c r="I222" s="668">
        <v>1.98</v>
      </c>
      <c r="J222" s="668">
        <v>200</v>
      </c>
      <c r="K222" s="669">
        <v>396</v>
      </c>
    </row>
    <row r="223" spans="1:11" ht="14.4" customHeight="1" x14ac:dyDescent="0.3">
      <c r="A223" s="664" t="s">
        <v>549</v>
      </c>
      <c r="B223" s="665" t="s">
        <v>550</v>
      </c>
      <c r="C223" s="666" t="s">
        <v>568</v>
      </c>
      <c r="D223" s="667" t="s">
        <v>1615</v>
      </c>
      <c r="E223" s="666" t="s">
        <v>3210</v>
      </c>
      <c r="F223" s="667" t="s">
        <v>3211</v>
      </c>
      <c r="G223" s="666" t="s">
        <v>2648</v>
      </c>
      <c r="H223" s="666" t="s">
        <v>2649</v>
      </c>
      <c r="I223" s="668">
        <v>2.17</v>
      </c>
      <c r="J223" s="668">
        <v>50</v>
      </c>
      <c r="K223" s="669">
        <v>108.5</v>
      </c>
    </row>
    <row r="224" spans="1:11" ht="14.4" customHeight="1" x14ac:dyDescent="0.3">
      <c r="A224" s="664" t="s">
        <v>549</v>
      </c>
      <c r="B224" s="665" t="s">
        <v>550</v>
      </c>
      <c r="C224" s="666" t="s">
        <v>568</v>
      </c>
      <c r="D224" s="667" t="s">
        <v>1615</v>
      </c>
      <c r="E224" s="666" t="s">
        <v>3210</v>
      </c>
      <c r="F224" s="667" t="s">
        <v>3211</v>
      </c>
      <c r="G224" s="666" t="s">
        <v>2650</v>
      </c>
      <c r="H224" s="666" t="s">
        <v>2651</v>
      </c>
      <c r="I224" s="668">
        <v>2.6900000000000004</v>
      </c>
      <c r="J224" s="668">
        <v>350</v>
      </c>
      <c r="K224" s="669">
        <v>941</v>
      </c>
    </row>
    <row r="225" spans="1:11" ht="14.4" customHeight="1" x14ac:dyDescent="0.3">
      <c r="A225" s="664" t="s">
        <v>549</v>
      </c>
      <c r="B225" s="665" t="s">
        <v>550</v>
      </c>
      <c r="C225" s="666" t="s">
        <v>568</v>
      </c>
      <c r="D225" s="667" t="s">
        <v>1615</v>
      </c>
      <c r="E225" s="666" t="s">
        <v>3210</v>
      </c>
      <c r="F225" s="667" t="s">
        <v>3211</v>
      </c>
      <c r="G225" s="666" t="s">
        <v>2734</v>
      </c>
      <c r="H225" s="666" t="s">
        <v>2735</v>
      </c>
      <c r="I225" s="668">
        <v>2.17</v>
      </c>
      <c r="J225" s="668">
        <v>100</v>
      </c>
      <c r="K225" s="669">
        <v>217</v>
      </c>
    </row>
    <row r="226" spans="1:11" ht="14.4" customHeight="1" x14ac:dyDescent="0.3">
      <c r="A226" s="664" t="s">
        <v>549</v>
      </c>
      <c r="B226" s="665" t="s">
        <v>550</v>
      </c>
      <c r="C226" s="666" t="s">
        <v>568</v>
      </c>
      <c r="D226" s="667" t="s">
        <v>1615</v>
      </c>
      <c r="E226" s="666" t="s">
        <v>3210</v>
      </c>
      <c r="F226" s="667" t="s">
        <v>3211</v>
      </c>
      <c r="G226" s="666" t="s">
        <v>2810</v>
      </c>
      <c r="H226" s="666" t="s">
        <v>2811</v>
      </c>
      <c r="I226" s="668">
        <v>1.94</v>
      </c>
      <c r="J226" s="668">
        <v>800</v>
      </c>
      <c r="K226" s="669">
        <v>1552</v>
      </c>
    </row>
    <row r="227" spans="1:11" ht="14.4" customHeight="1" x14ac:dyDescent="0.3">
      <c r="A227" s="664" t="s">
        <v>549</v>
      </c>
      <c r="B227" s="665" t="s">
        <v>550</v>
      </c>
      <c r="C227" s="666" t="s">
        <v>568</v>
      </c>
      <c r="D227" s="667" t="s">
        <v>1615</v>
      </c>
      <c r="E227" s="666" t="s">
        <v>3210</v>
      </c>
      <c r="F227" s="667" t="s">
        <v>3211</v>
      </c>
      <c r="G227" s="666" t="s">
        <v>2812</v>
      </c>
      <c r="H227" s="666" t="s">
        <v>2813</v>
      </c>
      <c r="I227" s="668">
        <v>127.05</v>
      </c>
      <c r="J227" s="668">
        <v>5</v>
      </c>
      <c r="K227" s="669">
        <v>635.25</v>
      </c>
    </row>
    <row r="228" spans="1:11" ht="14.4" customHeight="1" x14ac:dyDescent="0.3">
      <c r="A228" s="664" t="s">
        <v>549</v>
      </c>
      <c r="B228" s="665" t="s">
        <v>550</v>
      </c>
      <c r="C228" s="666" t="s">
        <v>568</v>
      </c>
      <c r="D228" s="667" t="s">
        <v>1615</v>
      </c>
      <c r="E228" s="666" t="s">
        <v>3210</v>
      </c>
      <c r="F228" s="667" t="s">
        <v>3211</v>
      </c>
      <c r="G228" s="666" t="s">
        <v>2814</v>
      </c>
      <c r="H228" s="666" t="s">
        <v>2815</v>
      </c>
      <c r="I228" s="668">
        <v>34.51</v>
      </c>
      <c r="J228" s="668">
        <v>20</v>
      </c>
      <c r="K228" s="669">
        <v>690.1</v>
      </c>
    </row>
    <row r="229" spans="1:11" ht="14.4" customHeight="1" x14ac:dyDescent="0.3">
      <c r="A229" s="664" t="s">
        <v>549</v>
      </c>
      <c r="B229" s="665" t="s">
        <v>550</v>
      </c>
      <c r="C229" s="666" t="s">
        <v>568</v>
      </c>
      <c r="D229" s="667" t="s">
        <v>1615</v>
      </c>
      <c r="E229" s="666" t="s">
        <v>3210</v>
      </c>
      <c r="F229" s="667" t="s">
        <v>3211</v>
      </c>
      <c r="G229" s="666" t="s">
        <v>2658</v>
      </c>
      <c r="H229" s="666" t="s">
        <v>2659</v>
      </c>
      <c r="I229" s="668">
        <v>17.98</v>
      </c>
      <c r="J229" s="668">
        <v>100</v>
      </c>
      <c r="K229" s="669">
        <v>1798</v>
      </c>
    </row>
    <row r="230" spans="1:11" ht="14.4" customHeight="1" x14ac:dyDescent="0.3">
      <c r="A230" s="664" t="s">
        <v>549</v>
      </c>
      <c r="B230" s="665" t="s">
        <v>550</v>
      </c>
      <c r="C230" s="666" t="s">
        <v>568</v>
      </c>
      <c r="D230" s="667" t="s">
        <v>1615</v>
      </c>
      <c r="E230" s="666" t="s">
        <v>3210</v>
      </c>
      <c r="F230" s="667" t="s">
        <v>3211</v>
      </c>
      <c r="G230" s="666" t="s">
        <v>2816</v>
      </c>
      <c r="H230" s="666" t="s">
        <v>2817</v>
      </c>
      <c r="I230" s="668">
        <v>17.98</v>
      </c>
      <c r="J230" s="668">
        <v>100</v>
      </c>
      <c r="K230" s="669">
        <v>1798</v>
      </c>
    </row>
    <row r="231" spans="1:11" ht="14.4" customHeight="1" x14ac:dyDescent="0.3">
      <c r="A231" s="664" t="s">
        <v>549</v>
      </c>
      <c r="B231" s="665" t="s">
        <v>550</v>
      </c>
      <c r="C231" s="666" t="s">
        <v>568</v>
      </c>
      <c r="D231" s="667" t="s">
        <v>1615</v>
      </c>
      <c r="E231" s="666" t="s">
        <v>3210</v>
      </c>
      <c r="F231" s="667" t="s">
        <v>3211</v>
      </c>
      <c r="G231" s="666" t="s">
        <v>2818</v>
      </c>
      <c r="H231" s="666" t="s">
        <v>2819</v>
      </c>
      <c r="I231" s="668">
        <v>4.42</v>
      </c>
      <c r="J231" s="668">
        <v>50</v>
      </c>
      <c r="K231" s="669">
        <v>220.9</v>
      </c>
    </row>
    <row r="232" spans="1:11" ht="14.4" customHeight="1" x14ac:dyDescent="0.3">
      <c r="A232" s="664" t="s">
        <v>549</v>
      </c>
      <c r="B232" s="665" t="s">
        <v>550</v>
      </c>
      <c r="C232" s="666" t="s">
        <v>568</v>
      </c>
      <c r="D232" s="667" t="s">
        <v>1615</v>
      </c>
      <c r="E232" s="666" t="s">
        <v>3210</v>
      </c>
      <c r="F232" s="667" t="s">
        <v>3211</v>
      </c>
      <c r="G232" s="666" t="s">
        <v>2662</v>
      </c>
      <c r="H232" s="666" t="s">
        <v>2663</v>
      </c>
      <c r="I232" s="668">
        <v>12.105</v>
      </c>
      <c r="J232" s="668">
        <v>60</v>
      </c>
      <c r="K232" s="669">
        <v>726.3</v>
      </c>
    </row>
    <row r="233" spans="1:11" ht="14.4" customHeight="1" x14ac:dyDescent="0.3">
      <c r="A233" s="664" t="s">
        <v>549</v>
      </c>
      <c r="B233" s="665" t="s">
        <v>550</v>
      </c>
      <c r="C233" s="666" t="s">
        <v>568</v>
      </c>
      <c r="D233" s="667" t="s">
        <v>1615</v>
      </c>
      <c r="E233" s="666" t="s">
        <v>3210</v>
      </c>
      <c r="F233" s="667" t="s">
        <v>3211</v>
      </c>
      <c r="G233" s="666" t="s">
        <v>2666</v>
      </c>
      <c r="H233" s="666" t="s">
        <v>2667</v>
      </c>
      <c r="I233" s="668">
        <v>13.21</v>
      </c>
      <c r="J233" s="668">
        <v>10</v>
      </c>
      <c r="K233" s="669">
        <v>132.1</v>
      </c>
    </row>
    <row r="234" spans="1:11" ht="14.4" customHeight="1" x14ac:dyDescent="0.3">
      <c r="A234" s="664" t="s">
        <v>549</v>
      </c>
      <c r="B234" s="665" t="s">
        <v>550</v>
      </c>
      <c r="C234" s="666" t="s">
        <v>568</v>
      </c>
      <c r="D234" s="667" t="s">
        <v>1615</v>
      </c>
      <c r="E234" s="666" t="s">
        <v>3210</v>
      </c>
      <c r="F234" s="667" t="s">
        <v>3211</v>
      </c>
      <c r="G234" s="666" t="s">
        <v>2668</v>
      </c>
      <c r="H234" s="666" t="s">
        <v>2669</v>
      </c>
      <c r="I234" s="668">
        <v>13.2</v>
      </c>
      <c r="J234" s="668">
        <v>10</v>
      </c>
      <c r="K234" s="669">
        <v>132</v>
      </c>
    </row>
    <row r="235" spans="1:11" ht="14.4" customHeight="1" x14ac:dyDescent="0.3">
      <c r="A235" s="664" t="s">
        <v>549</v>
      </c>
      <c r="B235" s="665" t="s">
        <v>550</v>
      </c>
      <c r="C235" s="666" t="s">
        <v>568</v>
      </c>
      <c r="D235" s="667" t="s">
        <v>1615</v>
      </c>
      <c r="E235" s="666" t="s">
        <v>3210</v>
      </c>
      <c r="F235" s="667" t="s">
        <v>3211</v>
      </c>
      <c r="G235" s="666" t="s">
        <v>2820</v>
      </c>
      <c r="H235" s="666" t="s">
        <v>2821</v>
      </c>
      <c r="I235" s="668">
        <v>1.27</v>
      </c>
      <c r="J235" s="668">
        <v>150</v>
      </c>
      <c r="K235" s="669">
        <v>190.5</v>
      </c>
    </row>
    <row r="236" spans="1:11" ht="14.4" customHeight="1" x14ac:dyDescent="0.3">
      <c r="A236" s="664" t="s">
        <v>549</v>
      </c>
      <c r="B236" s="665" t="s">
        <v>550</v>
      </c>
      <c r="C236" s="666" t="s">
        <v>568</v>
      </c>
      <c r="D236" s="667" t="s">
        <v>1615</v>
      </c>
      <c r="E236" s="666" t="s">
        <v>3210</v>
      </c>
      <c r="F236" s="667" t="s">
        <v>3211</v>
      </c>
      <c r="G236" s="666" t="s">
        <v>2822</v>
      </c>
      <c r="H236" s="666" t="s">
        <v>2823</v>
      </c>
      <c r="I236" s="668">
        <v>6.66</v>
      </c>
      <c r="J236" s="668">
        <v>5</v>
      </c>
      <c r="K236" s="669">
        <v>33.299999999999997</v>
      </c>
    </row>
    <row r="237" spans="1:11" ht="14.4" customHeight="1" x14ac:dyDescent="0.3">
      <c r="A237" s="664" t="s">
        <v>549</v>
      </c>
      <c r="B237" s="665" t="s">
        <v>550</v>
      </c>
      <c r="C237" s="666" t="s">
        <v>568</v>
      </c>
      <c r="D237" s="667" t="s">
        <v>1615</v>
      </c>
      <c r="E237" s="666" t="s">
        <v>3210</v>
      </c>
      <c r="F237" s="667" t="s">
        <v>3211</v>
      </c>
      <c r="G237" s="666" t="s">
        <v>2824</v>
      </c>
      <c r="H237" s="666" t="s">
        <v>2825</v>
      </c>
      <c r="I237" s="668">
        <v>6.65</v>
      </c>
      <c r="J237" s="668">
        <v>5</v>
      </c>
      <c r="K237" s="669">
        <v>33.25</v>
      </c>
    </row>
    <row r="238" spans="1:11" ht="14.4" customHeight="1" x14ac:dyDescent="0.3">
      <c r="A238" s="664" t="s">
        <v>549</v>
      </c>
      <c r="B238" s="665" t="s">
        <v>550</v>
      </c>
      <c r="C238" s="666" t="s">
        <v>568</v>
      </c>
      <c r="D238" s="667" t="s">
        <v>1615</v>
      </c>
      <c r="E238" s="666" t="s">
        <v>3210</v>
      </c>
      <c r="F238" s="667" t="s">
        <v>3211</v>
      </c>
      <c r="G238" s="666" t="s">
        <v>2826</v>
      </c>
      <c r="H238" s="666" t="s">
        <v>2827</v>
      </c>
      <c r="I238" s="668">
        <v>0.47</v>
      </c>
      <c r="J238" s="668">
        <v>200</v>
      </c>
      <c r="K238" s="669">
        <v>94</v>
      </c>
    </row>
    <row r="239" spans="1:11" ht="14.4" customHeight="1" x14ac:dyDescent="0.3">
      <c r="A239" s="664" t="s">
        <v>549</v>
      </c>
      <c r="B239" s="665" t="s">
        <v>550</v>
      </c>
      <c r="C239" s="666" t="s">
        <v>568</v>
      </c>
      <c r="D239" s="667" t="s">
        <v>1615</v>
      </c>
      <c r="E239" s="666" t="s">
        <v>3210</v>
      </c>
      <c r="F239" s="667" t="s">
        <v>3211</v>
      </c>
      <c r="G239" s="666" t="s">
        <v>2740</v>
      </c>
      <c r="H239" s="666" t="s">
        <v>2741</v>
      </c>
      <c r="I239" s="668">
        <v>0.48</v>
      </c>
      <c r="J239" s="668">
        <v>200</v>
      </c>
      <c r="K239" s="669">
        <v>96</v>
      </c>
    </row>
    <row r="240" spans="1:11" ht="14.4" customHeight="1" x14ac:dyDescent="0.3">
      <c r="A240" s="664" t="s">
        <v>549</v>
      </c>
      <c r="B240" s="665" t="s">
        <v>550</v>
      </c>
      <c r="C240" s="666" t="s">
        <v>568</v>
      </c>
      <c r="D240" s="667" t="s">
        <v>1615</v>
      </c>
      <c r="E240" s="666" t="s">
        <v>3210</v>
      </c>
      <c r="F240" s="667" t="s">
        <v>3211</v>
      </c>
      <c r="G240" s="666" t="s">
        <v>2742</v>
      </c>
      <c r="H240" s="666" t="s">
        <v>2743</v>
      </c>
      <c r="I240" s="668">
        <v>4.03</v>
      </c>
      <c r="J240" s="668">
        <v>400</v>
      </c>
      <c r="K240" s="669">
        <v>1612</v>
      </c>
    </row>
    <row r="241" spans="1:11" ht="14.4" customHeight="1" x14ac:dyDescent="0.3">
      <c r="A241" s="664" t="s">
        <v>549</v>
      </c>
      <c r="B241" s="665" t="s">
        <v>550</v>
      </c>
      <c r="C241" s="666" t="s">
        <v>568</v>
      </c>
      <c r="D241" s="667" t="s">
        <v>1615</v>
      </c>
      <c r="E241" s="666" t="s">
        <v>3210</v>
      </c>
      <c r="F241" s="667" t="s">
        <v>3211</v>
      </c>
      <c r="G241" s="666" t="s">
        <v>2678</v>
      </c>
      <c r="H241" s="666" t="s">
        <v>2679</v>
      </c>
      <c r="I241" s="668">
        <v>9.1999999999999993</v>
      </c>
      <c r="J241" s="668">
        <v>300</v>
      </c>
      <c r="K241" s="669">
        <v>2760</v>
      </c>
    </row>
    <row r="242" spans="1:11" ht="14.4" customHeight="1" x14ac:dyDescent="0.3">
      <c r="A242" s="664" t="s">
        <v>549</v>
      </c>
      <c r="B242" s="665" t="s">
        <v>550</v>
      </c>
      <c r="C242" s="666" t="s">
        <v>568</v>
      </c>
      <c r="D242" s="667" t="s">
        <v>1615</v>
      </c>
      <c r="E242" s="666" t="s">
        <v>3210</v>
      </c>
      <c r="F242" s="667" t="s">
        <v>3211</v>
      </c>
      <c r="G242" s="666" t="s">
        <v>2680</v>
      </c>
      <c r="H242" s="666" t="s">
        <v>2681</v>
      </c>
      <c r="I242" s="668">
        <v>172.5</v>
      </c>
      <c r="J242" s="668">
        <v>1</v>
      </c>
      <c r="K242" s="669">
        <v>172.5</v>
      </c>
    </row>
    <row r="243" spans="1:11" ht="14.4" customHeight="1" x14ac:dyDescent="0.3">
      <c r="A243" s="664" t="s">
        <v>549</v>
      </c>
      <c r="B243" s="665" t="s">
        <v>550</v>
      </c>
      <c r="C243" s="666" t="s">
        <v>568</v>
      </c>
      <c r="D243" s="667" t="s">
        <v>1615</v>
      </c>
      <c r="E243" s="666" t="s">
        <v>3210</v>
      </c>
      <c r="F243" s="667" t="s">
        <v>3211</v>
      </c>
      <c r="G243" s="666" t="s">
        <v>2744</v>
      </c>
      <c r="H243" s="666" t="s">
        <v>2745</v>
      </c>
      <c r="I243" s="668">
        <v>32.299999999999997</v>
      </c>
      <c r="J243" s="668">
        <v>50</v>
      </c>
      <c r="K243" s="669">
        <v>1615.05</v>
      </c>
    </row>
    <row r="244" spans="1:11" ht="14.4" customHeight="1" x14ac:dyDescent="0.3">
      <c r="A244" s="664" t="s">
        <v>549</v>
      </c>
      <c r="B244" s="665" t="s">
        <v>550</v>
      </c>
      <c r="C244" s="666" t="s">
        <v>568</v>
      </c>
      <c r="D244" s="667" t="s">
        <v>1615</v>
      </c>
      <c r="E244" s="666" t="s">
        <v>3210</v>
      </c>
      <c r="F244" s="667" t="s">
        <v>3211</v>
      </c>
      <c r="G244" s="666" t="s">
        <v>2828</v>
      </c>
      <c r="H244" s="666" t="s">
        <v>2829</v>
      </c>
      <c r="I244" s="668">
        <v>3.37</v>
      </c>
      <c r="J244" s="668">
        <v>40</v>
      </c>
      <c r="K244" s="669">
        <v>134.80000000000001</v>
      </c>
    </row>
    <row r="245" spans="1:11" ht="14.4" customHeight="1" x14ac:dyDescent="0.3">
      <c r="A245" s="664" t="s">
        <v>549</v>
      </c>
      <c r="B245" s="665" t="s">
        <v>550</v>
      </c>
      <c r="C245" s="666" t="s">
        <v>568</v>
      </c>
      <c r="D245" s="667" t="s">
        <v>1615</v>
      </c>
      <c r="E245" s="666" t="s">
        <v>3210</v>
      </c>
      <c r="F245" s="667" t="s">
        <v>3211</v>
      </c>
      <c r="G245" s="666" t="s">
        <v>2682</v>
      </c>
      <c r="H245" s="666" t="s">
        <v>2683</v>
      </c>
      <c r="I245" s="668">
        <v>3.41</v>
      </c>
      <c r="J245" s="668">
        <v>320</v>
      </c>
      <c r="K245" s="669">
        <v>1092</v>
      </c>
    </row>
    <row r="246" spans="1:11" ht="14.4" customHeight="1" x14ac:dyDescent="0.3">
      <c r="A246" s="664" t="s">
        <v>549</v>
      </c>
      <c r="B246" s="665" t="s">
        <v>550</v>
      </c>
      <c r="C246" s="666" t="s">
        <v>568</v>
      </c>
      <c r="D246" s="667" t="s">
        <v>1615</v>
      </c>
      <c r="E246" s="666" t="s">
        <v>3212</v>
      </c>
      <c r="F246" s="667" t="s">
        <v>3213</v>
      </c>
      <c r="G246" s="666" t="s">
        <v>2686</v>
      </c>
      <c r="H246" s="666" t="s">
        <v>2687</v>
      </c>
      <c r="I246" s="668">
        <v>8.17</v>
      </c>
      <c r="J246" s="668">
        <v>800</v>
      </c>
      <c r="K246" s="669">
        <v>6536</v>
      </c>
    </row>
    <row r="247" spans="1:11" ht="14.4" customHeight="1" x14ac:dyDescent="0.3">
      <c r="A247" s="664" t="s">
        <v>549</v>
      </c>
      <c r="B247" s="665" t="s">
        <v>550</v>
      </c>
      <c r="C247" s="666" t="s">
        <v>568</v>
      </c>
      <c r="D247" s="667" t="s">
        <v>1615</v>
      </c>
      <c r="E247" s="666" t="s">
        <v>3214</v>
      </c>
      <c r="F247" s="667" t="s">
        <v>3215</v>
      </c>
      <c r="G247" s="666" t="s">
        <v>2748</v>
      </c>
      <c r="H247" s="666" t="s">
        <v>2749</v>
      </c>
      <c r="I247" s="668">
        <v>0.31</v>
      </c>
      <c r="J247" s="668">
        <v>200</v>
      </c>
      <c r="K247" s="669">
        <v>62</v>
      </c>
    </row>
    <row r="248" spans="1:11" ht="14.4" customHeight="1" x14ac:dyDescent="0.3">
      <c r="A248" s="664" t="s">
        <v>549</v>
      </c>
      <c r="B248" s="665" t="s">
        <v>550</v>
      </c>
      <c r="C248" s="666" t="s">
        <v>568</v>
      </c>
      <c r="D248" s="667" t="s">
        <v>1615</v>
      </c>
      <c r="E248" s="666" t="s">
        <v>3214</v>
      </c>
      <c r="F248" s="667" t="s">
        <v>3215</v>
      </c>
      <c r="G248" s="666" t="s">
        <v>2690</v>
      </c>
      <c r="H248" s="666" t="s">
        <v>2691</v>
      </c>
      <c r="I248" s="668">
        <v>0.48499999999999999</v>
      </c>
      <c r="J248" s="668">
        <v>1600</v>
      </c>
      <c r="K248" s="669">
        <v>776</v>
      </c>
    </row>
    <row r="249" spans="1:11" ht="14.4" customHeight="1" x14ac:dyDescent="0.3">
      <c r="A249" s="664" t="s">
        <v>549</v>
      </c>
      <c r="B249" s="665" t="s">
        <v>550</v>
      </c>
      <c r="C249" s="666" t="s">
        <v>568</v>
      </c>
      <c r="D249" s="667" t="s">
        <v>1615</v>
      </c>
      <c r="E249" s="666" t="s">
        <v>3214</v>
      </c>
      <c r="F249" s="667" t="s">
        <v>3215</v>
      </c>
      <c r="G249" s="666" t="s">
        <v>2692</v>
      </c>
      <c r="H249" s="666" t="s">
        <v>2693</v>
      </c>
      <c r="I249" s="668">
        <v>1.8</v>
      </c>
      <c r="J249" s="668">
        <v>200</v>
      </c>
      <c r="K249" s="669">
        <v>360</v>
      </c>
    </row>
    <row r="250" spans="1:11" ht="14.4" customHeight="1" x14ac:dyDescent="0.3">
      <c r="A250" s="664" t="s">
        <v>549</v>
      </c>
      <c r="B250" s="665" t="s">
        <v>550</v>
      </c>
      <c r="C250" s="666" t="s">
        <v>568</v>
      </c>
      <c r="D250" s="667" t="s">
        <v>1615</v>
      </c>
      <c r="E250" s="666" t="s">
        <v>3216</v>
      </c>
      <c r="F250" s="667" t="s">
        <v>3217</v>
      </c>
      <c r="G250" s="666" t="s">
        <v>2694</v>
      </c>
      <c r="H250" s="666" t="s">
        <v>2695</v>
      </c>
      <c r="I250" s="668">
        <v>0.71</v>
      </c>
      <c r="J250" s="668">
        <v>8000</v>
      </c>
      <c r="K250" s="669">
        <v>5680</v>
      </c>
    </row>
    <row r="251" spans="1:11" ht="14.4" customHeight="1" x14ac:dyDescent="0.3">
      <c r="A251" s="664" t="s">
        <v>549</v>
      </c>
      <c r="B251" s="665" t="s">
        <v>550</v>
      </c>
      <c r="C251" s="666" t="s">
        <v>568</v>
      </c>
      <c r="D251" s="667" t="s">
        <v>1615</v>
      </c>
      <c r="E251" s="666" t="s">
        <v>3216</v>
      </c>
      <c r="F251" s="667" t="s">
        <v>3217</v>
      </c>
      <c r="G251" s="666" t="s">
        <v>2696</v>
      </c>
      <c r="H251" s="666" t="s">
        <v>2697</v>
      </c>
      <c r="I251" s="668">
        <v>0.71</v>
      </c>
      <c r="J251" s="668">
        <v>1600</v>
      </c>
      <c r="K251" s="669">
        <v>1136</v>
      </c>
    </row>
    <row r="252" spans="1:11" ht="14.4" customHeight="1" x14ac:dyDescent="0.3">
      <c r="A252" s="664" t="s">
        <v>549</v>
      </c>
      <c r="B252" s="665" t="s">
        <v>550</v>
      </c>
      <c r="C252" s="666" t="s">
        <v>568</v>
      </c>
      <c r="D252" s="667" t="s">
        <v>1615</v>
      </c>
      <c r="E252" s="666" t="s">
        <v>3220</v>
      </c>
      <c r="F252" s="667" t="s">
        <v>3221</v>
      </c>
      <c r="G252" s="666" t="s">
        <v>2830</v>
      </c>
      <c r="H252" s="666" t="s">
        <v>2831</v>
      </c>
      <c r="I252" s="668">
        <v>15.605</v>
      </c>
      <c r="J252" s="668">
        <v>110</v>
      </c>
      <c r="K252" s="669">
        <v>1716.6</v>
      </c>
    </row>
    <row r="253" spans="1:11" ht="14.4" customHeight="1" x14ac:dyDescent="0.3">
      <c r="A253" s="664" t="s">
        <v>549</v>
      </c>
      <c r="B253" s="665" t="s">
        <v>550</v>
      </c>
      <c r="C253" s="666" t="s">
        <v>568</v>
      </c>
      <c r="D253" s="667" t="s">
        <v>1615</v>
      </c>
      <c r="E253" s="666" t="s">
        <v>3220</v>
      </c>
      <c r="F253" s="667" t="s">
        <v>3221</v>
      </c>
      <c r="G253" s="666" t="s">
        <v>2832</v>
      </c>
      <c r="H253" s="666" t="s">
        <v>2833</v>
      </c>
      <c r="I253" s="668">
        <v>36.299999999999997</v>
      </c>
      <c r="J253" s="668">
        <v>30</v>
      </c>
      <c r="K253" s="669">
        <v>1089</v>
      </c>
    </row>
    <row r="254" spans="1:11" ht="14.4" customHeight="1" x14ac:dyDescent="0.3">
      <c r="A254" s="664" t="s">
        <v>549</v>
      </c>
      <c r="B254" s="665" t="s">
        <v>550</v>
      </c>
      <c r="C254" s="666" t="s">
        <v>571</v>
      </c>
      <c r="D254" s="667" t="s">
        <v>1616</v>
      </c>
      <c r="E254" s="666" t="s">
        <v>3208</v>
      </c>
      <c r="F254" s="667" t="s">
        <v>3209</v>
      </c>
      <c r="G254" s="666" t="s">
        <v>2834</v>
      </c>
      <c r="H254" s="666" t="s">
        <v>2835</v>
      </c>
      <c r="I254" s="668">
        <v>93.73</v>
      </c>
      <c r="J254" s="668">
        <v>30</v>
      </c>
      <c r="K254" s="669">
        <v>2811.8199999999997</v>
      </c>
    </row>
    <row r="255" spans="1:11" ht="14.4" customHeight="1" x14ac:dyDescent="0.3">
      <c r="A255" s="664" t="s">
        <v>549</v>
      </c>
      <c r="B255" s="665" t="s">
        <v>550</v>
      </c>
      <c r="C255" s="666" t="s">
        <v>571</v>
      </c>
      <c r="D255" s="667" t="s">
        <v>1616</v>
      </c>
      <c r="E255" s="666" t="s">
        <v>3208</v>
      </c>
      <c r="F255" s="667" t="s">
        <v>3209</v>
      </c>
      <c r="G255" s="666" t="s">
        <v>2700</v>
      </c>
      <c r="H255" s="666" t="s">
        <v>2701</v>
      </c>
      <c r="I255" s="668">
        <v>2.88</v>
      </c>
      <c r="J255" s="668">
        <v>50</v>
      </c>
      <c r="K255" s="669">
        <v>144</v>
      </c>
    </row>
    <row r="256" spans="1:11" ht="14.4" customHeight="1" x14ac:dyDescent="0.3">
      <c r="A256" s="664" t="s">
        <v>549</v>
      </c>
      <c r="B256" s="665" t="s">
        <v>550</v>
      </c>
      <c r="C256" s="666" t="s">
        <v>571</v>
      </c>
      <c r="D256" s="667" t="s">
        <v>1616</v>
      </c>
      <c r="E256" s="666" t="s">
        <v>3208</v>
      </c>
      <c r="F256" s="667" t="s">
        <v>3209</v>
      </c>
      <c r="G256" s="666" t="s">
        <v>2702</v>
      </c>
      <c r="H256" s="666" t="s">
        <v>2703</v>
      </c>
      <c r="I256" s="668">
        <v>4.29</v>
      </c>
      <c r="J256" s="668">
        <v>50</v>
      </c>
      <c r="K256" s="669">
        <v>214.5</v>
      </c>
    </row>
    <row r="257" spans="1:11" ht="14.4" customHeight="1" x14ac:dyDescent="0.3">
      <c r="A257" s="664" t="s">
        <v>549</v>
      </c>
      <c r="B257" s="665" t="s">
        <v>550</v>
      </c>
      <c r="C257" s="666" t="s">
        <v>571</v>
      </c>
      <c r="D257" s="667" t="s">
        <v>1616</v>
      </c>
      <c r="E257" s="666" t="s">
        <v>3208</v>
      </c>
      <c r="F257" s="667" t="s">
        <v>3209</v>
      </c>
      <c r="G257" s="666" t="s">
        <v>2704</v>
      </c>
      <c r="H257" s="666" t="s">
        <v>2705</v>
      </c>
      <c r="I257" s="668">
        <v>3.56</v>
      </c>
      <c r="J257" s="668">
        <v>50</v>
      </c>
      <c r="K257" s="669">
        <v>178</v>
      </c>
    </row>
    <row r="258" spans="1:11" ht="14.4" customHeight="1" x14ac:dyDescent="0.3">
      <c r="A258" s="664" t="s">
        <v>549</v>
      </c>
      <c r="B258" s="665" t="s">
        <v>550</v>
      </c>
      <c r="C258" s="666" t="s">
        <v>571</v>
      </c>
      <c r="D258" s="667" t="s">
        <v>1616</v>
      </c>
      <c r="E258" s="666" t="s">
        <v>3208</v>
      </c>
      <c r="F258" s="667" t="s">
        <v>3209</v>
      </c>
      <c r="G258" s="666" t="s">
        <v>2706</v>
      </c>
      <c r="H258" s="666" t="s">
        <v>2707</v>
      </c>
      <c r="I258" s="668">
        <v>4.9800000000000004</v>
      </c>
      <c r="J258" s="668">
        <v>50</v>
      </c>
      <c r="K258" s="669">
        <v>249</v>
      </c>
    </row>
    <row r="259" spans="1:11" ht="14.4" customHeight="1" x14ac:dyDescent="0.3">
      <c r="A259" s="664" t="s">
        <v>549</v>
      </c>
      <c r="B259" s="665" t="s">
        <v>550</v>
      </c>
      <c r="C259" s="666" t="s">
        <v>571</v>
      </c>
      <c r="D259" s="667" t="s">
        <v>1616</v>
      </c>
      <c r="E259" s="666" t="s">
        <v>3208</v>
      </c>
      <c r="F259" s="667" t="s">
        <v>3209</v>
      </c>
      <c r="G259" s="666" t="s">
        <v>2836</v>
      </c>
      <c r="H259" s="666" t="s">
        <v>2837</v>
      </c>
      <c r="I259" s="668">
        <v>210.63</v>
      </c>
      <c r="J259" s="668">
        <v>11</v>
      </c>
      <c r="K259" s="669">
        <v>2316.9300000000003</v>
      </c>
    </row>
    <row r="260" spans="1:11" ht="14.4" customHeight="1" x14ac:dyDescent="0.3">
      <c r="A260" s="664" t="s">
        <v>549</v>
      </c>
      <c r="B260" s="665" t="s">
        <v>550</v>
      </c>
      <c r="C260" s="666" t="s">
        <v>571</v>
      </c>
      <c r="D260" s="667" t="s">
        <v>1616</v>
      </c>
      <c r="E260" s="666" t="s">
        <v>3208</v>
      </c>
      <c r="F260" s="667" t="s">
        <v>3209</v>
      </c>
      <c r="G260" s="666" t="s">
        <v>2708</v>
      </c>
      <c r="H260" s="666" t="s">
        <v>2709</v>
      </c>
      <c r="I260" s="668">
        <v>10.119999999999999</v>
      </c>
      <c r="J260" s="668">
        <v>10</v>
      </c>
      <c r="K260" s="669">
        <v>101.2</v>
      </c>
    </row>
    <row r="261" spans="1:11" ht="14.4" customHeight="1" x14ac:dyDescent="0.3">
      <c r="A261" s="664" t="s">
        <v>549</v>
      </c>
      <c r="B261" s="665" t="s">
        <v>550</v>
      </c>
      <c r="C261" s="666" t="s">
        <v>571</v>
      </c>
      <c r="D261" s="667" t="s">
        <v>1616</v>
      </c>
      <c r="E261" s="666" t="s">
        <v>3208</v>
      </c>
      <c r="F261" s="667" t="s">
        <v>3209</v>
      </c>
      <c r="G261" s="666" t="s">
        <v>2710</v>
      </c>
      <c r="H261" s="666" t="s">
        <v>2711</v>
      </c>
      <c r="I261" s="668">
        <v>3.0166666666666671</v>
      </c>
      <c r="J261" s="668">
        <v>1870</v>
      </c>
      <c r="K261" s="669">
        <v>5639.06</v>
      </c>
    </row>
    <row r="262" spans="1:11" ht="14.4" customHeight="1" x14ac:dyDescent="0.3">
      <c r="A262" s="664" t="s">
        <v>549</v>
      </c>
      <c r="B262" s="665" t="s">
        <v>550</v>
      </c>
      <c r="C262" s="666" t="s">
        <v>571</v>
      </c>
      <c r="D262" s="667" t="s">
        <v>1616</v>
      </c>
      <c r="E262" s="666" t="s">
        <v>3208</v>
      </c>
      <c r="F262" s="667" t="s">
        <v>3209</v>
      </c>
      <c r="G262" s="666" t="s">
        <v>2838</v>
      </c>
      <c r="H262" s="666" t="s">
        <v>2839</v>
      </c>
      <c r="I262" s="668">
        <v>15.53</v>
      </c>
      <c r="J262" s="668">
        <v>20</v>
      </c>
      <c r="K262" s="669">
        <v>310.60000000000002</v>
      </c>
    </row>
    <row r="263" spans="1:11" ht="14.4" customHeight="1" x14ac:dyDescent="0.3">
      <c r="A263" s="664" t="s">
        <v>549</v>
      </c>
      <c r="B263" s="665" t="s">
        <v>550</v>
      </c>
      <c r="C263" s="666" t="s">
        <v>571</v>
      </c>
      <c r="D263" s="667" t="s">
        <v>1616</v>
      </c>
      <c r="E263" s="666" t="s">
        <v>3208</v>
      </c>
      <c r="F263" s="667" t="s">
        <v>3209</v>
      </c>
      <c r="G263" s="666" t="s">
        <v>2840</v>
      </c>
      <c r="H263" s="666" t="s">
        <v>2841</v>
      </c>
      <c r="I263" s="668">
        <v>11.31</v>
      </c>
      <c r="J263" s="668">
        <v>60</v>
      </c>
      <c r="K263" s="669">
        <v>678.8</v>
      </c>
    </row>
    <row r="264" spans="1:11" ht="14.4" customHeight="1" x14ac:dyDescent="0.3">
      <c r="A264" s="664" t="s">
        <v>549</v>
      </c>
      <c r="B264" s="665" t="s">
        <v>550</v>
      </c>
      <c r="C264" s="666" t="s">
        <v>571</v>
      </c>
      <c r="D264" s="667" t="s">
        <v>1616</v>
      </c>
      <c r="E264" s="666" t="s">
        <v>3208</v>
      </c>
      <c r="F264" s="667" t="s">
        <v>3209</v>
      </c>
      <c r="G264" s="666" t="s">
        <v>2842</v>
      </c>
      <c r="H264" s="666" t="s">
        <v>2843</v>
      </c>
      <c r="I264" s="668">
        <v>44.29</v>
      </c>
      <c r="J264" s="668">
        <v>10</v>
      </c>
      <c r="K264" s="669">
        <v>442.87</v>
      </c>
    </row>
    <row r="265" spans="1:11" ht="14.4" customHeight="1" x14ac:dyDescent="0.3">
      <c r="A265" s="664" t="s">
        <v>549</v>
      </c>
      <c r="B265" s="665" t="s">
        <v>550</v>
      </c>
      <c r="C265" s="666" t="s">
        <v>571</v>
      </c>
      <c r="D265" s="667" t="s">
        <v>1616</v>
      </c>
      <c r="E265" s="666" t="s">
        <v>3208</v>
      </c>
      <c r="F265" s="667" t="s">
        <v>3209</v>
      </c>
      <c r="G265" s="666" t="s">
        <v>2844</v>
      </c>
      <c r="H265" s="666" t="s">
        <v>2845</v>
      </c>
      <c r="I265" s="668">
        <v>120.61</v>
      </c>
      <c r="J265" s="668">
        <v>5</v>
      </c>
      <c r="K265" s="669">
        <v>603.05999999999995</v>
      </c>
    </row>
    <row r="266" spans="1:11" ht="14.4" customHeight="1" x14ac:dyDescent="0.3">
      <c r="A266" s="664" t="s">
        <v>549</v>
      </c>
      <c r="B266" s="665" t="s">
        <v>550</v>
      </c>
      <c r="C266" s="666" t="s">
        <v>571</v>
      </c>
      <c r="D266" s="667" t="s">
        <v>1616</v>
      </c>
      <c r="E266" s="666" t="s">
        <v>3208</v>
      </c>
      <c r="F266" s="667" t="s">
        <v>3209</v>
      </c>
      <c r="G266" s="666" t="s">
        <v>2846</v>
      </c>
      <c r="H266" s="666" t="s">
        <v>2847</v>
      </c>
      <c r="I266" s="668">
        <v>153</v>
      </c>
      <c r="J266" s="668">
        <v>10</v>
      </c>
      <c r="K266" s="669">
        <v>1529.96</v>
      </c>
    </row>
    <row r="267" spans="1:11" ht="14.4" customHeight="1" x14ac:dyDescent="0.3">
      <c r="A267" s="664" t="s">
        <v>549</v>
      </c>
      <c r="B267" s="665" t="s">
        <v>550</v>
      </c>
      <c r="C267" s="666" t="s">
        <v>571</v>
      </c>
      <c r="D267" s="667" t="s">
        <v>1616</v>
      </c>
      <c r="E267" s="666" t="s">
        <v>3208</v>
      </c>
      <c r="F267" s="667" t="s">
        <v>3209</v>
      </c>
      <c r="G267" s="666" t="s">
        <v>2848</v>
      </c>
      <c r="H267" s="666" t="s">
        <v>2849</v>
      </c>
      <c r="I267" s="668">
        <v>5.63</v>
      </c>
      <c r="J267" s="668">
        <v>270</v>
      </c>
      <c r="K267" s="669">
        <v>1521.45</v>
      </c>
    </row>
    <row r="268" spans="1:11" ht="14.4" customHeight="1" x14ac:dyDescent="0.3">
      <c r="A268" s="664" t="s">
        <v>549</v>
      </c>
      <c r="B268" s="665" t="s">
        <v>550</v>
      </c>
      <c r="C268" s="666" t="s">
        <v>571</v>
      </c>
      <c r="D268" s="667" t="s">
        <v>1616</v>
      </c>
      <c r="E268" s="666" t="s">
        <v>3208</v>
      </c>
      <c r="F268" s="667" t="s">
        <v>3209</v>
      </c>
      <c r="G268" s="666" t="s">
        <v>2850</v>
      </c>
      <c r="H268" s="666" t="s">
        <v>2851</v>
      </c>
      <c r="I268" s="668">
        <v>138</v>
      </c>
      <c r="J268" s="668">
        <v>50</v>
      </c>
      <c r="K268" s="669">
        <v>6900</v>
      </c>
    </row>
    <row r="269" spans="1:11" ht="14.4" customHeight="1" x14ac:dyDescent="0.3">
      <c r="A269" s="664" t="s">
        <v>549</v>
      </c>
      <c r="B269" s="665" t="s">
        <v>550</v>
      </c>
      <c r="C269" s="666" t="s">
        <v>571</v>
      </c>
      <c r="D269" s="667" t="s">
        <v>1616</v>
      </c>
      <c r="E269" s="666" t="s">
        <v>3208</v>
      </c>
      <c r="F269" s="667" t="s">
        <v>3209</v>
      </c>
      <c r="G269" s="666" t="s">
        <v>2852</v>
      </c>
      <c r="H269" s="666" t="s">
        <v>2853</v>
      </c>
      <c r="I269" s="668">
        <v>111.95</v>
      </c>
      <c r="J269" s="668">
        <v>50</v>
      </c>
      <c r="K269" s="669">
        <v>5597.63</v>
      </c>
    </row>
    <row r="270" spans="1:11" ht="14.4" customHeight="1" x14ac:dyDescent="0.3">
      <c r="A270" s="664" t="s">
        <v>549</v>
      </c>
      <c r="B270" s="665" t="s">
        <v>550</v>
      </c>
      <c r="C270" s="666" t="s">
        <v>571</v>
      </c>
      <c r="D270" s="667" t="s">
        <v>1616</v>
      </c>
      <c r="E270" s="666" t="s">
        <v>3208</v>
      </c>
      <c r="F270" s="667" t="s">
        <v>3209</v>
      </c>
      <c r="G270" s="666" t="s">
        <v>2724</v>
      </c>
      <c r="H270" s="666" t="s">
        <v>2725</v>
      </c>
      <c r="I270" s="668">
        <v>10.52</v>
      </c>
      <c r="J270" s="668">
        <v>180</v>
      </c>
      <c r="K270" s="669">
        <v>1894.5</v>
      </c>
    </row>
    <row r="271" spans="1:11" ht="14.4" customHeight="1" x14ac:dyDescent="0.3">
      <c r="A271" s="664" t="s">
        <v>549</v>
      </c>
      <c r="B271" s="665" t="s">
        <v>550</v>
      </c>
      <c r="C271" s="666" t="s">
        <v>571</v>
      </c>
      <c r="D271" s="667" t="s">
        <v>1616</v>
      </c>
      <c r="E271" s="666" t="s">
        <v>3210</v>
      </c>
      <c r="F271" s="667" t="s">
        <v>3211</v>
      </c>
      <c r="G271" s="666" t="s">
        <v>2854</v>
      </c>
      <c r="H271" s="666" t="s">
        <v>2855</v>
      </c>
      <c r="I271" s="668">
        <v>4840</v>
      </c>
      <c r="J271" s="668">
        <v>2</v>
      </c>
      <c r="K271" s="669">
        <v>9680</v>
      </c>
    </row>
    <row r="272" spans="1:11" ht="14.4" customHeight="1" x14ac:dyDescent="0.3">
      <c r="A272" s="664" t="s">
        <v>549</v>
      </c>
      <c r="B272" s="665" t="s">
        <v>550</v>
      </c>
      <c r="C272" s="666" t="s">
        <v>571</v>
      </c>
      <c r="D272" s="667" t="s">
        <v>1616</v>
      </c>
      <c r="E272" s="666" t="s">
        <v>3210</v>
      </c>
      <c r="F272" s="667" t="s">
        <v>3211</v>
      </c>
      <c r="G272" s="666" t="s">
        <v>2856</v>
      </c>
      <c r="H272" s="666" t="s">
        <v>2857</v>
      </c>
      <c r="I272" s="668">
        <v>1846.5</v>
      </c>
      <c r="J272" s="668">
        <v>4</v>
      </c>
      <c r="K272" s="669">
        <v>7386</v>
      </c>
    </row>
    <row r="273" spans="1:11" ht="14.4" customHeight="1" x14ac:dyDescent="0.3">
      <c r="A273" s="664" t="s">
        <v>549</v>
      </c>
      <c r="B273" s="665" t="s">
        <v>550</v>
      </c>
      <c r="C273" s="666" t="s">
        <v>571</v>
      </c>
      <c r="D273" s="667" t="s">
        <v>1616</v>
      </c>
      <c r="E273" s="666" t="s">
        <v>3210</v>
      </c>
      <c r="F273" s="667" t="s">
        <v>3211</v>
      </c>
      <c r="G273" s="666" t="s">
        <v>2858</v>
      </c>
      <c r="H273" s="666" t="s">
        <v>2859</v>
      </c>
      <c r="I273" s="668">
        <v>1719.25</v>
      </c>
      <c r="J273" s="668">
        <v>20</v>
      </c>
      <c r="K273" s="669">
        <v>34385</v>
      </c>
    </row>
    <row r="274" spans="1:11" ht="14.4" customHeight="1" x14ac:dyDescent="0.3">
      <c r="A274" s="664" t="s">
        <v>549</v>
      </c>
      <c r="B274" s="665" t="s">
        <v>550</v>
      </c>
      <c r="C274" s="666" t="s">
        <v>571</v>
      </c>
      <c r="D274" s="667" t="s">
        <v>1616</v>
      </c>
      <c r="E274" s="666" t="s">
        <v>3210</v>
      </c>
      <c r="F274" s="667" t="s">
        <v>3211</v>
      </c>
      <c r="G274" s="666" t="s">
        <v>2860</v>
      </c>
      <c r="H274" s="666" t="s">
        <v>2861</v>
      </c>
      <c r="I274" s="668">
        <v>2.7450000000000001</v>
      </c>
      <c r="J274" s="668">
        <v>300</v>
      </c>
      <c r="K274" s="669">
        <v>824</v>
      </c>
    </row>
    <row r="275" spans="1:11" ht="14.4" customHeight="1" x14ac:dyDescent="0.3">
      <c r="A275" s="664" t="s">
        <v>549</v>
      </c>
      <c r="B275" s="665" t="s">
        <v>550</v>
      </c>
      <c r="C275" s="666" t="s">
        <v>571</v>
      </c>
      <c r="D275" s="667" t="s">
        <v>1616</v>
      </c>
      <c r="E275" s="666" t="s">
        <v>3210</v>
      </c>
      <c r="F275" s="667" t="s">
        <v>3211</v>
      </c>
      <c r="G275" s="666" t="s">
        <v>2862</v>
      </c>
      <c r="H275" s="666" t="s">
        <v>2863</v>
      </c>
      <c r="I275" s="668">
        <v>8.4700000000000006</v>
      </c>
      <c r="J275" s="668">
        <v>100</v>
      </c>
      <c r="K275" s="669">
        <v>847.05</v>
      </c>
    </row>
    <row r="276" spans="1:11" ht="14.4" customHeight="1" x14ac:dyDescent="0.3">
      <c r="A276" s="664" t="s">
        <v>549</v>
      </c>
      <c r="B276" s="665" t="s">
        <v>550</v>
      </c>
      <c r="C276" s="666" t="s">
        <v>571</v>
      </c>
      <c r="D276" s="667" t="s">
        <v>1616</v>
      </c>
      <c r="E276" s="666" t="s">
        <v>3210</v>
      </c>
      <c r="F276" s="667" t="s">
        <v>3211</v>
      </c>
      <c r="G276" s="666" t="s">
        <v>2864</v>
      </c>
      <c r="H276" s="666" t="s">
        <v>2865</v>
      </c>
      <c r="I276" s="668">
        <v>8.66</v>
      </c>
      <c r="J276" s="668">
        <v>220</v>
      </c>
      <c r="K276" s="669">
        <v>1905.56</v>
      </c>
    </row>
    <row r="277" spans="1:11" ht="14.4" customHeight="1" x14ac:dyDescent="0.3">
      <c r="A277" s="664" t="s">
        <v>549</v>
      </c>
      <c r="B277" s="665" t="s">
        <v>550</v>
      </c>
      <c r="C277" s="666" t="s">
        <v>571</v>
      </c>
      <c r="D277" s="667" t="s">
        <v>1616</v>
      </c>
      <c r="E277" s="666" t="s">
        <v>3210</v>
      </c>
      <c r="F277" s="667" t="s">
        <v>3211</v>
      </c>
      <c r="G277" s="666" t="s">
        <v>2630</v>
      </c>
      <c r="H277" s="666" t="s">
        <v>2631</v>
      </c>
      <c r="I277" s="668">
        <v>1.0900000000000001</v>
      </c>
      <c r="J277" s="668">
        <v>100</v>
      </c>
      <c r="K277" s="669">
        <v>109</v>
      </c>
    </row>
    <row r="278" spans="1:11" ht="14.4" customHeight="1" x14ac:dyDescent="0.3">
      <c r="A278" s="664" t="s">
        <v>549</v>
      </c>
      <c r="B278" s="665" t="s">
        <v>550</v>
      </c>
      <c r="C278" s="666" t="s">
        <v>571</v>
      </c>
      <c r="D278" s="667" t="s">
        <v>1616</v>
      </c>
      <c r="E278" s="666" t="s">
        <v>3210</v>
      </c>
      <c r="F278" s="667" t="s">
        <v>3211</v>
      </c>
      <c r="G278" s="666" t="s">
        <v>2758</v>
      </c>
      <c r="H278" s="666" t="s">
        <v>2759</v>
      </c>
      <c r="I278" s="668">
        <v>1.6749999999999998</v>
      </c>
      <c r="J278" s="668">
        <v>300</v>
      </c>
      <c r="K278" s="669">
        <v>502</v>
      </c>
    </row>
    <row r="279" spans="1:11" ht="14.4" customHeight="1" x14ac:dyDescent="0.3">
      <c r="A279" s="664" t="s">
        <v>549</v>
      </c>
      <c r="B279" s="665" t="s">
        <v>550</v>
      </c>
      <c r="C279" s="666" t="s">
        <v>571</v>
      </c>
      <c r="D279" s="667" t="s">
        <v>1616</v>
      </c>
      <c r="E279" s="666" t="s">
        <v>3210</v>
      </c>
      <c r="F279" s="667" t="s">
        <v>3211</v>
      </c>
      <c r="G279" s="666" t="s">
        <v>2866</v>
      </c>
      <c r="H279" s="666" t="s">
        <v>2867</v>
      </c>
      <c r="I279" s="668">
        <v>22.53</v>
      </c>
      <c r="J279" s="668">
        <v>30</v>
      </c>
      <c r="K279" s="669">
        <v>675.9</v>
      </c>
    </row>
    <row r="280" spans="1:11" ht="14.4" customHeight="1" x14ac:dyDescent="0.3">
      <c r="A280" s="664" t="s">
        <v>549</v>
      </c>
      <c r="B280" s="665" t="s">
        <v>550</v>
      </c>
      <c r="C280" s="666" t="s">
        <v>571</v>
      </c>
      <c r="D280" s="667" t="s">
        <v>1616</v>
      </c>
      <c r="E280" s="666" t="s">
        <v>3210</v>
      </c>
      <c r="F280" s="667" t="s">
        <v>3211</v>
      </c>
      <c r="G280" s="666" t="s">
        <v>2868</v>
      </c>
      <c r="H280" s="666" t="s">
        <v>2869</v>
      </c>
      <c r="I280" s="668">
        <v>2.91</v>
      </c>
      <c r="J280" s="668">
        <v>100</v>
      </c>
      <c r="K280" s="669">
        <v>291</v>
      </c>
    </row>
    <row r="281" spans="1:11" ht="14.4" customHeight="1" x14ac:dyDescent="0.3">
      <c r="A281" s="664" t="s">
        <v>549</v>
      </c>
      <c r="B281" s="665" t="s">
        <v>550</v>
      </c>
      <c r="C281" s="666" t="s">
        <v>571</v>
      </c>
      <c r="D281" s="667" t="s">
        <v>1616</v>
      </c>
      <c r="E281" s="666" t="s">
        <v>3210</v>
      </c>
      <c r="F281" s="667" t="s">
        <v>3211</v>
      </c>
      <c r="G281" s="666" t="s">
        <v>2870</v>
      </c>
      <c r="H281" s="666" t="s">
        <v>2871</v>
      </c>
      <c r="I281" s="668">
        <v>2.9050000000000002</v>
      </c>
      <c r="J281" s="668">
        <v>400</v>
      </c>
      <c r="K281" s="669">
        <v>1162</v>
      </c>
    </row>
    <row r="282" spans="1:11" ht="14.4" customHeight="1" x14ac:dyDescent="0.3">
      <c r="A282" s="664" t="s">
        <v>549</v>
      </c>
      <c r="B282" s="665" t="s">
        <v>550</v>
      </c>
      <c r="C282" s="666" t="s">
        <v>571</v>
      </c>
      <c r="D282" s="667" t="s">
        <v>1616</v>
      </c>
      <c r="E282" s="666" t="s">
        <v>3210</v>
      </c>
      <c r="F282" s="667" t="s">
        <v>3211</v>
      </c>
      <c r="G282" s="666" t="s">
        <v>2872</v>
      </c>
      <c r="H282" s="666" t="s">
        <v>2873</v>
      </c>
      <c r="I282" s="668">
        <v>2.9050000000000002</v>
      </c>
      <c r="J282" s="668">
        <v>400</v>
      </c>
      <c r="K282" s="669">
        <v>1162</v>
      </c>
    </row>
    <row r="283" spans="1:11" ht="14.4" customHeight="1" x14ac:dyDescent="0.3">
      <c r="A283" s="664" t="s">
        <v>549</v>
      </c>
      <c r="B283" s="665" t="s">
        <v>550</v>
      </c>
      <c r="C283" s="666" t="s">
        <v>571</v>
      </c>
      <c r="D283" s="667" t="s">
        <v>1616</v>
      </c>
      <c r="E283" s="666" t="s">
        <v>3210</v>
      </c>
      <c r="F283" s="667" t="s">
        <v>3211</v>
      </c>
      <c r="G283" s="666" t="s">
        <v>2874</v>
      </c>
      <c r="H283" s="666" t="s">
        <v>2875</v>
      </c>
      <c r="I283" s="668">
        <v>68.28</v>
      </c>
      <c r="J283" s="668">
        <v>72</v>
      </c>
      <c r="K283" s="669">
        <v>4916.18</v>
      </c>
    </row>
    <row r="284" spans="1:11" ht="14.4" customHeight="1" x14ac:dyDescent="0.3">
      <c r="A284" s="664" t="s">
        <v>549</v>
      </c>
      <c r="B284" s="665" t="s">
        <v>550</v>
      </c>
      <c r="C284" s="666" t="s">
        <v>571</v>
      </c>
      <c r="D284" s="667" t="s">
        <v>1616</v>
      </c>
      <c r="E284" s="666" t="s">
        <v>3210</v>
      </c>
      <c r="F284" s="667" t="s">
        <v>3211</v>
      </c>
      <c r="G284" s="666" t="s">
        <v>2876</v>
      </c>
      <c r="H284" s="666" t="s">
        <v>2877</v>
      </c>
      <c r="I284" s="668">
        <v>91.72</v>
      </c>
      <c r="J284" s="668">
        <v>4</v>
      </c>
      <c r="K284" s="669">
        <v>366.88</v>
      </c>
    </row>
    <row r="285" spans="1:11" ht="14.4" customHeight="1" x14ac:dyDescent="0.3">
      <c r="A285" s="664" t="s">
        <v>549</v>
      </c>
      <c r="B285" s="665" t="s">
        <v>550</v>
      </c>
      <c r="C285" s="666" t="s">
        <v>571</v>
      </c>
      <c r="D285" s="667" t="s">
        <v>1616</v>
      </c>
      <c r="E285" s="666" t="s">
        <v>3210</v>
      </c>
      <c r="F285" s="667" t="s">
        <v>3211</v>
      </c>
      <c r="G285" s="666" t="s">
        <v>2662</v>
      </c>
      <c r="H285" s="666" t="s">
        <v>2663</v>
      </c>
      <c r="I285" s="668">
        <v>12.105</v>
      </c>
      <c r="J285" s="668">
        <v>100</v>
      </c>
      <c r="K285" s="669">
        <v>1210.5</v>
      </c>
    </row>
    <row r="286" spans="1:11" ht="14.4" customHeight="1" x14ac:dyDescent="0.3">
      <c r="A286" s="664" t="s">
        <v>549</v>
      </c>
      <c r="B286" s="665" t="s">
        <v>550</v>
      </c>
      <c r="C286" s="666" t="s">
        <v>571</v>
      </c>
      <c r="D286" s="667" t="s">
        <v>1616</v>
      </c>
      <c r="E286" s="666" t="s">
        <v>3210</v>
      </c>
      <c r="F286" s="667" t="s">
        <v>3211</v>
      </c>
      <c r="G286" s="666" t="s">
        <v>2878</v>
      </c>
      <c r="H286" s="666" t="s">
        <v>2879</v>
      </c>
      <c r="I286" s="668">
        <v>0.12</v>
      </c>
      <c r="J286" s="668">
        <v>40</v>
      </c>
      <c r="K286" s="669">
        <v>4.84</v>
      </c>
    </row>
    <row r="287" spans="1:11" ht="14.4" customHeight="1" x14ac:dyDescent="0.3">
      <c r="A287" s="664" t="s">
        <v>549</v>
      </c>
      <c r="B287" s="665" t="s">
        <v>550</v>
      </c>
      <c r="C287" s="666" t="s">
        <v>571</v>
      </c>
      <c r="D287" s="667" t="s">
        <v>1616</v>
      </c>
      <c r="E287" s="666" t="s">
        <v>3210</v>
      </c>
      <c r="F287" s="667" t="s">
        <v>3211</v>
      </c>
      <c r="G287" s="666" t="s">
        <v>2880</v>
      </c>
      <c r="H287" s="666" t="s">
        <v>2881</v>
      </c>
      <c r="I287" s="668">
        <v>0.12</v>
      </c>
      <c r="J287" s="668">
        <v>10</v>
      </c>
      <c r="K287" s="669">
        <v>1.21</v>
      </c>
    </row>
    <row r="288" spans="1:11" ht="14.4" customHeight="1" x14ac:dyDescent="0.3">
      <c r="A288" s="664" t="s">
        <v>549</v>
      </c>
      <c r="B288" s="665" t="s">
        <v>550</v>
      </c>
      <c r="C288" s="666" t="s">
        <v>571</v>
      </c>
      <c r="D288" s="667" t="s">
        <v>1616</v>
      </c>
      <c r="E288" s="666" t="s">
        <v>3210</v>
      </c>
      <c r="F288" s="667" t="s">
        <v>3211</v>
      </c>
      <c r="G288" s="666" t="s">
        <v>2882</v>
      </c>
      <c r="H288" s="666" t="s">
        <v>2883</v>
      </c>
      <c r="I288" s="668">
        <v>0.12</v>
      </c>
      <c r="J288" s="668">
        <v>40</v>
      </c>
      <c r="K288" s="669">
        <v>4.84</v>
      </c>
    </row>
    <row r="289" spans="1:11" ht="14.4" customHeight="1" x14ac:dyDescent="0.3">
      <c r="A289" s="664" t="s">
        <v>549</v>
      </c>
      <c r="B289" s="665" t="s">
        <v>550</v>
      </c>
      <c r="C289" s="666" t="s">
        <v>571</v>
      </c>
      <c r="D289" s="667" t="s">
        <v>1616</v>
      </c>
      <c r="E289" s="666" t="s">
        <v>3210</v>
      </c>
      <c r="F289" s="667" t="s">
        <v>3211</v>
      </c>
      <c r="G289" s="666" t="s">
        <v>2884</v>
      </c>
      <c r="H289" s="666" t="s">
        <v>2885</v>
      </c>
      <c r="I289" s="668">
        <v>0.12</v>
      </c>
      <c r="J289" s="668">
        <v>10</v>
      </c>
      <c r="K289" s="669">
        <v>1.21</v>
      </c>
    </row>
    <row r="290" spans="1:11" ht="14.4" customHeight="1" x14ac:dyDescent="0.3">
      <c r="A290" s="664" t="s">
        <v>549</v>
      </c>
      <c r="B290" s="665" t="s">
        <v>550</v>
      </c>
      <c r="C290" s="666" t="s">
        <v>571</v>
      </c>
      <c r="D290" s="667" t="s">
        <v>1616</v>
      </c>
      <c r="E290" s="666" t="s">
        <v>3210</v>
      </c>
      <c r="F290" s="667" t="s">
        <v>3211</v>
      </c>
      <c r="G290" s="666" t="s">
        <v>2886</v>
      </c>
      <c r="H290" s="666" t="s">
        <v>2887</v>
      </c>
      <c r="I290" s="668">
        <v>1588</v>
      </c>
      <c r="J290" s="668">
        <v>10</v>
      </c>
      <c r="K290" s="669">
        <v>15880.01</v>
      </c>
    </row>
    <row r="291" spans="1:11" ht="14.4" customHeight="1" x14ac:dyDescent="0.3">
      <c r="A291" s="664" t="s">
        <v>549</v>
      </c>
      <c r="B291" s="665" t="s">
        <v>550</v>
      </c>
      <c r="C291" s="666" t="s">
        <v>571</v>
      </c>
      <c r="D291" s="667" t="s">
        <v>1616</v>
      </c>
      <c r="E291" s="666" t="s">
        <v>3210</v>
      </c>
      <c r="F291" s="667" t="s">
        <v>3211</v>
      </c>
      <c r="G291" s="666" t="s">
        <v>2888</v>
      </c>
      <c r="H291" s="666" t="s">
        <v>2889</v>
      </c>
      <c r="I291" s="668">
        <v>2166</v>
      </c>
      <c r="J291" s="668">
        <v>40</v>
      </c>
      <c r="K291" s="669">
        <v>86640.08</v>
      </c>
    </row>
    <row r="292" spans="1:11" ht="14.4" customHeight="1" x14ac:dyDescent="0.3">
      <c r="A292" s="664" t="s">
        <v>549</v>
      </c>
      <c r="B292" s="665" t="s">
        <v>550</v>
      </c>
      <c r="C292" s="666" t="s">
        <v>571</v>
      </c>
      <c r="D292" s="667" t="s">
        <v>1616</v>
      </c>
      <c r="E292" s="666" t="s">
        <v>3210</v>
      </c>
      <c r="F292" s="667" t="s">
        <v>3211</v>
      </c>
      <c r="G292" s="666" t="s">
        <v>2672</v>
      </c>
      <c r="H292" s="666" t="s">
        <v>2673</v>
      </c>
      <c r="I292" s="668">
        <v>21.234999999999999</v>
      </c>
      <c r="J292" s="668">
        <v>80</v>
      </c>
      <c r="K292" s="669">
        <v>1698.7</v>
      </c>
    </row>
    <row r="293" spans="1:11" ht="14.4" customHeight="1" x14ac:dyDescent="0.3">
      <c r="A293" s="664" t="s">
        <v>549</v>
      </c>
      <c r="B293" s="665" t="s">
        <v>550</v>
      </c>
      <c r="C293" s="666" t="s">
        <v>571</v>
      </c>
      <c r="D293" s="667" t="s">
        <v>1616</v>
      </c>
      <c r="E293" s="666" t="s">
        <v>3210</v>
      </c>
      <c r="F293" s="667" t="s">
        <v>3211</v>
      </c>
      <c r="G293" s="666" t="s">
        <v>2890</v>
      </c>
      <c r="H293" s="666" t="s">
        <v>2891</v>
      </c>
      <c r="I293" s="668">
        <v>17.3</v>
      </c>
      <c r="J293" s="668">
        <v>300</v>
      </c>
      <c r="K293" s="669">
        <v>5190.8999999999996</v>
      </c>
    </row>
    <row r="294" spans="1:11" ht="14.4" customHeight="1" x14ac:dyDescent="0.3">
      <c r="A294" s="664" t="s">
        <v>549</v>
      </c>
      <c r="B294" s="665" t="s">
        <v>550</v>
      </c>
      <c r="C294" s="666" t="s">
        <v>571</v>
      </c>
      <c r="D294" s="667" t="s">
        <v>1616</v>
      </c>
      <c r="E294" s="666" t="s">
        <v>3210</v>
      </c>
      <c r="F294" s="667" t="s">
        <v>3211</v>
      </c>
      <c r="G294" s="666" t="s">
        <v>2892</v>
      </c>
      <c r="H294" s="666" t="s">
        <v>2893</v>
      </c>
      <c r="I294" s="668">
        <v>30.86</v>
      </c>
      <c r="J294" s="668">
        <v>50</v>
      </c>
      <c r="K294" s="669">
        <v>1542.75</v>
      </c>
    </row>
    <row r="295" spans="1:11" ht="14.4" customHeight="1" x14ac:dyDescent="0.3">
      <c r="A295" s="664" t="s">
        <v>549</v>
      </c>
      <c r="B295" s="665" t="s">
        <v>550</v>
      </c>
      <c r="C295" s="666" t="s">
        <v>571</v>
      </c>
      <c r="D295" s="667" t="s">
        <v>1616</v>
      </c>
      <c r="E295" s="666" t="s">
        <v>3210</v>
      </c>
      <c r="F295" s="667" t="s">
        <v>3211</v>
      </c>
      <c r="G295" s="666" t="s">
        <v>2894</v>
      </c>
      <c r="H295" s="666" t="s">
        <v>2895</v>
      </c>
      <c r="I295" s="668">
        <v>1210</v>
      </c>
      <c r="J295" s="668">
        <v>20</v>
      </c>
      <c r="K295" s="669">
        <v>24200</v>
      </c>
    </row>
    <row r="296" spans="1:11" ht="14.4" customHeight="1" x14ac:dyDescent="0.3">
      <c r="A296" s="664" t="s">
        <v>549</v>
      </c>
      <c r="B296" s="665" t="s">
        <v>550</v>
      </c>
      <c r="C296" s="666" t="s">
        <v>571</v>
      </c>
      <c r="D296" s="667" t="s">
        <v>1616</v>
      </c>
      <c r="E296" s="666" t="s">
        <v>3210</v>
      </c>
      <c r="F296" s="667" t="s">
        <v>3211</v>
      </c>
      <c r="G296" s="666" t="s">
        <v>2896</v>
      </c>
      <c r="H296" s="666" t="s">
        <v>2897</v>
      </c>
      <c r="I296" s="668">
        <v>2904</v>
      </c>
      <c r="J296" s="668">
        <v>25</v>
      </c>
      <c r="K296" s="669">
        <v>72600</v>
      </c>
    </row>
    <row r="297" spans="1:11" ht="14.4" customHeight="1" x14ac:dyDescent="0.3">
      <c r="A297" s="664" t="s">
        <v>549</v>
      </c>
      <c r="B297" s="665" t="s">
        <v>550</v>
      </c>
      <c r="C297" s="666" t="s">
        <v>571</v>
      </c>
      <c r="D297" s="667" t="s">
        <v>1616</v>
      </c>
      <c r="E297" s="666" t="s">
        <v>3210</v>
      </c>
      <c r="F297" s="667" t="s">
        <v>3211</v>
      </c>
      <c r="G297" s="666" t="s">
        <v>2898</v>
      </c>
      <c r="H297" s="666" t="s">
        <v>2899</v>
      </c>
      <c r="I297" s="668">
        <v>2904</v>
      </c>
      <c r="J297" s="668">
        <v>45</v>
      </c>
      <c r="K297" s="669">
        <v>130680</v>
      </c>
    </row>
    <row r="298" spans="1:11" ht="14.4" customHeight="1" x14ac:dyDescent="0.3">
      <c r="A298" s="664" t="s">
        <v>549</v>
      </c>
      <c r="B298" s="665" t="s">
        <v>550</v>
      </c>
      <c r="C298" s="666" t="s">
        <v>571</v>
      </c>
      <c r="D298" s="667" t="s">
        <v>1616</v>
      </c>
      <c r="E298" s="666" t="s">
        <v>3210</v>
      </c>
      <c r="F298" s="667" t="s">
        <v>3211</v>
      </c>
      <c r="G298" s="666" t="s">
        <v>2900</v>
      </c>
      <c r="H298" s="666" t="s">
        <v>2901</v>
      </c>
      <c r="I298" s="668">
        <v>547.4</v>
      </c>
      <c r="J298" s="668">
        <v>16</v>
      </c>
      <c r="K298" s="669">
        <v>8758.4599999999991</v>
      </c>
    </row>
    <row r="299" spans="1:11" ht="14.4" customHeight="1" x14ac:dyDescent="0.3">
      <c r="A299" s="664" t="s">
        <v>549</v>
      </c>
      <c r="B299" s="665" t="s">
        <v>550</v>
      </c>
      <c r="C299" s="666" t="s">
        <v>571</v>
      </c>
      <c r="D299" s="667" t="s">
        <v>1616</v>
      </c>
      <c r="E299" s="666" t="s">
        <v>3210</v>
      </c>
      <c r="F299" s="667" t="s">
        <v>3211</v>
      </c>
      <c r="G299" s="666" t="s">
        <v>2902</v>
      </c>
      <c r="H299" s="666" t="s">
        <v>2903</v>
      </c>
      <c r="I299" s="668">
        <v>4840</v>
      </c>
      <c r="J299" s="668">
        <v>1</v>
      </c>
      <c r="K299" s="669">
        <v>4840</v>
      </c>
    </row>
    <row r="300" spans="1:11" ht="14.4" customHeight="1" x14ac:dyDescent="0.3">
      <c r="A300" s="664" t="s">
        <v>549</v>
      </c>
      <c r="B300" s="665" t="s">
        <v>550</v>
      </c>
      <c r="C300" s="666" t="s">
        <v>571</v>
      </c>
      <c r="D300" s="667" t="s">
        <v>1616</v>
      </c>
      <c r="E300" s="666" t="s">
        <v>3210</v>
      </c>
      <c r="F300" s="667" t="s">
        <v>3211</v>
      </c>
      <c r="G300" s="666" t="s">
        <v>2904</v>
      </c>
      <c r="H300" s="666" t="s">
        <v>2905</v>
      </c>
      <c r="I300" s="668">
        <v>805</v>
      </c>
      <c r="J300" s="668">
        <v>2</v>
      </c>
      <c r="K300" s="669">
        <v>1610</v>
      </c>
    </row>
    <row r="301" spans="1:11" ht="14.4" customHeight="1" x14ac:dyDescent="0.3">
      <c r="A301" s="664" t="s">
        <v>549</v>
      </c>
      <c r="B301" s="665" t="s">
        <v>550</v>
      </c>
      <c r="C301" s="666" t="s">
        <v>571</v>
      </c>
      <c r="D301" s="667" t="s">
        <v>1616</v>
      </c>
      <c r="E301" s="666" t="s">
        <v>3210</v>
      </c>
      <c r="F301" s="667" t="s">
        <v>3211</v>
      </c>
      <c r="G301" s="666" t="s">
        <v>2906</v>
      </c>
      <c r="H301" s="666" t="s">
        <v>2907</v>
      </c>
      <c r="I301" s="668">
        <v>4235</v>
      </c>
      <c r="J301" s="668">
        <v>1</v>
      </c>
      <c r="K301" s="669">
        <v>4235</v>
      </c>
    </row>
    <row r="302" spans="1:11" ht="14.4" customHeight="1" x14ac:dyDescent="0.3">
      <c r="A302" s="664" t="s">
        <v>549</v>
      </c>
      <c r="B302" s="665" t="s">
        <v>550</v>
      </c>
      <c r="C302" s="666" t="s">
        <v>571</v>
      </c>
      <c r="D302" s="667" t="s">
        <v>1616</v>
      </c>
      <c r="E302" s="666" t="s">
        <v>3210</v>
      </c>
      <c r="F302" s="667" t="s">
        <v>3211</v>
      </c>
      <c r="G302" s="666" t="s">
        <v>2908</v>
      </c>
      <c r="H302" s="666" t="s">
        <v>2909</v>
      </c>
      <c r="I302" s="668">
        <v>3605.8</v>
      </c>
      <c r="J302" s="668">
        <v>6</v>
      </c>
      <c r="K302" s="669">
        <v>21634.799999999999</v>
      </c>
    </row>
    <row r="303" spans="1:11" ht="14.4" customHeight="1" x14ac:dyDescent="0.3">
      <c r="A303" s="664" t="s">
        <v>549</v>
      </c>
      <c r="B303" s="665" t="s">
        <v>550</v>
      </c>
      <c r="C303" s="666" t="s">
        <v>571</v>
      </c>
      <c r="D303" s="667" t="s">
        <v>1616</v>
      </c>
      <c r="E303" s="666" t="s">
        <v>3210</v>
      </c>
      <c r="F303" s="667" t="s">
        <v>3211</v>
      </c>
      <c r="G303" s="666" t="s">
        <v>2910</v>
      </c>
      <c r="H303" s="666" t="s">
        <v>2911</v>
      </c>
      <c r="I303" s="668">
        <v>641.29999999999995</v>
      </c>
      <c r="J303" s="668">
        <v>5</v>
      </c>
      <c r="K303" s="669">
        <v>3206.5</v>
      </c>
    </row>
    <row r="304" spans="1:11" ht="14.4" customHeight="1" x14ac:dyDescent="0.3">
      <c r="A304" s="664" t="s">
        <v>549</v>
      </c>
      <c r="B304" s="665" t="s">
        <v>550</v>
      </c>
      <c r="C304" s="666" t="s">
        <v>571</v>
      </c>
      <c r="D304" s="667" t="s">
        <v>1616</v>
      </c>
      <c r="E304" s="666" t="s">
        <v>3210</v>
      </c>
      <c r="F304" s="667" t="s">
        <v>3211</v>
      </c>
      <c r="G304" s="666" t="s">
        <v>2912</v>
      </c>
      <c r="H304" s="666" t="s">
        <v>2913</v>
      </c>
      <c r="I304" s="668">
        <v>242</v>
      </c>
      <c r="J304" s="668">
        <v>2</v>
      </c>
      <c r="K304" s="669">
        <v>484</v>
      </c>
    </row>
    <row r="305" spans="1:11" ht="14.4" customHeight="1" x14ac:dyDescent="0.3">
      <c r="A305" s="664" t="s">
        <v>549</v>
      </c>
      <c r="B305" s="665" t="s">
        <v>550</v>
      </c>
      <c r="C305" s="666" t="s">
        <v>571</v>
      </c>
      <c r="D305" s="667" t="s">
        <v>1616</v>
      </c>
      <c r="E305" s="666" t="s">
        <v>3210</v>
      </c>
      <c r="F305" s="667" t="s">
        <v>3211</v>
      </c>
      <c r="G305" s="666" t="s">
        <v>2914</v>
      </c>
      <c r="H305" s="666" t="s">
        <v>2915</v>
      </c>
      <c r="I305" s="668">
        <v>3605.8</v>
      </c>
      <c r="J305" s="668">
        <v>2</v>
      </c>
      <c r="K305" s="669">
        <v>7211.6</v>
      </c>
    </row>
    <row r="306" spans="1:11" ht="14.4" customHeight="1" x14ac:dyDescent="0.3">
      <c r="A306" s="664" t="s">
        <v>549</v>
      </c>
      <c r="B306" s="665" t="s">
        <v>550</v>
      </c>
      <c r="C306" s="666" t="s">
        <v>571</v>
      </c>
      <c r="D306" s="667" t="s">
        <v>1616</v>
      </c>
      <c r="E306" s="666" t="s">
        <v>3210</v>
      </c>
      <c r="F306" s="667" t="s">
        <v>3211</v>
      </c>
      <c r="G306" s="666" t="s">
        <v>2916</v>
      </c>
      <c r="H306" s="666" t="s">
        <v>2917</v>
      </c>
      <c r="I306" s="668">
        <v>1303.8500000000001</v>
      </c>
      <c r="J306" s="668">
        <v>75</v>
      </c>
      <c r="K306" s="669">
        <v>97788.579999999987</v>
      </c>
    </row>
    <row r="307" spans="1:11" ht="14.4" customHeight="1" x14ac:dyDescent="0.3">
      <c r="A307" s="664" t="s">
        <v>549</v>
      </c>
      <c r="B307" s="665" t="s">
        <v>550</v>
      </c>
      <c r="C307" s="666" t="s">
        <v>571</v>
      </c>
      <c r="D307" s="667" t="s">
        <v>1616</v>
      </c>
      <c r="E307" s="666" t="s">
        <v>3210</v>
      </c>
      <c r="F307" s="667" t="s">
        <v>3211</v>
      </c>
      <c r="G307" s="666" t="s">
        <v>2918</v>
      </c>
      <c r="H307" s="666" t="s">
        <v>2919</v>
      </c>
      <c r="I307" s="668">
        <v>665.5</v>
      </c>
      <c r="J307" s="668">
        <v>15</v>
      </c>
      <c r="K307" s="669">
        <v>9982.5</v>
      </c>
    </row>
    <row r="308" spans="1:11" ht="14.4" customHeight="1" x14ac:dyDescent="0.3">
      <c r="A308" s="664" t="s">
        <v>549</v>
      </c>
      <c r="B308" s="665" t="s">
        <v>550</v>
      </c>
      <c r="C308" s="666" t="s">
        <v>571</v>
      </c>
      <c r="D308" s="667" t="s">
        <v>1616</v>
      </c>
      <c r="E308" s="666" t="s">
        <v>3210</v>
      </c>
      <c r="F308" s="667" t="s">
        <v>3211</v>
      </c>
      <c r="G308" s="666" t="s">
        <v>2920</v>
      </c>
      <c r="H308" s="666" t="s">
        <v>2921</v>
      </c>
      <c r="I308" s="668">
        <v>2904</v>
      </c>
      <c r="J308" s="668">
        <v>10</v>
      </c>
      <c r="K308" s="669">
        <v>29040</v>
      </c>
    </row>
    <row r="309" spans="1:11" ht="14.4" customHeight="1" x14ac:dyDescent="0.3">
      <c r="A309" s="664" t="s">
        <v>549</v>
      </c>
      <c r="B309" s="665" t="s">
        <v>550</v>
      </c>
      <c r="C309" s="666" t="s">
        <v>571</v>
      </c>
      <c r="D309" s="667" t="s">
        <v>1616</v>
      </c>
      <c r="E309" s="666" t="s">
        <v>3210</v>
      </c>
      <c r="F309" s="667" t="s">
        <v>3211</v>
      </c>
      <c r="G309" s="666" t="s">
        <v>2922</v>
      </c>
      <c r="H309" s="666" t="s">
        <v>2923</v>
      </c>
      <c r="I309" s="668">
        <v>1200.92</v>
      </c>
      <c r="J309" s="668">
        <v>48</v>
      </c>
      <c r="K309" s="669">
        <v>57644.4</v>
      </c>
    </row>
    <row r="310" spans="1:11" ht="14.4" customHeight="1" x14ac:dyDescent="0.3">
      <c r="A310" s="664" t="s">
        <v>549</v>
      </c>
      <c r="B310" s="665" t="s">
        <v>550</v>
      </c>
      <c r="C310" s="666" t="s">
        <v>571</v>
      </c>
      <c r="D310" s="667" t="s">
        <v>1616</v>
      </c>
      <c r="E310" s="666" t="s">
        <v>3210</v>
      </c>
      <c r="F310" s="667" t="s">
        <v>3211</v>
      </c>
      <c r="G310" s="666" t="s">
        <v>2924</v>
      </c>
      <c r="H310" s="666" t="s">
        <v>2925</v>
      </c>
      <c r="I310" s="668">
        <v>6675.75</v>
      </c>
      <c r="J310" s="668">
        <v>2</v>
      </c>
      <c r="K310" s="669">
        <v>13351.5</v>
      </c>
    </row>
    <row r="311" spans="1:11" ht="14.4" customHeight="1" x14ac:dyDescent="0.3">
      <c r="A311" s="664" t="s">
        <v>549</v>
      </c>
      <c r="B311" s="665" t="s">
        <v>550</v>
      </c>
      <c r="C311" s="666" t="s">
        <v>571</v>
      </c>
      <c r="D311" s="667" t="s">
        <v>1616</v>
      </c>
      <c r="E311" s="666" t="s">
        <v>3210</v>
      </c>
      <c r="F311" s="667" t="s">
        <v>3211</v>
      </c>
      <c r="G311" s="666" t="s">
        <v>2926</v>
      </c>
      <c r="H311" s="666" t="s">
        <v>2927</v>
      </c>
      <c r="I311" s="668">
        <v>653.39</v>
      </c>
      <c r="J311" s="668">
        <v>13</v>
      </c>
      <c r="K311" s="669">
        <v>8494</v>
      </c>
    </row>
    <row r="312" spans="1:11" ht="14.4" customHeight="1" x14ac:dyDescent="0.3">
      <c r="A312" s="664" t="s">
        <v>549</v>
      </c>
      <c r="B312" s="665" t="s">
        <v>550</v>
      </c>
      <c r="C312" s="666" t="s">
        <v>571</v>
      </c>
      <c r="D312" s="667" t="s">
        <v>1616</v>
      </c>
      <c r="E312" s="666" t="s">
        <v>3210</v>
      </c>
      <c r="F312" s="667" t="s">
        <v>3211</v>
      </c>
      <c r="G312" s="666" t="s">
        <v>2928</v>
      </c>
      <c r="H312" s="666" t="s">
        <v>2929</v>
      </c>
      <c r="I312" s="668">
        <v>3993</v>
      </c>
      <c r="J312" s="668">
        <v>3</v>
      </c>
      <c r="K312" s="669">
        <v>11979</v>
      </c>
    </row>
    <row r="313" spans="1:11" ht="14.4" customHeight="1" x14ac:dyDescent="0.3">
      <c r="A313" s="664" t="s">
        <v>549</v>
      </c>
      <c r="B313" s="665" t="s">
        <v>550</v>
      </c>
      <c r="C313" s="666" t="s">
        <v>571</v>
      </c>
      <c r="D313" s="667" t="s">
        <v>1616</v>
      </c>
      <c r="E313" s="666" t="s">
        <v>3210</v>
      </c>
      <c r="F313" s="667" t="s">
        <v>3211</v>
      </c>
      <c r="G313" s="666" t="s">
        <v>2930</v>
      </c>
      <c r="H313" s="666" t="s">
        <v>2931</v>
      </c>
      <c r="I313" s="668">
        <v>5060</v>
      </c>
      <c r="J313" s="668">
        <v>1</v>
      </c>
      <c r="K313" s="669">
        <v>5060</v>
      </c>
    </row>
    <row r="314" spans="1:11" ht="14.4" customHeight="1" x14ac:dyDescent="0.3">
      <c r="A314" s="664" t="s">
        <v>549</v>
      </c>
      <c r="B314" s="665" t="s">
        <v>550</v>
      </c>
      <c r="C314" s="666" t="s">
        <v>571</v>
      </c>
      <c r="D314" s="667" t="s">
        <v>1616</v>
      </c>
      <c r="E314" s="666" t="s">
        <v>3210</v>
      </c>
      <c r="F314" s="667" t="s">
        <v>3211</v>
      </c>
      <c r="G314" s="666" t="s">
        <v>2932</v>
      </c>
      <c r="H314" s="666" t="s">
        <v>2933</v>
      </c>
      <c r="I314" s="668">
        <v>2904</v>
      </c>
      <c r="J314" s="668">
        <v>10</v>
      </c>
      <c r="K314" s="669">
        <v>29040</v>
      </c>
    </row>
    <row r="315" spans="1:11" ht="14.4" customHeight="1" x14ac:dyDescent="0.3">
      <c r="A315" s="664" t="s">
        <v>549</v>
      </c>
      <c r="B315" s="665" t="s">
        <v>550</v>
      </c>
      <c r="C315" s="666" t="s">
        <v>571</v>
      </c>
      <c r="D315" s="667" t="s">
        <v>1616</v>
      </c>
      <c r="E315" s="666" t="s">
        <v>3210</v>
      </c>
      <c r="F315" s="667" t="s">
        <v>3211</v>
      </c>
      <c r="G315" s="666" t="s">
        <v>2934</v>
      </c>
      <c r="H315" s="666" t="s">
        <v>2935</v>
      </c>
      <c r="I315" s="668">
        <v>1369.04</v>
      </c>
      <c r="J315" s="668">
        <v>5</v>
      </c>
      <c r="K315" s="669">
        <v>6845.21</v>
      </c>
    </row>
    <row r="316" spans="1:11" ht="14.4" customHeight="1" x14ac:dyDescent="0.3">
      <c r="A316" s="664" t="s">
        <v>549</v>
      </c>
      <c r="B316" s="665" t="s">
        <v>550</v>
      </c>
      <c r="C316" s="666" t="s">
        <v>571</v>
      </c>
      <c r="D316" s="667" t="s">
        <v>1616</v>
      </c>
      <c r="E316" s="666" t="s">
        <v>3210</v>
      </c>
      <c r="F316" s="667" t="s">
        <v>3211</v>
      </c>
      <c r="G316" s="666" t="s">
        <v>2936</v>
      </c>
      <c r="H316" s="666" t="s">
        <v>2937</v>
      </c>
      <c r="I316" s="668">
        <v>3605.8</v>
      </c>
      <c r="J316" s="668">
        <v>6</v>
      </c>
      <c r="K316" s="669">
        <v>21634.799999999999</v>
      </c>
    </row>
    <row r="317" spans="1:11" ht="14.4" customHeight="1" x14ac:dyDescent="0.3">
      <c r="A317" s="664" t="s">
        <v>549</v>
      </c>
      <c r="B317" s="665" t="s">
        <v>550</v>
      </c>
      <c r="C317" s="666" t="s">
        <v>571</v>
      </c>
      <c r="D317" s="667" t="s">
        <v>1616</v>
      </c>
      <c r="E317" s="666" t="s">
        <v>3210</v>
      </c>
      <c r="F317" s="667" t="s">
        <v>3211</v>
      </c>
      <c r="G317" s="666" t="s">
        <v>2938</v>
      </c>
      <c r="H317" s="666" t="s">
        <v>2939</v>
      </c>
      <c r="I317" s="668">
        <v>6171</v>
      </c>
      <c r="J317" s="668">
        <v>1</v>
      </c>
      <c r="K317" s="669">
        <v>6171</v>
      </c>
    </row>
    <row r="318" spans="1:11" ht="14.4" customHeight="1" x14ac:dyDescent="0.3">
      <c r="A318" s="664" t="s">
        <v>549</v>
      </c>
      <c r="B318" s="665" t="s">
        <v>550</v>
      </c>
      <c r="C318" s="666" t="s">
        <v>571</v>
      </c>
      <c r="D318" s="667" t="s">
        <v>1616</v>
      </c>
      <c r="E318" s="666" t="s">
        <v>3210</v>
      </c>
      <c r="F318" s="667" t="s">
        <v>3211</v>
      </c>
      <c r="G318" s="666" t="s">
        <v>2940</v>
      </c>
      <c r="H318" s="666" t="s">
        <v>2941</v>
      </c>
      <c r="I318" s="668">
        <v>6171</v>
      </c>
      <c r="J318" s="668">
        <v>1</v>
      </c>
      <c r="K318" s="669">
        <v>6171</v>
      </c>
    </row>
    <row r="319" spans="1:11" ht="14.4" customHeight="1" x14ac:dyDescent="0.3">
      <c r="A319" s="664" t="s">
        <v>549</v>
      </c>
      <c r="B319" s="665" t="s">
        <v>550</v>
      </c>
      <c r="C319" s="666" t="s">
        <v>571</v>
      </c>
      <c r="D319" s="667" t="s">
        <v>1616</v>
      </c>
      <c r="E319" s="666" t="s">
        <v>3210</v>
      </c>
      <c r="F319" s="667" t="s">
        <v>3211</v>
      </c>
      <c r="G319" s="666" t="s">
        <v>2942</v>
      </c>
      <c r="H319" s="666" t="s">
        <v>2943</v>
      </c>
      <c r="I319" s="668">
        <v>4356</v>
      </c>
      <c r="J319" s="668">
        <v>3</v>
      </c>
      <c r="K319" s="669">
        <v>13068</v>
      </c>
    </row>
    <row r="320" spans="1:11" ht="14.4" customHeight="1" x14ac:dyDescent="0.3">
      <c r="A320" s="664" t="s">
        <v>549</v>
      </c>
      <c r="B320" s="665" t="s">
        <v>550</v>
      </c>
      <c r="C320" s="666" t="s">
        <v>571</v>
      </c>
      <c r="D320" s="667" t="s">
        <v>1616</v>
      </c>
      <c r="E320" s="666" t="s">
        <v>3210</v>
      </c>
      <c r="F320" s="667" t="s">
        <v>3211</v>
      </c>
      <c r="G320" s="666" t="s">
        <v>2944</v>
      </c>
      <c r="H320" s="666" t="s">
        <v>2945</v>
      </c>
      <c r="I320" s="668">
        <v>4382.62</v>
      </c>
      <c r="J320" s="668">
        <v>2</v>
      </c>
      <c r="K320" s="669">
        <v>8765.24</v>
      </c>
    </row>
    <row r="321" spans="1:11" ht="14.4" customHeight="1" x14ac:dyDescent="0.3">
      <c r="A321" s="664" t="s">
        <v>549</v>
      </c>
      <c r="B321" s="665" t="s">
        <v>550</v>
      </c>
      <c r="C321" s="666" t="s">
        <v>571</v>
      </c>
      <c r="D321" s="667" t="s">
        <v>1616</v>
      </c>
      <c r="E321" s="666" t="s">
        <v>3222</v>
      </c>
      <c r="F321" s="667" t="s">
        <v>3223</v>
      </c>
      <c r="G321" s="666" t="s">
        <v>2946</v>
      </c>
      <c r="H321" s="666" t="s">
        <v>2947</v>
      </c>
      <c r="I321" s="668">
        <v>4025</v>
      </c>
      <c r="J321" s="668">
        <v>2</v>
      </c>
      <c r="K321" s="669">
        <v>8050</v>
      </c>
    </row>
    <row r="322" spans="1:11" ht="14.4" customHeight="1" x14ac:dyDescent="0.3">
      <c r="A322" s="664" t="s">
        <v>549</v>
      </c>
      <c r="B322" s="665" t="s">
        <v>550</v>
      </c>
      <c r="C322" s="666" t="s">
        <v>571</v>
      </c>
      <c r="D322" s="667" t="s">
        <v>1616</v>
      </c>
      <c r="E322" s="666" t="s">
        <v>3222</v>
      </c>
      <c r="F322" s="667" t="s">
        <v>3223</v>
      </c>
      <c r="G322" s="666" t="s">
        <v>2948</v>
      </c>
      <c r="H322" s="666" t="s">
        <v>2949</v>
      </c>
      <c r="I322" s="668">
        <v>1907.47</v>
      </c>
      <c r="J322" s="668">
        <v>1</v>
      </c>
      <c r="K322" s="669">
        <v>1907.47</v>
      </c>
    </row>
    <row r="323" spans="1:11" ht="14.4" customHeight="1" x14ac:dyDescent="0.3">
      <c r="A323" s="664" t="s">
        <v>549</v>
      </c>
      <c r="B323" s="665" t="s">
        <v>550</v>
      </c>
      <c r="C323" s="666" t="s">
        <v>571</v>
      </c>
      <c r="D323" s="667" t="s">
        <v>1616</v>
      </c>
      <c r="E323" s="666" t="s">
        <v>3222</v>
      </c>
      <c r="F323" s="667" t="s">
        <v>3223</v>
      </c>
      <c r="G323" s="666" t="s">
        <v>2950</v>
      </c>
      <c r="H323" s="666" t="s">
        <v>2951</v>
      </c>
      <c r="I323" s="668">
        <v>1907.47</v>
      </c>
      <c r="J323" s="668">
        <v>4</v>
      </c>
      <c r="K323" s="669">
        <v>7629.88</v>
      </c>
    </row>
    <row r="324" spans="1:11" ht="14.4" customHeight="1" x14ac:dyDescent="0.3">
      <c r="A324" s="664" t="s">
        <v>549</v>
      </c>
      <c r="B324" s="665" t="s">
        <v>550</v>
      </c>
      <c r="C324" s="666" t="s">
        <v>571</v>
      </c>
      <c r="D324" s="667" t="s">
        <v>1616</v>
      </c>
      <c r="E324" s="666" t="s">
        <v>3222</v>
      </c>
      <c r="F324" s="667" t="s">
        <v>3223</v>
      </c>
      <c r="G324" s="666" t="s">
        <v>2952</v>
      </c>
      <c r="H324" s="666" t="s">
        <v>2953</v>
      </c>
      <c r="I324" s="668">
        <v>1907.47</v>
      </c>
      <c r="J324" s="668">
        <v>5</v>
      </c>
      <c r="K324" s="669">
        <v>9537.35</v>
      </c>
    </row>
    <row r="325" spans="1:11" ht="14.4" customHeight="1" x14ac:dyDescent="0.3">
      <c r="A325" s="664" t="s">
        <v>549</v>
      </c>
      <c r="B325" s="665" t="s">
        <v>550</v>
      </c>
      <c r="C325" s="666" t="s">
        <v>571</v>
      </c>
      <c r="D325" s="667" t="s">
        <v>1616</v>
      </c>
      <c r="E325" s="666" t="s">
        <v>3222</v>
      </c>
      <c r="F325" s="667" t="s">
        <v>3223</v>
      </c>
      <c r="G325" s="666" t="s">
        <v>2954</v>
      </c>
      <c r="H325" s="666" t="s">
        <v>2955</v>
      </c>
      <c r="I325" s="668">
        <v>1907.47</v>
      </c>
      <c r="J325" s="668">
        <v>3</v>
      </c>
      <c r="K325" s="669">
        <v>5722.41</v>
      </c>
    </row>
    <row r="326" spans="1:11" ht="14.4" customHeight="1" x14ac:dyDescent="0.3">
      <c r="A326" s="664" t="s">
        <v>549</v>
      </c>
      <c r="B326" s="665" t="s">
        <v>550</v>
      </c>
      <c r="C326" s="666" t="s">
        <v>571</v>
      </c>
      <c r="D326" s="667" t="s">
        <v>1616</v>
      </c>
      <c r="E326" s="666" t="s">
        <v>3222</v>
      </c>
      <c r="F326" s="667" t="s">
        <v>3223</v>
      </c>
      <c r="G326" s="666" t="s">
        <v>2956</v>
      </c>
      <c r="H326" s="666" t="s">
        <v>2957</v>
      </c>
      <c r="I326" s="668">
        <v>8605.6549999999988</v>
      </c>
      <c r="J326" s="668">
        <v>2</v>
      </c>
      <c r="K326" s="669">
        <v>17211.309999999998</v>
      </c>
    </row>
    <row r="327" spans="1:11" ht="14.4" customHeight="1" x14ac:dyDescent="0.3">
      <c r="A327" s="664" t="s">
        <v>549</v>
      </c>
      <c r="B327" s="665" t="s">
        <v>550</v>
      </c>
      <c r="C327" s="666" t="s">
        <v>571</v>
      </c>
      <c r="D327" s="667" t="s">
        <v>1616</v>
      </c>
      <c r="E327" s="666" t="s">
        <v>3222</v>
      </c>
      <c r="F327" s="667" t="s">
        <v>3223</v>
      </c>
      <c r="G327" s="666" t="s">
        <v>2958</v>
      </c>
      <c r="H327" s="666" t="s">
        <v>2959</v>
      </c>
      <c r="I327" s="668">
        <v>8605.6525000000001</v>
      </c>
      <c r="J327" s="668">
        <v>4</v>
      </c>
      <c r="K327" s="669">
        <v>34422.61</v>
      </c>
    </row>
    <row r="328" spans="1:11" ht="14.4" customHeight="1" x14ac:dyDescent="0.3">
      <c r="A328" s="664" t="s">
        <v>549</v>
      </c>
      <c r="B328" s="665" t="s">
        <v>550</v>
      </c>
      <c r="C328" s="666" t="s">
        <v>571</v>
      </c>
      <c r="D328" s="667" t="s">
        <v>1616</v>
      </c>
      <c r="E328" s="666" t="s">
        <v>3222</v>
      </c>
      <c r="F328" s="667" t="s">
        <v>3223</v>
      </c>
      <c r="G328" s="666" t="s">
        <v>2960</v>
      </c>
      <c r="H328" s="666" t="s">
        <v>2961</v>
      </c>
      <c r="I328" s="668">
        <v>1858.5400000000002</v>
      </c>
      <c r="J328" s="668">
        <v>7</v>
      </c>
      <c r="K328" s="669">
        <v>13009.779999999999</v>
      </c>
    </row>
    <row r="329" spans="1:11" ht="14.4" customHeight="1" x14ac:dyDescent="0.3">
      <c r="A329" s="664" t="s">
        <v>549</v>
      </c>
      <c r="B329" s="665" t="s">
        <v>550</v>
      </c>
      <c r="C329" s="666" t="s">
        <v>571</v>
      </c>
      <c r="D329" s="667" t="s">
        <v>1616</v>
      </c>
      <c r="E329" s="666" t="s">
        <v>3222</v>
      </c>
      <c r="F329" s="667" t="s">
        <v>3223</v>
      </c>
      <c r="G329" s="666" t="s">
        <v>2962</v>
      </c>
      <c r="H329" s="666" t="s">
        <v>2963</v>
      </c>
      <c r="I329" s="668">
        <v>1858.54</v>
      </c>
      <c r="J329" s="668">
        <v>6</v>
      </c>
      <c r="K329" s="669">
        <v>11151.24</v>
      </c>
    </row>
    <row r="330" spans="1:11" ht="14.4" customHeight="1" x14ac:dyDescent="0.3">
      <c r="A330" s="664" t="s">
        <v>549</v>
      </c>
      <c r="B330" s="665" t="s">
        <v>550</v>
      </c>
      <c r="C330" s="666" t="s">
        <v>571</v>
      </c>
      <c r="D330" s="667" t="s">
        <v>1616</v>
      </c>
      <c r="E330" s="666" t="s">
        <v>3222</v>
      </c>
      <c r="F330" s="667" t="s">
        <v>3223</v>
      </c>
      <c r="G330" s="666" t="s">
        <v>2964</v>
      </c>
      <c r="H330" s="666" t="s">
        <v>2965</v>
      </c>
      <c r="I330" s="668">
        <v>1804.61</v>
      </c>
      <c r="J330" s="668">
        <v>4</v>
      </c>
      <c r="K330" s="669">
        <v>7218.44</v>
      </c>
    </row>
    <row r="331" spans="1:11" ht="14.4" customHeight="1" x14ac:dyDescent="0.3">
      <c r="A331" s="664" t="s">
        <v>549</v>
      </c>
      <c r="B331" s="665" t="s">
        <v>550</v>
      </c>
      <c r="C331" s="666" t="s">
        <v>571</v>
      </c>
      <c r="D331" s="667" t="s">
        <v>1616</v>
      </c>
      <c r="E331" s="666" t="s">
        <v>3222</v>
      </c>
      <c r="F331" s="667" t="s">
        <v>3223</v>
      </c>
      <c r="G331" s="666" t="s">
        <v>2966</v>
      </c>
      <c r="H331" s="666" t="s">
        <v>2967</v>
      </c>
      <c r="I331" s="668">
        <v>1804.61</v>
      </c>
      <c r="J331" s="668">
        <v>2</v>
      </c>
      <c r="K331" s="669">
        <v>3609.22</v>
      </c>
    </row>
    <row r="332" spans="1:11" ht="14.4" customHeight="1" x14ac:dyDescent="0.3">
      <c r="A332" s="664" t="s">
        <v>549</v>
      </c>
      <c r="B332" s="665" t="s">
        <v>550</v>
      </c>
      <c r="C332" s="666" t="s">
        <v>571</v>
      </c>
      <c r="D332" s="667" t="s">
        <v>1616</v>
      </c>
      <c r="E332" s="666" t="s">
        <v>3222</v>
      </c>
      <c r="F332" s="667" t="s">
        <v>3223</v>
      </c>
      <c r="G332" s="666" t="s">
        <v>2968</v>
      </c>
      <c r="H332" s="666" t="s">
        <v>2969</v>
      </c>
      <c r="I332" s="668">
        <v>1640.83</v>
      </c>
      <c r="J332" s="668">
        <v>5</v>
      </c>
      <c r="K332" s="669">
        <v>8204.15</v>
      </c>
    </row>
    <row r="333" spans="1:11" ht="14.4" customHeight="1" x14ac:dyDescent="0.3">
      <c r="A333" s="664" t="s">
        <v>549</v>
      </c>
      <c r="B333" s="665" t="s">
        <v>550</v>
      </c>
      <c r="C333" s="666" t="s">
        <v>571</v>
      </c>
      <c r="D333" s="667" t="s">
        <v>1616</v>
      </c>
      <c r="E333" s="666" t="s">
        <v>3222</v>
      </c>
      <c r="F333" s="667" t="s">
        <v>3223</v>
      </c>
      <c r="G333" s="666" t="s">
        <v>2970</v>
      </c>
      <c r="H333" s="666" t="s">
        <v>2971</v>
      </c>
      <c r="I333" s="668">
        <v>1640.83</v>
      </c>
      <c r="J333" s="668">
        <v>10</v>
      </c>
      <c r="K333" s="669">
        <v>16408.3</v>
      </c>
    </row>
    <row r="334" spans="1:11" ht="14.4" customHeight="1" x14ac:dyDescent="0.3">
      <c r="A334" s="664" t="s">
        <v>549</v>
      </c>
      <c r="B334" s="665" t="s">
        <v>550</v>
      </c>
      <c r="C334" s="666" t="s">
        <v>571</v>
      </c>
      <c r="D334" s="667" t="s">
        <v>1616</v>
      </c>
      <c r="E334" s="666" t="s">
        <v>3222</v>
      </c>
      <c r="F334" s="667" t="s">
        <v>3223</v>
      </c>
      <c r="G334" s="666" t="s">
        <v>2972</v>
      </c>
      <c r="H334" s="666" t="s">
        <v>2973</v>
      </c>
      <c r="I334" s="668">
        <v>211</v>
      </c>
      <c r="J334" s="668">
        <v>5</v>
      </c>
      <c r="K334" s="669">
        <v>1055</v>
      </c>
    </row>
    <row r="335" spans="1:11" ht="14.4" customHeight="1" x14ac:dyDescent="0.3">
      <c r="A335" s="664" t="s">
        <v>549</v>
      </c>
      <c r="B335" s="665" t="s">
        <v>550</v>
      </c>
      <c r="C335" s="666" t="s">
        <v>571</v>
      </c>
      <c r="D335" s="667" t="s">
        <v>1616</v>
      </c>
      <c r="E335" s="666" t="s">
        <v>3222</v>
      </c>
      <c r="F335" s="667" t="s">
        <v>3223</v>
      </c>
      <c r="G335" s="666" t="s">
        <v>2974</v>
      </c>
      <c r="H335" s="666" t="s">
        <v>2975</v>
      </c>
      <c r="I335" s="668">
        <v>257.08500000000004</v>
      </c>
      <c r="J335" s="668">
        <v>3</v>
      </c>
      <c r="K335" s="669">
        <v>770.61</v>
      </c>
    </row>
    <row r="336" spans="1:11" ht="14.4" customHeight="1" x14ac:dyDescent="0.3">
      <c r="A336" s="664" t="s">
        <v>549</v>
      </c>
      <c r="B336" s="665" t="s">
        <v>550</v>
      </c>
      <c r="C336" s="666" t="s">
        <v>571</v>
      </c>
      <c r="D336" s="667" t="s">
        <v>1616</v>
      </c>
      <c r="E336" s="666" t="s">
        <v>3222</v>
      </c>
      <c r="F336" s="667" t="s">
        <v>3223</v>
      </c>
      <c r="G336" s="666" t="s">
        <v>2976</v>
      </c>
      <c r="H336" s="666" t="s">
        <v>2977</v>
      </c>
      <c r="I336" s="668">
        <v>506</v>
      </c>
      <c r="J336" s="668">
        <v>1</v>
      </c>
      <c r="K336" s="669">
        <v>506</v>
      </c>
    </row>
    <row r="337" spans="1:11" ht="14.4" customHeight="1" x14ac:dyDescent="0.3">
      <c r="A337" s="664" t="s">
        <v>549</v>
      </c>
      <c r="B337" s="665" t="s">
        <v>550</v>
      </c>
      <c r="C337" s="666" t="s">
        <v>571</v>
      </c>
      <c r="D337" s="667" t="s">
        <v>1616</v>
      </c>
      <c r="E337" s="666" t="s">
        <v>3222</v>
      </c>
      <c r="F337" s="667" t="s">
        <v>3223</v>
      </c>
      <c r="G337" s="666" t="s">
        <v>2978</v>
      </c>
      <c r="H337" s="666" t="s">
        <v>2979</v>
      </c>
      <c r="I337" s="668">
        <v>1092.5</v>
      </c>
      <c r="J337" s="668">
        <v>1</v>
      </c>
      <c r="K337" s="669">
        <v>1092.5</v>
      </c>
    </row>
    <row r="338" spans="1:11" ht="14.4" customHeight="1" x14ac:dyDescent="0.3">
      <c r="A338" s="664" t="s">
        <v>549</v>
      </c>
      <c r="B338" s="665" t="s">
        <v>550</v>
      </c>
      <c r="C338" s="666" t="s">
        <v>571</v>
      </c>
      <c r="D338" s="667" t="s">
        <v>1616</v>
      </c>
      <c r="E338" s="666" t="s">
        <v>3222</v>
      </c>
      <c r="F338" s="667" t="s">
        <v>3223</v>
      </c>
      <c r="G338" s="666" t="s">
        <v>2980</v>
      </c>
      <c r="H338" s="666" t="s">
        <v>2981</v>
      </c>
      <c r="I338" s="668">
        <v>1907.47</v>
      </c>
      <c r="J338" s="668">
        <v>2</v>
      </c>
      <c r="K338" s="669">
        <v>3814.94</v>
      </c>
    </row>
    <row r="339" spans="1:11" ht="14.4" customHeight="1" x14ac:dyDescent="0.3">
      <c r="A339" s="664" t="s">
        <v>549</v>
      </c>
      <c r="B339" s="665" t="s">
        <v>550</v>
      </c>
      <c r="C339" s="666" t="s">
        <v>571</v>
      </c>
      <c r="D339" s="667" t="s">
        <v>1616</v>
      </c>
      <c r="E339" s="666" t="s">
        <v>3222</v>
      </c>
      <c r="F339" s="667" t="s">
        <v>3223</v>
      </c>
      <c r="G339" s="666" t="s">
        <v>2982</v>
      </c>
      <c r="H339" s="666" t="s">
        <v>2983</v>
      </c>
      <c r="I339" s="668">
        <v>1858.54</v>
      </c>
      <c r="J339" s="668">
        <v>2</v>
      </c>
      <c r="K339" s="669">
        <v>3717.08</v>
      </c>
    </row>
    <row r="340" spans="1:11" ht="14.4" customHeight="1" x14ac:dyDescent="0.3">
      <c r="A340" s="664" t="s">
        <v>549</v>
      </c>
      <c r="B340" s="665" t="s">
        <v>550</v>
      </c>
      <c r="C340" s="666" t="s">
        <v>571</v>
      </c>
      <c r="D340" s="667" t="s">
        <v>1616</v>
      </c>
      <c r="E340" s="666" t="s">
        <v>3222</v>
      </c>
      <c r="F340" s="667" t="s">
        <v>3223</v>
      </c>
      <c r="G340" s="666" t="s">
        <v>2984</v>
      </c>
      <c r="H340" s="666" t="s">
        <v>2985</v>
      </c>
      <c r="I340" s="668">
        <v>1858.54</v>
      </c>
      <c r="J340" s="668">
        <v>1</v>
      </c>
      <c r="K340" s="669">
        <v>1858.54</v>
      </c>
    </row>
    <row r="341" spans="1:11" ht="14.4" customHeight="1" x14ac:dyDescent="0.3">
      <c r="A341" s="664" t="s">
        <v>549</v>
      </c>
      <c r="B341" s="665" t="s">
        <v>550</v>
      </c>
      <c r="C341" s="666" t="s">
        <v>571</v>
      </c>
      <c r="D341" s="667" t="s">
        <v>1616</v>
      </c>
      <c r="E341" s="666" t="s">
        <v>3222</v>
      </c>
      <c r="F341" s="667" t="s">
        <v>3223</v>
      </c>
      <c r="G341" s="666" t="s">
        <v>2986</v>
      </c>
      <c r="H341" s="666" t="s">
        <v>2987</v>
      </c>
      <c r="I341" s="668">
        <v>1804.61</v>
      </c>
      <c r="J341" s="668">
        <v>1</v>
      </c>
      <c r="K341" s="669">
        <v>1804.61</v>
      </c>
    </row>
    <row r="342" spans="1:11" ht="14.4" customHeight="1" x14ac:dyDescent="0.3">
      <c r="A342" s="664" t="s">
        <v>549</v>
      </c>
      <c r="B342" s="665" t="s">
        <v>550</v>
      </c>
      <c r="C342" s="666" t="s">
        <v>571</v>
      </c>
      <c r="D342" s="667" t="s">
        <v>1616</v>
      </c>
      <c r="E342" s="666" t="s">
        <v>3222</v>
      </c>
      <c r="F342" s="667" t="s">
        <v>3223</v>
      </c>
      <c r="G342" s="666" t="s">
        <v>2988</v>
      </c>
      <c r="H342" s="666" t="s">
        <v>2989</v>
      </c>
      <c r="I342" s="668">
        <v>3796.2</v>
      </c>
      <c r="J342" s="668">
        <v>1</v>
      </c>
      <c r="K342" s="669">
        <v>3796.2</v>
      </c>
    </row>
    <row r="343" spans="1:11" ht="14.4" customHeight="1" x14ac:dyDescent="0.3">
      <c r="A343" s="664" t="s">
        <v>549</v>
      </c>
      <c r="B343" s="665" t="s">
        <v>550</v>
      </c>
      <c r="C343" s="666" t="s">
        <v>571</v>
      </c>
      <c r="D343" s="667" t="s">
        <v>1616</v>
      </c>
      <c r="E343" s="666" t="s">
        <v>3222</v>
      </c>
      <c r="F343" s="667" t="s">
        <v>3223</v>
      </c>
      <c r="G343" s="666" t="s">
        <v>2990</v>
      </c>
      <c r="H343" s="666" t="s">
        <v>2991</v>
      </c>
      <c r="I343" s="668">
        <v>3796.2</v>
      </c>
      <c r="J343" s="668">
        <v>1</v>
      </c>
      <c r="K343" s="669">
        <v>3796.2</v>
      </c>
    </row>
    <row r="344" spans="1:11" ht="14.4" customHeight="1" x14ac:dyDescent="0.3">
      <c r="A344" s="664" t="s">
        <v>549</v>
      </c>
      <c r="B344" s="665" t="s">
        <v>550</v>
      </c>
      <c r="C344" s="666" t="s">
        <v>571</v>
      </c>
      <c r="D344" s="667" t="s">
        <v>1616</v>
      </c>
      <c r="E344" s="666" t="s">
        <v>3222</v>
      </c>
      <c r="F344" s="667" t="s">
        <v>3223</v>
      </c>
      <c r="G344" s="666" t="s">
        <v>2992</v>
      </c>
      <c r="H344" s="666" t="s">
        <v>2993</v>
      </c>
      <c r="I344" s="668">
        <v>506</v>
      </c>
      <c r="J344" s="668">
        <v>2</v>
      </c>
      <c r="K344" s="669">
        <v>1012</v>
      </c>
    </row>
    <row r="345" spans="1:11" ht="14.4" customHeight="1" x14ac:dyDescent="0.3">
      <c r="A345" s="664" t="s">
        <v>549</v>
      </c>
      <c r="B345" s="665" t="s">
        <v>550</v>
      </c>
      <c r="C345" s="666" t="s">
        <v>571</v>
      </c>
      <c r="D345" s="667" t="s">
        <v>1616</v>
      </c>
      <c r="E345" s="666" t="s">
        <v>3222</v>
      </c>
      <c r="F345" s="667" t="s">
        <v>3223</v>
      </c>
      <c r="G345" s="666" t="s">
        <v>2994</v>
      </c>
      <c r="H345" s="666" t="s">
        <v>2995</v>
      </c>
      <c r="I345" s="668">
        <v>10248.799999999999</v>
      </c>
      <c r="J345" s="668">
        <v>1</v>
      </c>
      <c r="K345" s="669">
        <v>10248.799999999999</v>
      </c>
    </row>
    <row r="346" spans="1:11" ht="14.4" customHeight="1" x14ac:dyDescent="0.3">
      <c r="A346" s="664" t="s">
        <v>549</v>
      </c>
      <c r="B346" s="665" t="s">
        <v>550</v>
      </c>
      <c r="C346" s="666" t="s">
        <v>571</v>
      </c>
      <c r="D346" s="667" t="s">
        <v>1616</v>
      </c>
      <c r="E346" s="666" t="s">
        <v>3222</v>
      </c>
      <c r="F346" s="667" t="s">
        <v>3223</v>
      </c>
      <c r="G346" s="666" t="s">
        <v>2996</v>
      </c>
      <c r="H346" s="666" t="s">
        <v>2997</v>
      </c>
      <c r="I346" s="668">
        <v>4025</v>
      </c>
      <c r="J346" s="668">
        <v>5</v>
      </c>
      <c r="K346" s="669">
        <v>20125</v>
      </c>
    </row>
    <row r="347" spans="1:11" ht="14.4" customHeight="1" x14ac:dyDescent="0.3">
      <c r="A347" s="664" t="s">
        <v>549</v>
      </c>
      <c r="B347" s="665" t="s">
        <v>550</v>
      </c>
      <c r="C347" s="666" t="s">
        <v>571</v>
      </c>
      <c r="D347" s="667" t="s">
        <v>1616</v>
      </c>
      <c r="E347" s="666" t="s">
        <v>3222</v>
      </c>
      <c r="F347" s="667" t="s">
        <v>3223</v>
      </c>
      <c r="G347" s="666" t="s">
        <v>2998</v>
      </c>
      <c r="H347" s="666" t="s">
        <v>2999</v>
      </c>
      <c r="I347" s="668">
        <v>4025</v>
      </c>
      <c r="J347" s="668">
        <v>6</v>
      </c>
      <c r="K347" s="669">
        <v>24150</v>
      </c>
    </row>
    <row r="348" spans="1:11" ht="14.4" customHeight="1" x14ac:dyDescent="0.3">
      <c r="A348" s="664" t="s">
        <v>549</v>
      </c>
      <c r="B348" s="665" t="s">
        <v>550</v>
      </c>
      <c r="C348" s="666" t="s">
        <v>571</v>
      </c>
      <c r="D348" s="667" t="s">
        <v>1616</v>
      </c>
      <c r="E348" s="666" t="s">
        <v>3222</v>
      </c>
      <c r="F348" s="667" t="s">
        <v>3223</v>
      </c>
      <c r="G348" s="666" t="s">
        <v>3000</v>
      </c>
      <c r="H348" s="666" t="s">
        <v>3001</v>
      </c>
      <c r="I348" s="668">
        <v>1804.61</v>
      </c>
      <c r="J348" s="668">
        <v>1</v>
      </c>
      <c r="K348" s="669">
        <v>1804.61</v>
      </c>
    </row>
    <row r="349" spans="1:11" ht="14.4" customHeight="1" x14ac:dyDescent="0.3">
      <c r="A349" s="664" t="s">
        <v>549</v>
      </c>
      <c r="B349" s="665" t="s">
        <v>550</v>
      </c>
      <c r="C349" s="666" t="s">
        <v>571</v>
      </c>
      <c r="D349" s="667" t="s">
        <v>1616</v>
      </c>
      <c r="E349" s="666" t="s">
        <v>3222</v>
      </c>
      <c r="F349" s="667" t="s">
        <v>3223</v>
      </c>
      <c r="G349" s="666" t="s">
        <v>3002</v>
      </c>
      <c r="H349" s="666" t="s">
        <v>3003</v>
      </c>
      <c r="I349" s="668">
        <v>5146.25</v>
      </c>
      <c r="J349" s="668">
        <v>1</v>
      </c>
      <c r="K349" s="669">
        <v>5146.25</v>
      </c>
    </row>
    <row r="350" spans="1:11" ht="14.4" customHeight="1" x14ac:dyDescent="0.3">
      <c r="A350" s="664" t="s">
        <v>549</v>
      </c>
      <c r="B350" s="665" t="s">
        <v>550</v>
      </c>
      <c r="C350" s="666" t="s">
        <v>571</v>
      </c>
      <c r="D350" s="667" t="s">
        <v>1616</v>
      </c>
      <c r="E350" s="666" t="s">
        <v>3222</v>
      </c>
      <c r="F350" s="667" t="s">
        <v>3223</v>
      </c>
      <c r="G350" s="666" t="s">
        <v>3004</v>
      </c>
      <c r="H350" s="666" t="s">
        <v>3005</v>
      </c>
      <c r="I350" s="668">
        <v>4666.7</v>
      </c>
      <c r="J350" s="668">
        <v>1</v>
      </c>
      <c r="K350" s="669">
        <v>4666.7</v>
      </c>
    </row>
    <row r="351" spans="1:11" ht="14.4" customHeight="1" x14ac:dyDescent="0.3">
      <c r="A351" s="664" t="s">
        <v>549</v>
      </c>
      <c r="B351" s="665" t="s">
        <v>550</v>
      </c>
      <c r="C351" s="666" t="s">
        <v>571</v>
      </c>
      <c r="D351" s="667" t="s">
        <v>1616</v>
      </c>
      <c r="E351" s="666" t="s">
        <v>3222</v>
      </c>
      <c r="F351" s="667" t="s">
        <v>3223</v>
      </c>
      <c r="G351" s="666" t="s">
        <v>3006</v>
      </c>
      <c r="H351" s="666" t="s">
        <v>3007</v>
      </c>
      <c r="I351" s="668">
        <v>6497.5</v>
      </c>
      <c r="J351" s="668">
        <v>1</v>
      </c>
      <c r="K351" s="669">
        <v>6497.5</v>
      </c>
    </row>
    <row r="352" spans="1:11" ht="14.4" customHeight="1" x14ac:dyDescent="0.3">
      <c r="A352" s="664" t="s">
        <v>549</v>
      </c>
      <c r="B352" s="665" t="s">
        <v>550</v>
      </c>
      <c r="C352" s="666" t="s">
        <v>571</v>
      </c>
      <c r="D352" s="667" t="s">
        <v>1616</v>
      </c>
      <c r="E352" s="666" t="s">
        <v>3222</v>
      </c>
      <c r="F352" s="667" t="s">
        <v>3223</v>
      </c>
      <c r="G352" s="666" t="s">
        <v>3008</v>
      </c>
      <c r="H352" s="666" t="s">
        <v>3009</v>
      </c>
      <c r="I352" s="668">
        <v>80.099999999999994</v>
      </c>
      <c r="J352" s="668">
        <v>10</v>
      </c>
      <c r="K352" s="669">
        <v>801.02</v>
      </c>
    </row>
    <row r="353" spans="1:11" ht="14.4" customHeight="1" x14ac:dyDescent="0.3">
      <c r="A353" s="664" t="s">
        <v>549</v>
      </c>
      <c r="B353" s="665" t="s">
        <v>550</v>
      </c>
      <c r="C353" s="666" t="s">
        <v>571</v>
      </c>
      <c r="D353" s="667" t="s">
        <v>1616</v>
      </c>
      <c r="E353" s="666" t="s">
        <v>3222</v>
      </c>
      <c r="F353" s="667" t="s">
        <v>3223</v>
      </c>
      <c r="G353" s="666" t="s">
        <v>3010</v>
      </c>
      <c r="H353" s="666" t="s">
        <v>3011</v>
      </c>
      <c r="I353" s="668">
        <v>2024.3333333333333</v>
      </c>
      <c r="J353" s="668">
        <v>6</v>
      </c>
      <c r="K353" s="669">
        <v>12145.99</v>
      </c>
    </row>
    <row r="354" spans="1:11" ht="14.4" customHeight="1" x14ac:dyDescent="0.3">
      <c r="A354" s="664" t="s">
        <v>549</v>
      </c>
      <c r="B354" s="665" t="s">
        <v>550</v>
      </c>
      <c r="C354" s="666" t="s">
        <v>571</v>
      </c>
      <c r="D354" s="667" t="s">
        <v>1616</v>
      </c>
      <c r="E354" s="666" t="s">
        <v>3222</v>
      </c>
      <c r="F354" s="667" t="s">
        <v>3223</v>
      </c>
      <c r="G354" s="666" t="s">
        <v>3012</v>
      </c>
      <c r="H354" s="666" t="s">
        <v>3013</v>
      </c>
      <c r="I354" s="668">
        <v>1000.5</v>
      </c>
      <c r="J354" s="668">
        <v>1</v>
      </c>
      <c r="K354" s="669">
        <v>1000.5</v>
      </c>
    </row>
    <row r="355" spans="1:11" ht="14.4" customHeight="1" x14ac:dyDescent="0.3">
      <c r="A355" s="664" t="s">
        <v>549</v>
      </c>
      <c r="B355" s="665" t="s">
        <v>550</v>
      </c>
      <c r="C355" s="666" t="s">
        <v>571</v>
      </c>
      <c r="D355" s="667" t="s">
        <v>1616</v>
      </c>
      <c r="E355" s="666" t="s">
        <v>3222</v>
      </c>
      <c r="F355" s="667" t="s">
        <v>3223</v>
      </c>
      <c r="G355" s="666" t="s">
        <v>3014</v>
      </c>
      <c r="H355" s="666" t="s">
        <v>3015</v>
      </c>
      <c r="I355" s="668">
        <v>1804.61</v>
      </c>
      <c r="J355" s="668">
        <v>1</v>
      </c>
      <c r="K355" s="669">
        <v>1804.61</v>
      </c>
    </row>
    <row r="356" spans="1:11" ht="14.4" customHeight="1" x14ac:dyDescent="0.3">
      <c r="A356" s="664" t="s">
        <v>549</v>
      </c>
      <c r="B356" s="665" t="s">
        <v>550</v>
      </c>
      <c r="C356" s="666" t="s">
        <v>571</v>
      </c>
      <c r="D356" s="667" t="s">
        <v>1616</v>
      </c>
      <c r="E356" s="666" t="s">
        <v>3222</v>
      </c>
      <c r="F356" s="667" t="s">
        <v>3223</v>
      </c>
      <c r="G356" s="666" t="s">
        <v>3016</v>
      </c>
      <c r="H356" s="666" t="s">
        <v>3017</v>
      </c>
      <c r="I356" s="668">
        <v>5146.25</v>
      </c>
      <c r="J356" s="668">
        <v>1</v>
      </c>
      <c r="K356" s="669">
        <v>5146.25</v>
      </c>
    </row>
    <row r="357" spans="1:11" ht="14.4" customHeight="1" x14ac:dyDescent="0.3">
      <c r="A357" s="664" t="s">
        <v>549</v>
      </c>
      <c r="B357" s="665" t="s">
        <v>550</v>
      </c>
      <c r="C357" s="666" t="s">
        <v>571</v>
      </c>
      <c r="D357" s="667" t="s">
        <v>1616</v>
      </c>
      <c r="E357" s="666" t="s">
        <v>3222</v>
      </c>
      <c r="F357" s="667" t="s">
        <v>3223</v>
      </c>
      <c r="G357" s="666" t="s">
        <v>3018</v>
      </c>
      <c r="H357" s="666" t="s">
        <v>3019</v>
      </c>
      <c r="I357" s="668">
        <v>1385.75</v>
      </c>
      <c r="J357" s="668">
        <v>1</v>
      </c>
      <c r="K357" s="669">
        <v>1385.75</v>
      </c>
    </row>
    <row r="358" spans="1:11" ht="14.4" customHeight="1" x14ac:dyDescent="0.3">
      <c r="A358" s="664" t="s">
        <v>549</v>
      </c>
      <c r="B358" s="665" t="s">
        <v>550</v>
      </c>
      <c r="C358" s="666" t="s">
        <v>571</v>
      </c>
      <c r="D358" s="667" t="s">
        <v>1616</v>
      </c>
      <c r="E358" s="666" t="s">
        <v>3222</v>
      </c>
      <c r="F358" s="667" t="s">
        <v>3223</v>
      </c>
      <c r="G358" s="666" t="s">
        <v>3020</v>
      </c>
      <c r="H358" s="666" t="s">
        <v>3021</v>
      </c>
      <c r="I358" s="668">
        <v>1907.47</v>
      </c>
      <c r="J358" s="668">
        <v>1</v>
      </c>
      <c r="K358" s="669">
        <v>1907.47</v>
      </c>
    </row>
    <row r="359" spans="1:11" ht="14.4" customHeight="1" x14ac:dyDescent="0.3">
      <c r="A359" s="664" t="s">
        <v>549</v>
      </c>
      <c r="B359" s="665" t="s">
        <v>550</v>
      </c>
      <c r="C359" s="666" t="s">
        <v>571</v>
      </c>
      <c r="D359" s="667" t="s">
        <v>1616</v>
      </c>
      <c r="E359" s="666" t="s">
        <v>3222</v>
      </c>
      <c r="F359" s="667" t="s">
        <v>3223</v>
      </c>
      <c r="G359" s="666" t="s">
        <v>3022</v>
      </c>
      <c r="H359" s="666" t="s">
        <v>3023</v>
      </c>
      <c r="I359" s="668">
        <v>6497.5</v>
      </c>
      <c r="J359" s="668">
        <v>1</v>
      </c>
      <c r="K359" s="669">
        <v>6497.5</v>
      </c>
    </row>
    <row r="360" spans="1:11" ht="14.4" customHeight="1" x14ac:dyDescent="0.3">
      <c r="A360" s="664" t="s">
        <v>549</v>
      </c>
      <c r="B360" s="665" t="s">
        <v>550</v>
      </c>
      <c r="C360" s="666" t="s">
        <v>571</v>
      </c>
      <c r="D360" s="667" t="s">
        <v>1616</v>
      </c>
      <c r="E360" s="666" t="s">
        <v>3222</v>
      </c>
      <c r="F360" s="667" t="s">
        <v>3223</v>
      </c>
      <c r="G360" s="666" t="s">
        <v>3024</v>
      </c>
      <c r="H360" s="666" t="s">
        <v>3025</v>
      </c>
      <c r="I360" s="668">
        <v>0.09</v>
      </c>
      <c r="J360" s="668">
        <v>1</v>
      </c>
      <c r="K360" s="669">
        <v>0.09</v>
      </c>
    </row>
    <row r="361" spans="1:11" ht="14.4" customHeight="1" x14ac:dyDescent="0.3">
      <c r="A361" s="664" t="s">
        <v>549</v>
      </c>
      <c r="B361" s="665" t="s">
        <v>550</v>
      </c>
      <c r="C361" s="666" t="s">
        <v>571</v>
      </c>
      <c r="D361" s="667" t="s">
        <v>1616</v>
      </c>
      <c r="E361" s="666" t="s">
        <v>3222</v>
      </c>
      <c r="F361" s="667" t="s">
        <v>3223</v>
      </c>
      <c r="G361" s="666" t="s">
        <v>3026</v>
      </c>
      <c r="H361" s="666" t="s">
        <v>3027</v>
      </c>
      <c r="I361" s="668">
        <v>0.09</v>
      </c>
      <c r="J361" s="668">
        <v>1</v>
      </c>
      <c r="K361" s="669">
        <v>0.09</v>
      </c>
    </row>
    <row r="362" spans="1:11" ht="14.4" customHeight="1" x14ac:dyDescent="0.3">
      <c r="A362" s="664" t="s">
        <v>549</v>
      </c>
      <c r="B362" s="665" t="s">
        <v>550</v>
      </c>
      <c r="C362" s="666" t="s">
        <v>571</v>
      </c>
      <c r="D362" s="667" t="s">
        <v>1616</v>
      </c>
      <c r="E362" s="666" t="s">
        <v>3222</v>
      </c>
      <c r="F362" s="667" t="s">
        <v>3223</v>
      </c>
      <c r="G362" s="666" t="s">
        <v>3028</v>
      </c>
      <c r="H362" s="666" t="s">
        <v>3029</v>
      </c>
      <c r="I362" s="668">
        <v>0.09</v>
      </c>
      <c r="J362" s="668">
        <v>1</v>
      </c>
      <c r="K362" s="669">
        <v>0.09</v>
      </c>
    </row>
    <row r="363" spans="1:11" ht="14.4" customHeight="1" x14ac:dyDescent="0.3">
      <c r="A363" s="664" t="s">
        <v>549</v>
      </c>
      <c r="B363" s="665" t="s">
        <v>550</v>
      </c>
      <c r="C363" s="666" t="s">
        <v>571</v>
      </c>
      <c r="D363" s="667" t="s">
        <v>1616</v>
      </c>
      <c r="E363" s="666" t="s">
        <v>3222</v>
      </c>
      <c r="F363" s="667" t="s">
        <v>3223</v>
      </c>
      <c r="G363" s="666" t="s">
        <v>3030</v>
      </c>
      <c r="H363" s="666" t="s">
        <v>3031</v>
      </c>
      <c r="I363" s="668">
        <v>0.09</v>
      </c>
      <c r="J363" s="668">
        <v>1</v>
      </c>
      <c r="K363" s="669">
        <v>0.09</v>
      </c>
    </row>
    <row r="364" spans="1:11" ht="14.4" customHeight="1" x14ac:dyDescent="0.3">
      <c r="A364" s="664" t="s">
        <v>549</v>
      </c>
      <c r="B364" s="665" t="s">
        <v>550</v>
      </c>
      <c r="C364" s="666" t="s">
        <v>571</v>
      </c>
      <c r="D364" s="667" t="s">
        <v>1616</v>
      </c>
      <c r="E364" s="666" t="s">
        <v>3222</v>
      </c>
      <c r="F364" s="667" t="s">
        <v>3223</v>
      </c>
      <c r="G364" s="666" t="s">
        <v>3032</v>
      </c>
      <c r="H364" s="666" t="s">
        <v>3033</v>
      </c>
      <c r="I364" s="668">
        <v>0.05</v>
      </c>
      <c r="J364" s="668">
        <v>1</v>
      </c>
      <c r="K364" s="669">
        <v>0.05</v>
      </c>
    </row>
    <row r="365" spans="1:11" ht="14.4" customHeight="1" x14ac:dyDescent="0.3">
      <c r="A365" s="664" t="s">
        <v>549</v>
      </c>
      <c r="B365" s="665" t="s">
        <v>550</v>
      </c>
      <c r="C365" s="666" t="s">
        <v>571</v>
      </c>
      <c r="D365" s="667" t="s">
        <v>1616</v>
      </c>
      <c r="E365" s="666" t="s">
        <v>3222</v>
      </c>
      <c r="F365" s="667" t="s">
        <v>3223</v>
      </c>
      <c r="G365" s="666" t="s">
        <v>3034</v>
      </c>
      <c r="H365" s="666" t="s">
        <v>3035</v>
      </c>
      <c r="I365" s="668">
        <v>0.09</v>
      </c>
      <c r="J365" s="668">
        <v>2</v>
      </c>
      <c r="K365" s="669">
        <v>0.18</v>
      </c>
    </row>
    <row r="366" spans="1:11" ht="14.4" customHeight="1" x14ac:dyDescent="0.3">
      <c r="A366" s="664" t="s">
        <v>549</v>
      </c>
      <c r="B366" s="665" t="s">
        <v>550</v>
      </c>
      <c r="C366" s="666" t="s">
        <v>571</v>
      </c>
      <c r="D366" s="667" t="s">
        <v>1616</v>
      </c>
      <c r="E366" s="666" t="s">
        <v>3222</v>
      </c>
      <c r="F366" s="667" t="s">
        <v>3223</v>
      </c>
      <c r="G366" s="666" t="s">
        <v>3036</v>
      </c>
      <c r="H366" s="666" t="s">
        <v>3037</v>
      </c>
      <c r="I366" s="668">
        <v>0.1</v>
      </c>
      <c r="J366" s="668">
        <v>2</v>
      </c>
      <c r="K366" s="669">
        <v>0.19</v>
      </c>
    </row>
    <row r="367" spans="1:11" ht="14.4" customHeight="1" x14ac:dyDescent="0.3">
      <c r="A367" s="664" t="s">
        <v>549</v>
      </c>
      <c r="B367" s="665" t="s">
        <v>550</v>
      </c>
      <c r="C367" s="666" t="s">
        <v>571</v>
      </c>
      <c r="D367" s="667" t="s">
        <v>1616</v>
      </c>
      <c r="E367" s="666" t="s">
        <v>3222</v>
      </c>
      <c r="F367" s="667" t="s">
        <v>3223</v>
      </c>
      <c r="G367" s="666" t="s">
        <v>3038</v>
      </c>
      <c r="H367" s="666" t="s">
        <v>3039</v>
      </c>
      <c r="I367" s="668">
        <v>0.1</v>
      </c>
      <c r="J367" s="668">
        <v>2</v>
      </c>
      <c r="K367" s="669">
        <v>0.19</v>
      </c>
    </row>
    <row r="368" spans="1:11" ht="14.4" customHeight="1" x14ac:dyDescent="0.3">
      <c r="A368" s="664" t="s">
        <v>549</v>
      </c>
      <c r="B368" s="665" t="s">
        <v>550</v>
      </c>
      <c r="C368" s="666" t="s">
        <v>571</v>
      </c>
      <c r="D368" s="667" t="s">
        <v>1616</v>
      </c>
      <c r="E368" s="666" t="s">
        <v>3222</v>
      </c>
      <c r="F368" s="667" t="s">
        <v>3223</v>
      </c>
      <c r="G368" s="666" t="s">
        <v>3040</v>
      </c>
      <c r="H368" s="666" t="s">
        <v>3041</v>
      </c>
      <c r="I368" s="668">
        <v>0.09</v>
      </c>
      <c r="J368" s="668">
        <v>2</v>
      </c>
      <c r="K368" s="669">
        <v>0.18</v>
      </c>
    </row>
    <row r="369" spans="1:11" ht="14.4" customHeight="1" x14ac:dyDescent="0.3">
      <c r="A369" s="664" t="s">
        <v>549</v>
      </c>
      <c r="B369" s="665" t="s">
        <v>550</v>
      </c>
      <c r="C369" s="666" t="s">
        <v>571</v>
      </c>
      <c r="D369" s="667" t="s">
        <v>1616</v>
      </c>
      <c r="E369" s="666" t="s">
        <v>3222</v>
      </c>
      <c r="F369" s="667" t="s">
        <v>3223</v>
      </c>
      <c r="G369" s="666" t="s">
        <v>3042</v>
      </c>
      <c r="H369" s="666" t="s">
        <v>3043</v>
      </c>
      <c r="I369" s="668">
        <v>5442.95</v>
      </c>
      <c r="J369" s="668">
        <v>1</v>
      </c>
      <c r="K369" s="669">
        <v>5442.95</v>
      </c>
    </row>
    <row r="370" spans="1:11" ht="14.4" customHeight="1" x14ac:dyDescent="0.3">
      <c r="A370" s="664" t="s">
        <v>549</v>
      </c>
      <c r="B370" s="665" t="s">
        <v>550</v>
      </c>
      <c r="C370" s="666" t="s">
        <v>571</v>
      </c>
      <c r="D370" s="667" t="s">
        <v>1616</v>
      </c>
      <c r="E370" s="666" t="s">
        <v>3222</v>
      </c>
      <c r="F370" s="667" t="s">
        <v>3223</v>
      </c>
      <c r="G370" s="666" t="s">
        <v>3044</v>
      </c>
      <c r="H370" s="666" t="s">
        <v>3045</v>
      </c>
      <c r="I370" s="668">
        <v>8605.66</v>
      </c>
      <c r="J370" s="668">
        <v>1</v>
      </c>
      <c r="K370" s="669">
        <v>8605.66</v>
      </c>
    </row>
    <row r="371" spans="1:11" ht="14.4" customHeight="1" x14ac:dyDescent="0.3">
      <c r="A371" s="664" t="s">
        <v>549</v>
      </c>
      <c r="B371" s="665" t="s">
        <v>550</v>
      </c>
      <c r="C371" s="666" t="s">
        <v>571</v>
      </c>
      <c r="D371" s="667" t="s">
        <v>1616</v>
      </c>
      <c r="E371" s="666" t="s">
        <v>3222</v>
      </c>
      <c r="F371" s="667" t="s">
        <v>3223</v>
      </c>
      <c r="G371" s="666" t="s">
        <v>3046</v>
      </c>
      <c r="H371" s="666" t="s">
        <v>3047</v>
      </c>
      <c r="I371" s="668">
        <v>8605.66</v>
      </c>
      <c r="J371" s="668">
        <v>1</v>
      </c>
      <c r="K371" s="669">
        <v>8605.66</v>
      </c>
    </row>
    <row r="372" spans="1:11" ht="14.4" customHeight="1" x14ac:dyDescent="0.3">
      <c r="A372" s="664" t="s">
        <v>549</v>
      </c>
      <c r="B372" s="665" t="s">
        <v>550</v>
      </c>
      <c r="C372" s="666" t="s">
        <v>571</v>
      </c>
      <c r="D372" s="667" t="s">
        <v>1616</v>
      </c>
      <c r="E372" s="666" t="s">
        <v>3224</v>
      </c>
      <c r="F372" s="667" t="s">
        <v>3225</v>
      </c>
      <c r="G372" s="666" t="s">
        <v>3048</v>
      </c>
      <c r="H372" s="666" t="s">
        <v>3049</v>
      </c>
      <c r="I372" s="668">
        <v>13840.58</v>
      </c>
      <c r="J372" s="668">
        <v>1</v>
      </c>
      <c r="K372" s="669">
        <v>13840.58</v>
      </c>
    </row>
    <row r="373" spans="1:11" ht="14.4" customHeight="1" x14ac:dyDescent="0.3">
      <c r="A373" s="664" t="s">
        <v>549</v>
      </c>
      <c r="B373" s="665" t="s">
        <v>550</v>
      </c>
      <c r="C373" s="666" t="s">
        <v>571</v>
      </c>
      <c r="D373" s="667" t="s">
        <v>1616</v>
      </c>
      <c r="E373" s="666" t="s">
        <v>3224</v>
      </c>
      <c r="F373" s="667" t="s">
        <v>3225</v>
      </c>
      <c r="G373" s="666" t="s">
        <v>3050</v>
      </c>
      <c r="H373" s="666" t="s">
        <v>3051</v>
      </c>
      <c r="I373" s="668">
        <v>8027.68</v>
      </c>
      <c r="J373" s="668">
        <v>3</v>
      </c>
      <c r="K373" s="669">
        <v>24083.040000000001</v>
      </c>
    </row>
    <row r="374" spans="1:11" ht="14.4" customHeight="1" x14ac:dyDescent="0.3">
      <c r="A374" s="664" t="s">
        <v>549</v>
      </c>
      <c r="B374" s="665" t="s">
        <v>550</v>
      </c>
      <c r="C374" s="666" t="s">
        <v>571</v>
      </c>
      <c r="D374" s="667" t="s">
        <v>1616</v>
      </c>
      <c r="E374" s="666" t="s">
        <v>3224</v>
      </c>
      <c r="F374" s="667" t="s">
        <v>3225</v>
      </c>
      <c r="G374" s="666" t="s">
        <v>3052</v>
      </c>
      <c r="H374" s="666" t="s">
        <v>3053</v>
      </c>
      <c r="I374" s="668">
        <v>8027.68</v>
      </c>
      <c r="J374" s="668">
        <v>1</v>
      </c>
      <c r="K374" s="669">
        <v>8027.68</v>
      </c>
    </row>
    <row r="375" spans="1:11" ht="14.4" customHeight="1" x14ac:dyDescent="0.3">
      <c r="A375" s="664" t="s">
        <v>549</v>
      </c>
      <c r="B375" s="665" t="s">
        <v>550</v>
      </c>
      <c r="C375" s="666" t="s">
        <v>571</v>
      </c>
      <c r="D375" s="667" t="s">
        <v>1616</v>
      </c>
      <c r="E375" s="666" t="s">
        <v>3224</v>
      </c>
      <c r="F375" s="667" t="s">
        <v>3225</v>
      </c>
      <c r="G375" s="666" t="s">
        <v>3054</v>
      </c>
      <c r="H375" s="666" t="s">
        <v>3055</v>
      </c>
      <c r="I375" s="668">
        <v>453.53</v>
      </c>
      <c r="J375" s="668">
        <v>3</v>
      </c>
      <c r="K375" s="669">
        <v>1360.59</v>
      </c>
    </row>
    <row r="376" spans="1:11" ht="14.4" customHeight="1" x14ac:dyDescent="0.3">
      <c r="A376" s="664" t="s">
        <v>549</v>
      </c>
      <c r="B376" s="665" t="s">
        <v>550</v>
      </c>
      <c r="C376" s="666" t="s">
        <v>571</v>
      </c>
      <c r="D376" s="667" t="s">
        <v>1616</v>
      </c>
      <c r="E376" s="666" t="s">
        <v>3224</v>
      </c>
      <c r="F376" s="667" t="s">
        <v>3225</v>
      </c>
      <c r="G376" s="666" t="s">
        <v>3056</v>
      </c>
      <c r="H376" s="666" t="s">
        <v>3057</v>
      </c>
      <c r="I376" s="668">
        <v>453.53</v>
      </c>
      <c r="J376" s="668">
        <v>1</v>
      </c>
      <c r="K376" s="669">
        <v>453.53</v>
      </c>
    </row>
    <row r="377" spans="1:11" ht="14.4" customHeight="1" x14ac:dyDescent="0.3">
      <c r="A377" s="664" t="s">
        <v>549</v>
      </c>
      <c r="B377" s="665" t="s">
        <v>550</v>
      </c>
      <c r="C377" s="666" t="s">
        <v>571</v>
      </c>
      <c r="D377" s="667" t="s">
        <v>1616</v>
      </c>
      <c r="E377" s="666" t="s">
        <v>3224</v>
      </c>
      <c r="F377" s="667" t="s">
        <v>3225</v>
      </c>
      <c r="G377" s="666" t="s">
        <v>3058</v>
      </c>
      <c r="H377" s="666" t="s">
        <v>3059</v>
      </c>
      <c r="I377" s="668">
        <v>2611.7399999999998</v>
      </c>
      <c r="J377" s="668">
        <v>1</v>
      </c>
      <c r="K377" s="669">
        <v>2611.7399999999998</v>
      </c>
    </row>
    <row r="378" spans="1:11" ht="14.4" customHeight="1" x14ac:dyDescent="0.3">
      <c r="A378" s="664" t="s">
        <v>549</v>
      </c>
      <c r="B378" s="665" t="s">
        <v>550</v>
      </c>
      <c r="C378" s="666" t="s">
        <v>571</v>
      </c>
      <c r="D378" s="667" t="s">
        <v>1616</v>
      </c>
      <c r="E378" s="666" t="s">
        <v>3224</v>
      </c>
      <c r="F378" s="667" t="s">
        <v>3225</v>
      </c>
      <c r="G378" s="666" t="s">
        <v>3060</v>
      </c>
      <c r="H378" s="666" t="s">
        <v>3061</v>
      </c>
      <c r="I378" s="668">
        <v>2611.7399999999998</v>
      </c>
      <c r="J378" s="668">
        <v>2</v>
      </c>
      <c r="K378" s="669">
        <v>5223.4799999999996</v>
      </c>
    </row>
    <row r="379" spans="1:11" ht="14.4" customHeight="1" x14ac:dyDescent="0.3">
      <c r="A379" s="664" t="s">
        <v>549</v>
      </c>
      <c r="B379" s="665" t="s">
        <v>550</v>
      </c>
      <c r="C379" s="666" t="s">
        <v>571</v>
      </c>
      <c r="D379" s="667" t="s">
        <v>1616</v>
      </c>
      <c r="E379" s="666" t="s">
        <v>3224</v>
      </c>
      <c r="F379" s="667" t="s">
        <v>3225</v>
      </c>
      <c r="G379" s="666" t="s">
        <v>3062</v>
      </c>
      <c r="H379" s="666" t="s">
        <v>3063</v>
      </c>
      <c r="I379" s="668">
        <v>8796.1200000000008</v>
      </c>
      <c r="J379" s="668">
        <v>1</v>
      </c>
      <c r="K379" s="669">
        <v>8796.1200000000008</v>
      </c>
    </row>
    <row r="380" spans="1:11" ht="14.4" customHeight="1" x14ac:dyDescent="0.3">
      <c r="A380" s="664" t="s">
        <v>549</v>
      </c>
      <c r="B380" s="665" t="s">
        <v>550</v>
      </c>
      <c r="C380" s="666" t="s">
        <v>571</v>
      </c>
      <c r="D380" s="667" t="s">
        <v>1616</v>
      </c>
      <c r="E380" s="666" t="s">
        <v>3224</v>
      </c>
      <c r="F380" s="667" t="s">
        <v>3225</v>
      </c>
      <c r="G380" s="666" t="s">
        <v>3064</v>
      </c>
      <c r="H380" s="666" t="s">
        <v>3065</v>
      </c>
      <c r="I380" s="668">
        <v>3248.99</v>
      </c>
      <c r="J380" s="668">
        <v>1</v>
      </c>
      <c r="K380" s="669">
        <v>3248.99</v>
      </c>
    </row>
    <row r="381" spans="1:11" ht="14.4" customHeight="1" x14ac:dyDescent="0.3">
      <c r="A381" s="664" t="s">
        <v>549</v>
      </c>
      <c r="B381" s="665" t="s">
        <v>550</v>
      </c>
      <c r="C381" s="666" t="s">
        <v>571</v>
      </c>
      <c r="D381" s="667" t="s">
        <v>1616</v>
      </c>
      <c r="E381" s="666" t="s">
        <v>3224</v>
      </c>
      <c r="F381" s="667" t="s">
        <v>3225</v>
      </c>
      <c r="G381" s="666" t="s">
        <v>3066</v>
      </c>
      <c r="H381" s="666" t="s">
        <v>3067</v>
      </c>
      <c r="I381" s="668">
        <v>1876.85</v>
      </c>
      <c r="J381" s="668">
        <v>1</v>
      </c>
      <c r="K381" s="669">
        <v>1876.85</v>
      </c>
    </row>
    <row r="382" spans="1:11" ht="14.4" customHeight="1" x14ac:dyDescent="0.3">
      <c r="A382" s="664" t="s">
        <v>549</v>
      </c>
      <c r="B382" s="665" t="s">
        <v>550</v>
      </c>
      <c r="C382" s="666" t="s">
        <v>571</v>
      </c>
      <c r="D382" s="667" t="s">
        <v>1616</v>
      </c>
      <c r="E382" s="666" t="s">
        <v>3224</v>
      </c>
      <c r="F382" s="667" t="s">
        <v>3225</v>
      </c>
      <c r="G382" s="666" t="s">
        <v>3068</v>
      </c>
      <c r="H382" s="666" t="s">
        <v>3069</v>
      </c>
      <c r="I382" s="668">
        <v>1876.85</v>
      </c>
      <c r="J382" s="668">
        <v>2</v>
      </c>
      <c r="K382" s="669">
        <v>3753.7</v>
      </c>
    </row>
    <row r="383" spans="1:11" ht="14.4" customHeight="1" x14ac:dyDescent="0.3">
      <c r="A383" s="664" t="s">
        <v>549</v>
      </c>
      <c r="B383" s="665" t="s">
        <v>550</v>
      </c>
      <c r="C383" s="666" t="s">
        <v>571</v>
      </c>
      <c r="D383" s="667" t="s">
        <v>1616</v>
      </c>
      <c r="E383" s="666" t="s">
        <v>3224</v>
      </c>
      <c r="F383" s="667" t="s">
        <v>3225</v>
      </c>
      <c r="G383" s="666" t="s">
        <v>3070</v>
      </c>
      <c r="H383" s="666" t="s">
        <v>3071</v>
      </c>
      <c r="I383" s="668">
        <v>1876.85</v>
      </c>
      <c r="J383" s="668">
        <v>1</v>
      </c>
      <c r="K383" s="669">
        <v>1876.85</v>
      </c>
    </row>
    <row r="384" spans="1:11" ht="14.4" customHeight="1" x14ac:dyDescent="0.3">
      <c r="A384" s="664" t="s">
        <v>549</v>
      </c>
      <c r="B384" s="665" t="s">
        <v>550</v>
      </c>
      <c r="C384" s="666" t="s">
        <v>571</v>
      </c>
      <c r="D384" s="667" t="s">
        <v>1616</v>
      </c>
      <c r="E384" s="666" t="s">
        <v>3224</v>
      </c>
      <c r="F384" s="667" t="s">
        <v>3225</v>
      </c>
      <c r="G384" s="666" t="s">
        <v>3072</v>
      </c>
      <c r="H384" s="666" t="s">
        <v>3073</v>
      </c>
      <c r="I384" s="668">
        <v>4848.01</v>
      </c>
      <c r="J384" s="668">
        <v>4</v>
      </c>
      <c r="K384" s="669">
        <v>19392.04</v>
      </c>
    </row>
    <row r="385" spans="1:11" ht="14.4" customHeight="1" x14ac:dyDescent="0.3">
      <c r="A385" s="664" t="s">
        <v>549</v>
      </c>
      <c r="B385" s="665" t="s">
        <v>550</v>
      </c>
      <c r="C385" s="666" t="s">
        <v>571</v>
      </c>
      <c r="D385" s="667" t="s">
        <v>1616</v>
      </c>
      <c r="E385" s="666" t="s">
        <v>3224</v>
      </c>
      <c r="F385" s="667" t="s">
        <v>3225</v>
      </c>
      <c r="G385" s="666" t="s">
        <v>3074</v>
      </c>
      <c r="H385" s="666" t="s">
        <v>3075</v>
      </c>
      <c r="I385" s="668">
        <v>4848.01</v>
      </c>
      <c r="J385" s="668">
        <v>1</v>
      </c>
      <c r="K385" s="669">
        <v>4848.01</v>
      </c>
    </row>
    <row r="386" spans="1:11" ht="14.4" customHeight="1" x14ac:dyDescent="0.3">
      <c r="A386" s="664" t="s">
        <v>549</v>
      </c>
      <c r="B386" s="665" t="s">
        <v>550</v>
      </c>
      <c r="C386" s="666" t="s">
        <v>571</v>
      </c>
      <c r="D386" s="667" t="s">
        <v>1616</v>
      </c>
      <c r="E386" s="666" t="s">
        <v>3224</v>
      </c>
      <c r="F386" s="667" t="s">
        <v>3225</v>
      </c>
      <c r="G386" s="666" t="s">
        <v>3076</v>
      </c>
      <c r="H386" s="666" t="s">
        <v>3077</v>
      </c>
      <c r="I386" s="668">
        <v>9091.01</v>
      </c>
      <c r="J386" s="668">
        <v>2</v>
      </c>
      <c r="K386" s="669">
        <v>18182.02</v>
      </c>
    </row>
    <row r="387" spans="1:11" ht="14.4" customHeight="1" x14ac:dyDescent="0.3">
      <c r="A387" s="664" t="s">
        <v>549</v>
      </c>
      <c r="B387" s="665" t="s">
        <v>550</v>
      </c>
      <c r="C387" s="666" t="s">
        <v>571</v>
      </c>
      <c r="D387" s="667" t="s">
        <v>1616</v>
      </c>
      <c r="E387" s="666" t="s">
        <v>3224</v>
      </c>
      <c r="F387" s="667" t="s">
        <v>3225</v>
      </c>
      <c r="G387" s="666" t="s">
        <v>3078</v>
      </c>
      <c r="H387" s="666" t="s">
        <v>3079</v>
      </c>
      <c r="I387" s="668">
        <v>3854.92</v>
      </c>
      <c r="J387" s="668">
        <v>1</v>
      </c>
      <c r="K387" s="669">
        <v>3854.92</v>
      </c>
    </row>
    <row r="388" spans="1:11" ht="14.4" customHeight="1" x14ac:dyDescent="0.3">
      <c r="A388" s="664" t="s">
        <v>549</v>
      </c>
      <c r="B388" s="665" t="s">
        <v>550</v>
      </c>
      <c r="C388" s="666" t="s">
        <v>571</v>
      </c>
      <c r="D388" s="667" t="s">
        <v>1616</v>
      </c>
      <c r="E388" s="666" t="s">
        <v>3224</v>
      </c>
      <c r="F388" s="667" t="s">
        <v>3225</v>
      </c>
      <c r="G388" s="666" t="s">
        <v>3080</v>
      </c>
      <c r="H388" s="666" t="s">
        <v>3081</v>
      </c>
      <c r="I388" s="668">
        <v>6840</v>
      </c>
      <c r="J388" s="668">
        <v>1</v>
      </c>
      <c r="K388" s="669">
        <v>6840</v>
      </c>
    </row>
    <row r="389" spans="1:11" ht="14.4" customHeight="1" x14ac:dyDescent="0.3">
      <c r="A389" s="664" t="s">
        <v>549</v>
      </c>
      <c r="B389" s="665" t="s">
        <v>550</v>
      </c>
      <c r="C389" s="666" t="s">
        <v>571</v>
      </c>
      <c r="D389" s="667" t="s">
        <v>1616</v>
      </c>
      <c r="E389" s="666" t="s">
        <v>3224</v>
      </c>
      <c r="F389" s="667" t="s">
        <v>3225</v>
      </c>
      <c r="G389" s="666" t="s">
        <v>3082</v>
      </c>
      <c r="H389" s="666" t="s">
        <v>3083</v>
      </c>
      <c r="I389" s="668">
        <v>8796.1200000000008</v>
      </c>
      <c r="J389" s="668">
        <v>2</v>
      </c>
      <c r="K389" s="669">
        <v>17592.240000000002</v>
      </c>
    </row>
    <row r="390" spans="1:11" ht="14.4" customHeight="1" x14ac:dyDescent="0.3">
      <c r="A390" s="664" t="s">
        <v>549</v>
      </c>
      <c r="B390" s="665" t="s">
        <v>550</v>
      </c>
      <c r="C390" s="666" t="s">
        <v>571</v>
      </c>
      <c r="D390" s="667" t="s">
        <v>1616</v>
      </c>
      <c r="E390" s="666" t="s">
        <v>3224</v>
      </c>
      <c r="F390" s="667" t="s">
        <v>3225</v>
      </c>
      <c r="G390" s="666" t="s">
        <v>3084</v>
      </c>
      <c r="H390" s="666" t="s">
        <v>3085</v>
      </c>
      <c r="I390" s="668">
        <v>13840.58</v>
      </c>
      <c r="J390" s="668">
        <v>1</v>
      </c>
      <c r="K390" s="669">
        <v>13840.58</v>
      </c>
    </row>
    <row r="391" spans="1:11" ht="14.4" customHeight="1" x14ac:dyDescent="0.3">
      <c r="A391" s="664" t="s">
        <v>549</v>
      </c>
      <c r="B391" s="665" t="s">
        <v>550</v>
      </c>
      <c r="C391" s="666" t="s">
        <v>571</v>
      </c>
      <c r="D391" s="667" t="s">
        <v>1616</v>
      </c>
      <c r="E391" s="666" t="s">
        <v>3224</v>
      </c>
      <c r="F391" s="667" t="s">
        <v>3225</v>
      </c>
      <c r="G391" s="666" t="s">
        <v>3086</v>
      </c>
      <c r="H391" s="666" t="s">
        <v>3087</v>
      </c>
      <c r="I391" s="668">
        <v>21119.99</v>
      </c>
      <c r="J391" s="668">
        <v>1</v>
      </c>
      <c r="K391" s="669">
        <v>21119.99</v>
      </c>
    </row>
    <row r="392" spans="1:11" ht="14.4" customHeight="1" x14ac:dyDescent="0.3">
      <c r="A392" s="664" t="s">
        <v>549</v>
      </c>
      <c r="B392" s="665" t="s">
        <v>550</v>
      </c>
      <c r="C392" s="666" t="s">
        <v>571</v>
      </c>
      <c r="D392" s="667" t="s">
        <v>1616</v>
      </c>
      <c r="E392" s="666" t="s">
        <v>3224</v>
      </c>
      <c r="F392" s="667" t="s">
        <v>3225</v>
      </c>
      <c r="G392" s="666" t="s">
        <v>3088</v>
      </c>
      <c r="H392" s="666" t="s">
        <v>3089</v>
      </c>
      <c r="I392" s="668">
        <v>16327.480000000001</v>
      </c>
      <c r="J392" s="668">
        <v>3</v>
      </c>
      <c r="K392" s="669">
        <v>48982.44</v>
      </c>
    </row>
    <row r="393" spans="1:11" ht="14.4" customHeight="1" x14ac:dyDescent="0.3">
      <c r="A393" s="664" t="s">
        <v>549</v>
      </c>
      <c r="B393" s="665" t="s">
        <v>550</v>
      </c>
      <c r="C393" s="666" t="s">
        <v>571</v>
      </c>
      <c r="D393" s="667" t="s">
        <v>1616</v>
      </c>
      <c r="E393" s="666" t="s">
        <v>3224</v>
      </c>
      <c r="F393" s="667" t="s">
        <v>3225</v>
      </c>
      <c r="G393" s="666" t="s">
        <v>3090</v>
      </c>
      <c r="H393" s="666" t="s">
        <v>3091</v>
      </c>
      <c r="I393" s="668">
        <v>9091.01</v>
      </c>
      <c r="J393" s="668">
        <v>1</v>
      </c>
      <c r="K393" s="669">
        <v>9091.01</v>
      </c>
    </row>
    <row r="394" spans="1:11" ht="14.4" customHeight="1" x14ac:dyDescent="0.3">
      <c r="A394" s="664" t="s">
        <v>549</v>
      </c>
      <c r="B394" s="665" t="s">
        <v>550</v>
      </c>
      <c r="C394" s="666" t="s">
        <v>571</v>
      </c>
      <c r="D394" s="667" t="s">
        <v>1616</v>
      </c>
      <c r="E394" s="666" t="s">
        <v>3224</v>
      </c>
      <c r="F394" s="667" t="s">
        <v>3225</v>
      </c>
      <c r="G394" s="666" t="s">
        <v>3092</v>
      </c>
      <c r="H394" s="666" t="s">
        <v>3093</v>
      </c>
      <c r="I394" s="668">
        <v>3854.92</v>
      </c>
      <c r="J394" s="668">
        <v>1</v>
      </c>
      <c r="K394" s="669">
        <v>3854.92</v>
      </c>
    </row>
    <row r="395" spans="1:11" ht="14.4" customHeight="1" x14ac:dyDescent="0.3">
      <c r="A395" s="664" t="s">
        <v>549</v>
      </c>
      <c r="B395" s="665" t="s">
        <v>550</v>
      </c>
      <c r="C395" s="666" t="s">
        <v>571</v>
      </c>
      <c r="D395" s="667" t="s">
        <v>1616</v>
      </c>
      <c r="E395" s="666" t="s">
        <v>3224</v>
      </c>
      <c r="F395" s="667" t="s">
        <v>3225</v>
      </c>
      <c r="G395" s="666" t="s">
        <v>3094</v>
      </c>
      <c r="H395" s="666" t="s">
        <v>3095</v>
      </c>
      <c r="I395" s="668">
        <v>10216.77</v>
      </c>
      <c r="J395" s="668">
        <v>1</v>
      </c>
      <c r="K395" s="669">
        <v>10216.77</v>
      </c>
    </row>
    <row r="396" spans="1:11" ht="14.4" customHeight="1" x14ac:dyDescent="0.3">
      <c r="A396" s="664" t="s">
        <v>549</v>
      </c>
      <c r="B396" s="665" t="s">
        <v>550</v>
      </c>
      <c r="C396" s="666" t="s">
        <v>571</v>
      </c>
      <c r="D396" s="667" t="s">
        <v>1616</v>
      </c>
      <c r="E396" s="666" t="s">
        <v>3224</v>
      </c>
      <c r="F396" s="667" t="s">
        <v>3225</v>
      </c>
      <c r="G396" s="666" t="s">
        <v>3096</v>
      </c>
      <c r="H396" s="666" t="s">
        <v>3097</v>
      </c>
      <c r="I396" s="668">
        <v>23660.3</v>
      </c>
      <c r="J396" s="668">
        <v>1</v>
      </c>
      <c r="K396" s="669">
        <v>23660.3</v>
      </c>
    </row>
    <row r="397" spans="1:11" ht="14.4" customHeight="1" x14ac:dyDescent="0.3">
      <c r="A397" s="664" t="s">
        <v>549</v>
      </c>
      <c r="B397" s="665" t="s">
        <v>550</v>
      </c>
      <c r="C397" s="666" t="s">
        <v>571</v>
      </c>
      <c r="D397" s="667" t="s">
        <v>1616</v>
      </c>
      <c r="E397" s="666" t="s">
        <v>3224</v>
      </c>
      <c r="F397" s="667" t="s">
        <v>3225</v>
      </c>
      <c r="G397" s="666" t="s">
        <v>3098</v>
      </c>
      <c r="H397" s="666" t="s">
        <v>3099</v>
      </c>
      <c r="I397" s="668">
        <v>13840.58</v>
      </c>
      <c r="J397" s="668">
        <v>1</v>
      </c>
      <c r="K397" s="669">
        <v>13840.58</v>
      </c>
    </row>
    <row r="398" spans="1:11" ht="14.4" customHeight="1" x14ac:dyDescent="0.3">
      <c r="A398" s="664" t="s">
        <v>549</v>
      </c>
      <c r="B398" s="665" t="s">
        <v>550</v>
      </c>
      <c r="C398" s="666" t="s">
        <v>571</v>
      </c>
      <c r="D398" s="667" t="s">
        <v>1616</v>
      </c>
      <c r="E398" s="666" t="s">
        <v>3224</v>
      </c>
      <c r="F398" s="667" t="s">
        <v>3225</v>
      </c>
      <c r="G398" s="666" t="s">
        <v>3100</v>
      </c>
      <c r="H398" s="666" t="s">
        <v>3101</v>
      </c>
      <c r="I398" s="668">
        <v>17867</v>
      </c>
      <c r="J398" s="668">
        <v>1</v>
      </c>
      <c r="K398" s="669">
        <v>17867</v>
      </c>
    </row>
    <row r="399" spans="1:11" ht="14.4" customHeight="1" x14ac:dyDescent="0.3">
      <c r="A399" s="664" t="s">
        <v>549</v>
      </c>
      <c r="B399" s="665" t="s">
        <v>550</v>
      </c>
      <c r="C399" s="666" t="s">
        <v>571</v>
      </c>
      <c r="D399" s="667" t="s">
        <v>1616</v>
      </c>
      <c r="E399" s="666" t="s">
        <v>3224</v>
      </c>
      <c r="F399" s="667" t="s">
        <v>3225</v>
      </c>
      <c r="G399" s="666" t="s">
        <v>3102</v>
      </c>
      <c r="H399" s="666" t="s">
        <v>3103</v>
      </c>
      <c r="I399" s="668">
        <v>8593.8700000000008</v>
      </c>
      <c r="J399" s="668">
        <v>1</v>
      </c>
      <c r="K399" s="669">
        <v>8593.8700000000008</v>
      </c>
    </row>
    <row r="400" spans="1:11" ht="14.4" customHeight="1" x14ac:dyDescent="0.3">
      <c r="A400" s="664" t="s">
        <v>549</v>
      </c>
      <c r="B400" s="665" t="s">
        <v>550</v>
      </c>
      <c r="C400" s="666" t="s">
        <v>571</v>
      </c>
      <c r="D400" s="667" t="s">
        <v>1616</v>
      </c>
      <c r="E400" s="666" t="s">
        <v>3224</v>
      </c>
      <c r="F400" s="667" t="s">
        <v>3225</v>
      </c>
      <c r="G400" s="666" t="s">
        <v>3104</v>
      </c>
      <c r="H400" s="666" t="s">
        <v>3105</v>
      </c>
      <c r="I400" s="668">
        <v>9771.5499999999993</v>
      </c>
      <c r="J400" s="668">
        <v>1</v>
      </c>
      <c r="K400" s="669">
        <v>9771.5499999999993</v>
      </c>
    </row>
    <row r="401" spans="1:11" ht="14.4" customHeight="1" x14ac:dyDescent="0.3">
      <c r="A401" s="664" t="s">
        <v>549</v>
      </c>
      <c r="B401" s="665" t="s">
        <v>550</v>
      </c>
      <c r="C401" s="666" t="s">
        <v>571</v>
      </c>
      <c r="D401" s="667" t="s">
        <v>1616</v>
      </c>
      <c r="E401" s="666" t="s">
        <v>3224</v>
      </c>
      <c r="F401" s="667" t="s">
        <v>3225</v>
      </c>
      <c r="G401" s="666" t="s">
        <v>3106</v>
      </c>
      <c r="H401" s="666" t="s">
        <v>3107</v>
      </c>
      <c r="I401" s="668">
        <v>3854.92</v>
      </c>
      <c r="J401" s="668">
        <v>1</v>
      </c>
      <c r="K401" s="669">
        <v>3854.92</v>
      </c>
    </row>
    <row r="402" spans="1:11" ht="14.4" customHeight="1" x14ac:dyDescent="0.3">
      <c r="A402" s="664" t="s">
        <v>549</v>
      </c>
      <c r="B402" s="665" t="s">
        <v>550</v>
      </c>
      <c r="C402" s="666" t="s">
        <v>571</v>
      </c>
      <c r="D402" s="667" t="s">
        <v>1616</v>
      </c>
      <c r="E402" s="666" t="s">
        <v>3224</v>
      </c>
      <c r="F402" s="667" t="s">
        <v>3225</v>
      </c>
      <c r="G402" s="666" t="s">
        <v>3108</v>
      </c>
      <c r="H402" s="666" t="s">
        <v>3109</v>
      </c>
      <c r="I402" s="668">
        <v>18400</v>
      </c>
      <c r="J402" s="668">
        <v>1</v>
      </c>
      <c r="K402" s="669">
        <v>18400</v>
      </c>
    </row>
    <row r="403" spans="1:11" ht="14.4" customHeight="1" x14ac:dyDescent="0.3">
      <c r="A403" s="664" t="s">
        <v>549</v>
      </c>
      <c r="B403" s="665" t="s">
        <v>550</v>
      </c>
      <c r="C403" s="666" t="s">
        <v>571</v>
      </c>
      <c r="D403" s="667" t="s">
        <v>1616</v>
      </c>
      <c r="E403" s="666" t="s">
        <v>3224</v>
      </c>
      <c r="F403" s="667" t="s">
        <v>3225</v>
      </c>
      <c r="G403" s="666" t="s">
        <v>3110</v>
      </c>
      <c r="H403" s="666" t="s">
        <v>3111</v>
      </c>
      <c r="I403" s="668">
        <v>18400</v>
      </c>
      <c r="J403" s="668">
        <v>1</v>
      </c>
      <c r="K403" s="669">
        <v>18400</v>
      </c>
    </row>
    <row r="404" spans="1:11" ht="14.4" customHeight="1" x14ac:dyDescent="0.3">
      <c r="A404" s="664" t="s">
        <v>549</v>
      </c>
      <c r="B404" s="665" t="s">
        <v>550</v>
      </c>
      <c r="C404" s="666" t="s">
        <v>571</v>
      </c>
      <c r="D404" s="667" t="s">
        <v>1616</v>
      </c>
      <c r="E404" s="666" t="s">
        <v>3224</v>
      </c>
      <c r="F404" s="667" t="s">
        <v>3225</v>
      </c>
      <c r="G404" s="666" t="s">
        <v>3112</v>
      </c>
      <c r="H404" s="666" t="s">
        <v>3113</v>
      </c>
      <c r="I404" s="668">
        <v>279.3</v>
      </c>
      <c r="J404" s="668">
        <v>1</v>
      </c>
      <c r="K404" s="669">
        <v>279.3</v>
      </c>
    </row>
    <row r="405" spans="1:11" ht="14.4" customHeight="1" x14ac:dyDescent="0.3">
      <c r="A405" s="664" t="s">
        <v>549</v>
      </c>
      <c r="B405" s="665" t="s">
        <v>550</v>
      </c>
      <c r="C405" s="666" t="s">
        <v>571</v>
      </c>
      <c r="D405" s="667" t="s">
        <v>1616</v>
      </c>
      <c r="E405" s="666" t="s">
        <v>3224</v>
      </c>
      <c r="F405" s="667" t="s">
        <v>3225</v>
      </c>
      <c r="G405" s="666" t="s">
        <v>3114</v>
      </c>
      <c r="H405" s="666" t="s">
        <v>3115</v>
      </c>
      <c r="I405" s="668">
        <v>23660.3</v>
      </c>
      <c r="J405" s="668">
        <v>1</v>
      </c>
      <c r="K405" s="669">
        <v>23660.3</v>
      </c>
    </row>
    <row r="406" spans="1:11" ht="14.4" customHeight="1" x14ac:dyDescent="0.3">
      <c r="A406" s="664" t="s">
        <v>549</v>
      </c>
      <c r="B406" s="665" t="s">
        <v>550</v>
      </c>
      <c r="C406" s="666" t="s">
        <v>571</v>
      </c>
      <c r="D406" s="667" t="s">
        <v>1616</v>
      </c>
      <c r="E406" s="666" t="s">
        <v>3224</v>
      </c>
      <c r="F406" s="667" t="s">
        <v>3225</v>
      </c>
      <c r="G406" s="666" t="s">
        <v>3116</v>
      </c>
      <c r="H406" s="666" t="s">
        <v>3117</v>
      </c>
      <c r="I406" s="668">
        <v>18000</v>
      </c>
      <c r="J406" s="668">
        <v>2</v>
      </c>
      <c r="K406" s="669">
        <v>36000</v>
      </c>
    </row>
    <row r="407" spans="1:11" ht="14.4" customHeight="1" x14ac:dyDescent="0.3">
      <c r="A407" s="664" t="s">
        <v>549</v>
      </c>
      <c r="B407" s="665" t="s">
        <v>550</v>
      </c>
      <c r="C407" s="666" t="s">
        <v>571</v>
      </c>
      <c r="D407" s="667" t="s">
        <v>1616</v>
      </c>
      <c r="E407" s="666" t="s">
        <v>3224</v>
      </c>
      <c r="F407" s="667" t="s">
        <v>3225</v>
      </c>
      <c r="G407" s="666" t="s">
        <v>3118</v>
      </c>
      <c r="H407" s="666" t="s">
        <v>3119</v>
      </c>
      <c r="I407" s="668">
        <v>23000</v>
      </c>
      <c r="J407" s="668">
        <v>1</v>
      </c>
      <c r="K407" s="669">
        <v>23000</v>
      </c>
    </row>
    <row r="408" spans="1:11" ht="14.4" customHeight="1" x14ac:dyDescent="0.3">
      <c r="A408" s="664" t="s">
        <v>549</v>
      </c>
      <c r="B408" s="665" t="s">
        <v>550</v>
      </c>
      <c r="C408" s="666" t="s">
        <v>571</v>
      </c>
      <c r="D408" s="667" t="s">
        <v>1616</v>
      </c>
      <c r="E408" s="666" t="s">
        <v>3224</v>
      </c>
      <c r="F408" s="667" t="s">
        <v>3225</v>
      </c>
      <c r="G408" s="666" t="s">
        <v>3120</v>
      </c>
      <c r="H408" s="666" t="s">
        <v>3121</v>
      </c>
      <c r="I408" s="668">
        <v>6900</v>
      </c>
      <c r="J408" s="668">
        <v>1</v>
      </c>
      <c r="K408" s="669">
        <v>6900</v>
      </c>
    </row>
    <row r="409" spans="1:11" ht="14.4" customHeight="1" x14ac:dyDescent="0.3">
      <c r="A409" s="664" t="s">
        <v>549</v>
      </c>
      <c r="B409" s="665" t="s">
        <v>550</v>
      </c>
      <c r="C409" s="666" t="s">
        <v>571</v>
      </c>
      <c r="D409" s="667" t="s">
        <v>1616</v>
      </c>
      <c r="E409" s="666" t="s">
        <v>3224</v>
      </c>
      <c r="F409" s="667" t="s">
        <v>3225</v>
      </c>
      <c r="G409" s="666" t="s">
        <v>3122</v>
      </c>
      <c r="H409" s="666" t="s">
        <v>3123</v>
      </c>
      <c r="I409" s="668">
        <v>6900</v>
      </c>
      <c r="J409" s="668">
        <v>1</v>
      </c>
      <c r="K409" s="669">
        <v>6900</v>
      </c>
    </row>
    <row r="410" spans="1:11" ht="14.4" customHeight="1" x14ac:dyDescent="0.3">
      <c r="A410" s="664" t="s">
        <v>549</v>
      </c>
      <c r="B410" s="665" t="s">
        <v>550</v>
      </c>
      <c r="C410" s="666" t="s">
        <v>571</v>
      </c>
      <c r="D410" s="667" t="s">
        <v>1616</v>
      </c>
      <c r="E410" s="666" t="s">
        <v>3224</v>
      </c>
      <c r="F410" s="667" t="s">
        <v>3225</v>
      </c>
      <c r="G410" s="666" t="s">
        <v>3124</v>
      </c>
      <c r="H410" s="666" t="s">
        <v>3125</v>
      </c>
      <c r="I410" s="668">
        <v>279.3</v>
      </c>
      <c r="J410" s="668">
        <v>1</v>
      </c>
      <c r="K410" s="669">
        <v>279.3</v>
      </c>
    </row>
    <row r="411" spans="1:11" ht="14.4" customHeight="1" x14ac:dyDescent="0.3">
      <c r="A411" s="664" t="s">
        <v>549</v>
      </c>
      <c r="B411" s="665" t="s">
        <v>550</v>
      </c>
      <c r="C411" s="666" t="s">
        <v>571</v>
      </c>
      <c r="D411" s="667" t="s">
        <v>1616</v>
      </c>
      <c r="E411" s="666" t="s">
        <v>3224</v>
      </c>
      <c r="F411" s="667" t="s">
        <v>3225</v>
      </c>
      <c r="G411" s="666" t="s">
        <v>3126</v>
      </c>
      <c r="H411" s="666" t="s">
        <v>3127</v>
      </c>
      <c r="I411" s="668">
        <v>23000</v>
      </c>
      <c r="J411" s="668">
        <v>1</v>
      </c>
      <c r="K411" s="669">
        <v>23000</v>
      </c>
    </row>
    <row r="412" spans="1:11" ht="14.4" customHeight="1" x14ac:dyDescent="0.3">
      <c r="A412" s="664" t="s">
        <v>549</v>
      </c>
      <c r="B412" s="665" t="s">
        <v>550</v>
      </c>
      <c r="C412" s="666" t="s">
        <v>571</v>
      </c>
      <c r="D412" s="667" t="s">
        <v>1616</v>
      </c>
      <c r="E412" s="666" t="s">
        <v>3224</v>
      </c>
      <c r="F412" s="667" t="s">
        <v>3225</v>
      </c>
      <c r="G412" s="666" t="s">
        <v>3128</v>
      </c>
      <c r="H412" s="666" t="s">
        <v>3129</v>
      </c>
      <c r="I412" s="668">
        <v>5692.5</v>
      </c>
      <c r="J412" s="668">
        <v>1</v>
      </c>
      <c r="K412" s="669">
        <v>5692.5</v>
      </c>
    </row>
    <row r="413" spans="1:11" ht="14.4" customHeight="1" x14ac:dyDescent="0.3">
      <c r="A413" s="664" t="s">
        <v>549</v>
      </c>
      <c r="B413" s="665" t="s">
        <v>550</v>
      </c>
      <c r="C413" s="666" t="s">
        <v>571</v>
      </c>
      <c r="D413" s="667" t="s">
        <v>1616</v>
      </c>
      <c r="E413" s="666" t="s">
        <v>3224</v>
      </c>
      <c r="F413" s="667" t="s">
        <v>3225</v>
      </c>
      <c r="G413" s="666" t="s">
        <v>3130</v>
      </c>
      <c r="H413" s="666" t="s">
        <v>3131</v>
      </c>
      <c r="I413" s="668">
        <v>9961.2999999999993</v>
      </c>
      <c r="J413" s="668">
        <v>1</v>
      </c>
      <c r="K413" s="669">
        <v>9961.2999999999993</v>
      </c>
    </row>
    <row r="414" spans="1:11" ht="14.4" customHeight="1" x14ac:dyDescent="0.3">
      <c r="A414" s="664" t="s">
        <v>549</v>
      </c>
      <c r="B414" s="665" t="s">
        <v>550</v>
      </c>
      <c r="C414" s="666" t="s">
        <v>571</v>
      </c>
      <c r="D414" s="667" t="s">
        <v>1616</v>
      </c>
      <c r="E414" s="666" t="s">
        <v>3224</v>
      </c>
      <c r="F414" s="667" t="s">
        <v>3225</v>
      </c>
      <c r="G414" s="666" t="s">
        <v>3132</v>
      </c>
      <c r="H414" s="666" t="s">
        <v>3133</v>
      </c>
      <c r="I414" s="668">
        <v>8027</v>
      </c>
      <c r="J414" s="668">
        <v>1</v>
      </c>
      <c r="K414" s="669">
        <v>8027</v>
      </c>
    </row>
    <row r="415" spans="1:11" ht="14.4" customHeight="1" x14ac:dyDescent="0.3">
      <c r="A415" s="664" t="s">
        <v>549</v>
      </c>
      <c r="B415" s="665" t="s">
        <v>550</v>
      </c>
      <c r="C415" s="666" t="s">
        <v>571</v>
      </c>
      <c r="D415" s="667" t="s">
        <v>1616</v>
      </c>
      <c r="E415" s="666" t="s">
        <v>3224</v>
      </c>
      <c r="F415" s="667" t="s">
        <v>3225</v>
      </c>
      <c r="G415" s="666" t="s">
        <v>3134</v>
      </c>
      <c r="H415" s="666" t="s">
        <v>3135</v>
      </c>
      <c r="I415" s="668">
        <v>6900</v>
      </c>
      <c r="J415" s="668">
        <v>2</v>
      </c>
      <c r="K415" s="669">
        <v>13800</v>
      </c>
    </row>
    <row r="416" spans="1:11" ht="14.4" customHeight="1" x14ac:dyDescent="0.3">
      <c r="A416" s="664" t="s">
        <v>549</v>
      </c>
      <c r="B416" s="665" t="s">
        <v>550</v>
      </c>
      <c r="C416" s="666" t="s">
        <v>571</v>
      </c>
      <c r="D416" s="667" t="s">
        <v>1616</v>
      </c>
      <c r="E416" s="666" t="s">
        <v>3224</v>
      </c>
      <c r="F416" s="667" t="s">
        <v>3225</v>
      </c>
      <c r="G416" s="666" t="s">
        <v>3136</v>
      </c>
      <c r="H416" s="666" t="s">
        <v>3137</v>
      </c>
      <c r="I416" s="668">
        <v>23660.3</v>
      </c>
      <c r="J416" s="668">
        <v>1</v>
      </c>
      <c r="K416" s="669">
        <v>23660.3</v>
      </c>
    </row>
    <row r="417" spans="1:11" ht="14.4" customHeight="1" x14ac:dyDescent="0.3">
      <c r="A417" s="664" t="s">
        <v>549</v>
      </c>
      <c r="B417" s="665" t="s">
        <v>550</v>
      </c>
      <c r="C417" s="666" t="s">
        <v>571</v>
      </c>
      <c r="D417" s="667" t="s">
        <v>1616</v>
      </c>
      <c r="E417" s="666" t="s">
        <v>3226</v>
      </c>
      <c r="F417" s="667" t="s">
        <v>3227</v>
      </c>
      <c r="G417" s="666" t="s">
        <v>3138</v>
      </c>
      <c r="H417" s="666" t="s">
        <v>3139</v>
      </c>
      <c r="I417" s="668">
        <v>59.48</v>
      </c>
      <c r="J417" s="668">
        <v>252</v>
      </c>
      <c r="K417" s="669">
        <v>14989.1</v>
      </c>
    </row>
    <row r="418" spans="1:11" ht="14.4" customHeight="1" x14ac:dyDescent="0.3">
      <c r="A418" s="664" t="s">
        <v>549</v>
      </c>
      <c r="B418" s="665" t="s">
        <v>550</v>
      </c>
      <c r="C418" s="666" t="s">
        <v>571</v>
      </c>
      <c r="D418" s="667" t="s">
        <v>1616</v>
      </c>
      <c r="E418" s="666" t="s">
        <v>3226</v>
      </c>
      <c r="F418" s="667" t="s">
        <v>3227</v>
      </c>
      <c r="G418" s="666" t="s">
        <v>3140</v>
      </c>
      <c r="H418" s="666" t="s">
        <v>3141</v>
      </c>
      <c r="I418" s="668">
        <v>20.58</v>
      </c>
      <c r="J418" s="668">
        <v>144</v>
      </c>
      <c r="K418" s="669">
        <v>2964.24</v>
      </c>
    </row>
    <row r="419" spans="1:11" ht="14.4" customHeight="1" x14ac:dyDescent="0.3">
      <c r="A419" s="664" t="s">
        <v>549</v>
      </c>
      <c r="B419" s="665" t="s">
        <v>550</v>
      </c>
      <c r="C419" s="666" t="s">
        <v>571</v>
      </c>
      <c r="D419" s="667" t="s">
        <v>1616</v>
      </c>
      <c r="E419" s="666" t="s">
        <v>3226</v>
      </c>
      <c r="F419" s="667" t="s">
        <v>3227</v>
      </c>
      <c r="G419" s="666" t="s">
        <v>3142</v>
      </c>
      <c r="H419" s="666" t="s">
        <v>3143</v>
      </c>
      <c r="I419" s="668">
        <v>24.73</v>
      </c>
      <c r="J419" s="668">
        <v>108</v>
      </c>
      <c r="K419" s="669">
        <v>2670.3</v>
      </c>
    </row>
    <row r="420" spans="1:11" ht="14.4" customHeight="1" x14ac:dyDescent="0.3">
      <c r="A420" s="664" t="s">
        <v>549</v>
      </c>
      <c r="B420" s="665" t="s">
        <v>550</v>
      </c>
      <c r="C420" s="666" t="s">
        <v>571</v>
      </c>
      <c r="D420" s="667" t="s">
        <v>1616</v>
      </c>
      <c r="E420" s="666" t="s">
        <v>3226</v>
      </c>
      <c r="F420" s="667" t="s">
        <v>3227</v>
      </c>
      <c r="G420" s="666" t="s">
        <v>3144</v>
      </c>
      <c r="H420" s="666" t="s">
        <v>3145</v>
      </c>
      <c r="I420" s="668">
        <v>58.06</v>
      </c>
      <c r="J420" s="668">
        <v>180</v>
      </c>
      <c r="K420" s="669">
        <v>10450.629999999999</v>
      </c>
    </row>
    <row r="421" spans="1:11" ht="14.4" customHeight="1" x14ac:dyDescent="0.3">
      <c r="A421" s="664" t="s">
        <v>549</v>
      </c>
      <c r="B421" s="665" t="s">
        <v>550</v>
      </c>
      <c r="C421" s="666" t="s">
        <v>571</v>
      </c>
      <c r="D421" s="667" t="s">
        <v>1616</v>
      </c>
      <c r="E421" s="666" t="s">
        <v>3226</v>
      </c>
      <c r="F421" s="667" t="s">
        <v>3227</v>
      </c>
      <c r="G421" s="666" t="s">
        <v>3146</v>
      </c>
      <c r="H421" s="666" t="s">
        <v>3147</v>
      </c>
      <c r="I421" s="668">
        <v>29.48</v>
      </c>
      <c r="J421" s="668">
        <v>180</v>
      </c>
      <c r="K421" s="669">
        <v>5307.25</v>
      </c>
    </row>
    <row r="422" spans="1:11" ht="14.4" customHeight="1" x14ac:dyDescent="0.3">
      <c r="A422" s="664" t="s">
        <v>549</v>
      </c>
      <c r="B422" s="665" t="s">
        <v>550</v>
      </c>
      <c r="C422" s="666" t="s">
        <v>571</v>
      </c>
      <c r="D422" s="667" t="s">
        <v>1616</v>
      </c>
      <c r="E422" s="666" t="s">
        <v>3226</v>
      </c>
      <c r="F422" s="667" t="s">
        <v>3227</v>
      </c>
      <c r="G422" s="666" t="s">
        <v>3148</v>
      </c>
      <c r="H422" s="666" t="s">
        <v>3149</v>
      </c>
      <c r="I422" s="668">
        <v>26.57</v>
      </c>
      <c r="J422" s="668">
        <v>72</v>
      </c>
      <c r="K422" s="669">
        <v>1913.04</v>
      </c>
    </row>
    <row r="423" spans="1:11" ht="14.4" customHeight="1" x14ac:dyDescent="0.3">
      <c r="A423" s="664" t="s">
        <v>549</v>
      </c>
      <c r="B423" s="665" t="s">
        <v>550</v>
      </c>
      <c r="C423" s="666" t="s">
        <v>571</v>
      </c>
      <c r="D423" s="667" t="s">
        <v>1616</v>
      </c>
      <c r="E423" s="666" t="s">
        <v>3226</v>
      </c>
      <c r="F423" s="667" t="s">
        <v>3227</v>
      </c>
      <c r="G423" s="666" t="s">
        <v>3150</v>
      </c>
      <c r="H423" s="666" t="s">
        <v>3151</v>
      </c>
      <c r="I423" s="668">
        <v>39.1</v>
      </c>
      <c r="J423" s="668">
        <v>180</v>
      </c>
      <c r="K423" s="669">
        <v>7038</v>
      </c>
    </row>
    <row r="424" spans="1:11" ht="14.4" customHeight="1" x14ac:dyDescent="0.3">
      <c r="A424" s="664" t="s">
        <v>549</v>
      </c>
      <c r="B424" s="665" t="s">
        <v>550</v>
      </c>
      <c r="C424" s="666" t="s">
        <v>571</v>
      </c>
      <c r="D424" s="667" t="s">
        <v>1616</v>
      </c>
      <c r="E424" s="666" t="s">
        <v>3226</v>
      </c>
      <c r="F424" s="667" t="s">
        <v>3227</v>
      </c>
      <c r="G424" s="666" t="s">
        <v>3152</v>
      </c>
      <c r="H424" s="666" t="s">
        <v>3153</v>
      </c>
      <c r="I424" s="668">
        <v>31.31</v>
      </c>
      <c r="J424" s="668">
        <v>252</v>
      </c>
      <c r="K424" s="669">
        <v>7889</v>
      </c>
    </row>
    <row r="425" spans="1:11" ht="14.4" customHeight="1" x14ac:dyDescent="0.3">
      <c r="A425" s="664" t="s">
        <v>549</v>
      </c>
      <c r="B425" s="665" t="s">
        <v>550</v>
      </c>
      <c r="C425" s="666" t="s">
        <v>571</v>
      </c>
      <c r="D425" s="667" t="s">
        <v>1616</v>
      </c>
      <c r="E425" s="666" t="s">
        <v>3226</v>
      </c>
      <c r="F425" s="667" t="s">
        <v>3227</v>
      </c>
      <c r="G425" s="666" t="s">
        <v>3154</v>
      </c>
      <c r="H425" s="666" t="s">
        <v>3155</v>
      </c>
      <c r="I425" s="668">
        <v>81.19</v>
      </c>
      <c r="J425" s="668">
        <v>72</v>
      </c>
      <c r="K425" s="669">
        <v>5845.45</v>
      </c>
    </row>
    <row r="426" spans="1:11" ht="14.4" customHeight="1" x14ac:dyDescent="0.3">
      <c r="A426" s="664" t="s">
        <v>549</v>
      </c>
      <c r="B426" s="665" t="s">
        <v>550</v>
      </c>
      <c r="C426" s="666" t="s">
        <v>571</v>
      </c>
      <c r="D426" s="667" t="s">
        <v>1616</v>
      </c>
      <c r="E426" s="666" t="s">
        <v>3226</v>
      </c>
      <c r="F426" s="667" t="s">
        <v>3227</v>
      </c>
      <c r="G426" s="666" t="s">
        <v>3156</v>
      </c>
      <c r="H426" s="666" t="s">
        <v>3157</v>
      </c>
      <c r="I426" s="668">
        <v>72.69</v>
      </c>
      <c r="J426" s="668">
        <v>36</v>
      </c>
      <c r="K426" s="669">
        <v>2616.83</v>
      </c>
    </row>
    <row r="427" spans="1:11" ht="14.4" customHeight="1" x14ac:dyDescent="0.3">
      <c r="A427" s="664" t="s">
        <v>549</v>
      </c>
      <c r="B427" s="665" t="s">
        <v>550</v>
      </c>
      <c r="C427" s="666" t="s">
        <v>571</v>
      </c>
      <c r="D427" s="667" t="s">
        <v>1616</v>
      </c>
      <c r="E427" s="666" t="s">
        <v>3226</v>
      </c>
      <c r="F427" s="667" t="s">
        <v>3227</v>
      </c>
      <c r="G427" s="666" t="s">
        <v>3158</v>
      </c>
      <c r="H427" s="666" t="s">
        <v>3159</v>
      </c>
      <c r="I427" s="668">
        <v>108.21</v>
      </c>
      <c r="J427" s="668">
        <v>120</v>
      </c>
      <c r="K427" s="669">
        <v>12985.79</v>
      </c>
    </row>
    <row r="428" spans="1:11" ht="14.4" customHeight="1" x14ac:dyDescent="0.3">
      <c r="A428" s="664" t="s">
        <v>549</v>
      </c>
      <c r="B428" s="665" t="s">
        <v>550</v>
      </c>
      <c r="C428" s="666" t="s">
        <v>571</v>
      </c>
      <c r="D428" s="667" t="s">
        <v>1616</v>
      </c>
      <c r="E428" s="666" t="s">
        <v>3226</v>
      </c>
      <c r="F428" s="667" t="s">
        <v>3227</v>
      </c>
      <c r="G428" s="666" t="s">
        <v>3160</v>
      </c>
      <c r="H428" s="666" t="s">
        <v>3161</v>
      </c>
      <c r="I428" s="668">
        <v>111.33</v>
      </c>
      <c r="J428" s="668">
        <v>36</v>
      </c>
      <c r="K428" s="669">
        <v>4007.93</v>
      </c>
    </row>
    <row r="429" spans="1:11" ht="14.4" customHeight="1" x14ac:dyDescent="0.3">
      <c r="A429" s="664" t="s">
        <v>549</v>
      </c>
      <c r="B429" s="665" t="s">
        <v>550</v>
      </c>
      <c r="C429" s="666" t="s">
        <v>571</v>
      </c>
      <c r="D429" s="667" t="s">
        <v>1616</v>
      </c>
      <c r="E429" s="666" t="s">
        <v>3226</v>
      </c>
      <c r="F429" s="667" t="s">
        <v>3227</v>
      </c>
      <c r="G429" s="666" t="s">
        <v>3162</v>
      </c>
      <c r="H429" s="666" t="s">
        <v>3163</v>
      </c>
      <c r="I429" s="668">
        <v>115.41</v>
      </c>
      <c r="J429" s="668">
        <v>36</v>
      </c>
      <c r="K429" s="669">
        <v>4154.72</v>
      </c>
    </row>
    <row r="430" spans="1:11" ht="14.4" customHeight="1" x14ac:dyDescent="0.3">
      <c r="A430" s="664" t="s">
        <v>549</v>
      </c>
      <c r="B430" s="665" t="s">
        <v>550</v>
      </c>
      <c r="C430" s="666" t="s">
        <v>571</v>
      </c>
      <c r="D430" s="667" t="s">
        <v>1616</v>
      </c>
      <c r="E430" s="666" t="s">
        <v>3226</v>
      </c>
      <c r="F430" s="667" t="s">
        <v>3227</v>
      </c>
      <c r="G430" s="666" t="s">
        <v>3164</v>
      </c>
      <c r="H430" s="666" t="s">
        <v>3165</v>
      </c>
      <c r="I430" s="668">
        <v>123.16</v>
      </c>
      <c r="J430" s="668">
        <v>72</v>
      </c>
      <c r="K430" s="669">
        <v>8867.8799999999992</v>
      </c>
    </row>
    <row r="431" spans="1:11" ht="14.4" customHeight="1" x14ac:dyDescent="0.3">
      <c r="A431" s="664" t="s">
        <v>549</v>
      </c>
      <c r="B431" s="665" t="s">
        <v>550</v>
      </c>
      <c r="C431" s="666" t="s">
        <v>571</v>
      </c>
      <c r="D431" s="667" t="s">
        <v>1616</v>
      </c>
      <c r="E431" s="666" t="s">
        <v>3226</v>
      </c>
      <c r="F431" s="667" t="s">
        <v>3227</v>
      </c>
      <c r="G431" s="666" t="s">
        <v>3166</v>
      </c>
      <c r="H431" s="666" t="s">
        <v>3167</v>
      </c>
      <c r="I431" s="668">
        <v>457.6</v>
      </c>
      <c r="J431" s="668">
        <v>12</v>
      </c>
      <c r="K431" s="669">
        <v>5491.25</v>
      </c>
    </row>
    <row r="432" spans="1:11" ht="14.4" customHeight="1" x14ac:dyDescent="0.3">
      <c r="A432" s="664" t="s">
        <v>549</v>
      </c>
      <c r="B432" s="665" t="s">
        <v>550</v>
      </c>
      <c r="C432" s="666" t="s">
        <v>571</v>
      </c>
      <c r="D432" s="667" t="s">
        <v>1616</v>
      </c>
      <c r="E432" s="666" t="s">
        <v>3226</v>
      </c>
      <c r="F432" s="667" t="s">
        <v>3227</v>
      </c>
      <c r="G432" s="666" t="s">
        <v>3168</v>
      </c>
      <c r="H432" s="666" t="s">
        <v>3169</v>
      </c>
      <c r="I432" s="668">
        <v>40.32</v>
      </c>
      <c r="J432" s="668">
        <v>108</v>
      </c>
      <c r="K432" s="669">
        <v>4354.59</v>
      </c>
    </row>
    <row r="433" spans="1:11" ht="14.4" customHeight="1" x14ac:dyDescent="0.3">
      <c r="A433" s="664" t="s">
        <v>549</v>
      </c>
      <c r="B433" s="665" t="s">
        <v>550</v>
      </c>
      <c r="C433" s="666" t="s">
        <v>571</v>
      </c>
      <c r="D433" s="667" t="s">
        <v>1616</v>
      </c>
      <c r="E433" s="666" t="s">
        <v>3214</v>
      </c>
      <c r="F433" s="667" t="s">
        <v>3215</v>
      </c>
      <c r="G433" s="666" t="s">
        <v>2688</v>
      </c>
      <c r="H433" s="666" t="s">
        <v>2689</v>
      </c>
      <c r="I433" s="668">
        <v>0.31</v>
      </c>
      <c r="J433" s="668">
        <v>100</v>
      </c>
      <c r="K433" s="669">
        <v>31</v>
      </c>
    </row>
    <row r="434" spans="1:11" ht="14.4" customHeight="1" x14ac:dyDescent="0.3">
      <c r="A434" s="664" t="s">
        <v>549</v>
      </c>
      <c r="B434" s="665" t="s">
        <v>550</v>
      </c>
      <c r="C434" s="666" t="s">
        <v>571</v>
      </c>
      <c r="D434" s="667" t="s">
        <v>1616</v>
      </c>
      <c r="E434" s="666" t="s">
        <v>3214</v>
      </c>
      <c r="F434" s="667" t="s">
        <v>3215</v>
      </c>
      <c r="G434" s="666" t="s">
        <v>3170</v>
      </c>
      <c r="H434" s="666" t="s">
        <v>3171</v>
      </c>
      <c r="I434" s="668">
        <v>11.54</v>
      </c>
      <c r="J434" s="668">
        <v>100</v>
      </c>
      <c r="K434" s="669">
        <v>1154.3399999999999</v>
      </c>
    </row>
    <row r="435" spans="1:11" ht="14.4" customHeight="1" x14ac:dyDescent="0.3">
      <c r="A435" s="664" t="s">
        <v>549</v>
      </c>
      <c r="B435" s="665" t="s">
        <v>550</v>
      </c>
      <c r="C435" s="666" t="s">
        <v>571</v>
      </c>
      <c r="D435" s="667" t="s">
        <v>1616</v>
      </c>
      <c r="E435" s="666" t="s">
        <v>3214</v>
      </c>
      <c r="F435" s="667" t="s">
        <v>3215</v>
      </c>
      <c r="G435" s="666" t="s">
        <v>3172</v>
      </c>
      <c r="H435" s="666" t="s">
        <v>3173</v>
      </c>
      <c r="I435" s="668">
        <v>10.67</v>
      </c>
      <c r="J435" s="668">
        <v>50</v>
      </c>
      <c r="K435" s="669">
        <v>533.61</v>
      </c>
    </row>
    <row r="436" spans="1:11" ht="14.4" customHeight="1" x14ac:dyDescent="0.3">
      <c r="A436" s="664" t="s">
        <v>549</v>
      </c>
      <c r="B436" s="665" t="s">
        <v>550</v>
      </c>
      <c r="C436" s="666" t="s">
        <v>571</v>
      </c>
      <c r="D436" s="667" t="s">
        <v>1616</v>
      </c>
      <c r="E436" s="666" t="s">
        <v>3214</v>
      </c>
      <c r="F436" s="667" t="s">
        <v>3215</v>
      </c>
      <c r="G436" s="666" t="s">
        <v>3174</v>
      </c>
      <c r="H436" s="666" t="s">
        <v>3175</v>
      </c>
      <c r="I436" s="668">
        <v>10.99</v>
      </c>
      <c r="J436" s="668">
        <v>50</v>
      </c>
      <c r="K436" s="669">
        <v>549.34</v>
      </c>
    </row>
    <row r="437" spans="1:11" ht="14.4" customHeight="1" x14ac:dyDescent="0.3">
      <c r="A437" s="664" t="s">
        <v>549</v>
      </c>
      <c r="B437" s="665" t="s">
        <v>550</v>
      </c>
      <c r="C437" s="666" t="s">
        <v>571</v>
      </c>
      <c r="D437" s="667" t="s">
        <v>1616</v>
      </c>
      <c r="E437" s="666" t="s">
        <v>3214</v>
      </c>
      <c r="F437" s="667" t="s">
        <v>3215</v>
      </c>
      <c r="G437" s="666" t="s">
        <v>3176</v>
      </c>
      <c r="H437" s="666" t="s">
        <v>3177</v>
      </c>
      <c r="I437" s="668">
        <v>10.99</v>
      </c>
      <c r="J437" s="668">
        <v>100</v>
      </c>
      <c r="K437" s="669">
        <v>1098.68</v>
      </c>
    </row>
    <row r="438" spans="1:11" ht="14.4" customHeight="1" x14ac:dyDescent="0.3">
      <c r="A438" s="664" t="s">
        <v>549</v>
      </c>
      <c r="B438" s="665" t="s">
        <v>550</v>
      </c>
      <c r="C438" s="666" t="s">
        <v>571</v>
      </c>
      <c r="D438" s="667" t="s">
        <v>1616</v>
      </c>
      <c r="E438" s="666" t="s">
        <v>3214</v>
      </c>
      <c r="F438" s="667" t="s">
        <v>3215</v>
      </c>
      <c r="G438" s="666" t="s">
        <v>3178</v>
      </c>
      <c r="H438" s="666" t="s">
        <v>3179</v>
      </c>
      <c r="I438" s="668">
        <v>10.99</v>
      </c>
      <c r="J438" s="668">
        <v>100</v>
      </c>
      <c r="K438" s="669">
        <v>1098.68</v>
      </c>
    </row>
    <row r="439" spans="1:11" ht="14.4" customHeight="1" x14ac:dyDescent="0.3">
      <c r="A439" s="664" t="s">
        <v>549</v>
      </c>
      <c r="B439" s="665" t="s">
        <v>550</v>
      </c>
      <c r="C439" s="666" t="s">
        <v>571</v>
      </c>
      <c r="D439" s="667" t="s">
        <v>1616</v>
      </c>
      <c r="E439" s="666" t="s">
        <v>3214</v>
      </c>
      <c r="F439" s="667" t="s">
        <v>3215</v>
      </c>
      <c r="G439" s="666" t="s">
        <v>2690</v>
      </c>
      <c r="H439" s="666" t="s">
        <v>2691</v>
      </c>
      <c r="I439" s="668">
        <v>0.48333333333333334</v>
      </c>
      <c r="J439" s="668">
        <v>700</v>
      </c>
      <c r="K439" s="669">
        <v>338</v>
      </c>
    </row>
    <row r="440" spans="1:11" ht="14.4" customHeight="1" x14ac:dyDescent="0.3">
      <c r="A440" s="664" t="s">
        <v>549</v>
      </c>
      <c r="B440" s="665" t="s">
        <v>550</v>
      </c>
      <c r="C440" s="666" t="s">
        <v>571</v>
      </c>
      <c r="D440" s="667" t="s">
        <v>1616</v>
      </c>
      <c r="E440" s="666" t="s">
        <v>3214</v>
      </c>
      <c r="F440" s="667" t="s">
        <v>3215</v>
      </c>
      <c r="G440" s="666" t="s">
        <v>3180</v>
      </c>
      <c r="H440" s="666" t="s">
        <v>3181</v>
      </c>
      <c r="I440" s="668">
        <v>13.88</v>
      </c>
      <c r="J440" s="668">
        <v>100</v>
      </c>
      <c r="K440" s="669">
        <v>1387.87</v>
      </c>
    </row>
    <row r="441" spans="1:11" ht="14.4" customHeight="1" x14ac:dyDescent="0.3">
      <c r="A441" s="664" t="s">
        <v>549</v>
      </c>
      <c r="B441" s="665" t="s">
        <v>550</v>
      </c>
      <c r="C441" s="666" t="s">
        <v>571</v>
      </c>
      <c r="D441" s="667" t="s">
        <v>1616</v>
      </c>
      <c r="E441" s="666" t="s">
        <v>3214</v>
      </c>
      <c r="F441" s="667" t="s">
        <v>3215</v>
      </c>
      <c r="G441" s="666" t="s">
        <v>3182</v>
      </c>
      <c r="H441" s="666" t="s">
        <v>3183</v>
      </c>
      <c r="I441" s="668">
        <v>1210</v>
      </c>
      <c r="J441" s="668">
        <v>15</v>
      </c>
      <c r="K441" s="669">
        <v>18150</v>
      </c>
    </row>
    <row r="442" spans="1:11" ht="14.4" customHeight="1" x14ac:dyDescent="0.3">
      <c r="A442" s="664" t="s">
        <v>549</v>
      </c>
      <c r="B442" s="665" t="s">
        <v>550</v>
      </c>
      <c r="C442" s="666" t="s">
        <v>571</v>
      </c>
      <c r="D442" s="667" t="s">
        <v>1616</v>
      </c>
      <c r="E442" s="666" t="s">
        <v>3216</v>
      </c>
      <c r="F442" s="667" t="s">
        <v>3217</v>
      </c>
      <c r="G442" s="666" t="s">
        <v>3184</v>
      </c>
      <c r="H442" s="666" t="s">
        <v>3185</v>
      </c>
      <c r="I442" s="668">
        <v>7.5</v>
      </c>
      <c r="J442" s="668">
        <v>600</v>
      </c>
      <c r="K442" s="669">
        <v>4500</v>
      </c>
    </row>
    <row r="443" spans="1:11" ht="14.4" customHeight="1" x14ac:dyDescent="0.3">
      <c r="A443" s="664" t="s">
        <v>549</v>
      </c>
      <c r="B443" s="665" t="s">
        <v>550</v>
      </c>
      <c r="C443" s="666" t="s">
        <v>571</v>
      </c>
      <c r="D443" s="667" t="s">
        <v>1616</v>
      </c>
      <c r="E443" s="666" t="s">
        <v>3216</v>
      </c>
      <c r="F443" s="667" t="s">
        <v>3217</v>
      </c>
      <c r="G443" s="666" t="s">
        <v>3186</v>
      </c>
      <c r="H443" s="666" t="s">
        <v>3187</v>
      </c>
      <c r="I443" s="668">
        <v>7.5049999999999999</v>
      </c>
      <c r="J443" s="668">
        <v>300</v>
      </c>
      <c r="K443" s="669">
        <v>2251</v>
      </c>
    </row>
    <row r="444" spans="1:11" ht="14.4" customHeight="1" x14ac:dyDescent="0.3">
      <c r="A444" s="664" t="s">
        <v>549</v>
      </c>
      <c r="B444" s="665" t="s">
        <v>550</v>
      </c>
      <c r="C444" s="666" t="s">
        <v>571</v>
      </c>
      <c r="D444" s="667" t="s">
        <v>1616</v>
      </c>
      <c r="E444" s="666" t="s">
        <v>3216</v>
      </c>
      <c r="F444" s="667" t="s">
        <v>3217</v>
      </c>
      <c r="G444" s="666" t="s">
        <v>3188</v>
      </c>
      <c r="H444" s="666" t="s">
        <v>3189</v>
      </c>
      <c r="I444" s="668">
        <v>7.5049999999999999</v>
      </c>
      <c r="J444" s="668">
        <v>400</v>
      </c>
      <c r="K444" s="669">
        <v>3002</v>
      </c>
    </row>
    <row r="445" spans="1:11" ht="14.4" customHeight="1" x14ac:dyDescent="0.3">
      <c r="A445" s="664" t="s">
        <v>549</v>
      </c>
      <c r="B445" s="665" t="s">
        <v>550</v>
      </c>
      <c r="C445" s="666" t="s">
        <v>571</v>
      </c>
      <c r="D445" s="667" t="s">
        <v>1616</v>
      </c>
      <c r="E445" s="666" t="s">
        <v>3216</v>
      </c>
      <c r="F445" s="667" t="s">
        <v>3217</v>
      </c>
      <c r="G445" s="666" t="s">
        <v>3190</v>
      </c>
      <c r="H445" s="666" t="s">
        <v>3191</v>
      </c>
      <c r="I445" s="668">
        <v>7.503333333333333</v>
      </c>
      <c r="J445" s="668">
        <v>900</v>
      </c>
      <c r="K445" s="669">
        <v>6752</v>
      </c>
    </row>
    <row r="446" spans="1:11" ht="14.4" customHeight="1" x14ac:dyDescent="0.3">
      <c r="A446" s="664" t="s">
        <v>549</v>
      </c>
      <c r="B446" s="665" t="s">
        <v>550</v>
      </c>
      <c r="C446" s="666" t="s">
        <v>571</v>
      </c>
      <c r="D446" s="667" t="s">
        <v>1616</v>
      </c>
      <c r="E446" s="666" t="s">
        <v>3216</v>
      </c>
      <c r="F446" s="667" t="s">
        <v>3217</v>
      </c>
      <c r="G446" s="666" t="s">
        <v>3192</v>
      </c>
      <c r="H446" s="666" t="s">
        <v>3193</v>
      </c>
      <c r="I446" s="668">
        <v>7.5</v>
      </c>
      <c r="J446" s="668">
        <v>600</v>
      </c>
      <c r="K446" s="669">
        <v>4500</v>
      </c>
    </row>
    <row r="447" spans="1:11" ht="14.4" customHeight="1" x14ac:dyDescent="0.3">
      <c r="A447" s="664" t="s">
        <v>549</v>
      </c>
      <c r="B447" s="665" t="s">
        <v>550</v>
      </c>
      <c r="C447" s="666" t="s">
        <v>571</v>
      </c>
      <c r="D447" s="667" t="s">
        <v>1616</v>
      </c>
      <c r="E447" s="666" t="s">
        <v>3216</v>
      </c>
      <c r="F447" s="667" t="s">
        <v>3217</v>
      </c>
      <c r="G447" s="666" t="s">
        <v>3194</v>
      </c>
      <c r="H447" s="666" t="s">
        <v>3195</v>
      </c>
      <c r="I447" s="668">
        <v>20.693333333333332</v>
      </c>
      <c r="J447" s="668">
        <v>350</v>
      </c>
      <c r="K447" s="669">
        <v>7241.75</v>
      </c>
    </row>
    <row r="448" spans="1:11" ht="14.4" customHeight="1" x14ac:dyDescent="0.3">
      <c r="A448" s="664" t="s">
        <v>549</v>
      </c>
      <c r="B448" s="665" t="s">
        <v>550</v>
      </c>
      <c r="C448" s="666" t="s">
        <v>571</v>
      </c>
      <c r="D448" s="667" t="s">
        <v>1616</v>
      </c>
      <c r="E448" s="666" t="s">
        <v>3216</v>
      </c>
      <c r="F448" s="667" t="s">
        <v>3217</v>
      </c>
      <c r="G448" s="666" t="s">
        <v>3196</v>
      </c>
      <c r="H448" s="666" t="s">
        <v>3197</v>
      </c>
      <c r="I448" s="668">
        <v>2.94</v>
      </c>
      <c r="J448" s="668">
        <v>700</v>
      </c>
      <c r="K448" s="669">
        <v>2057.5299999999997</v>
      </c>
    </row>
    <row r="449" spans="1:11" ht="14.4" customHeight="1" x14ac:dyDescent="0.3">
      <c r="A449" s="664" t="s">
        <v>549</v>
      </c>
      <c r="B449" s="665" t="s">
        <v>550</v>
      </c>
      <c r="C449" s="666" t="s">
        <v>571</v>
      </c>
      <c r="D449" s="667" t="s">
        <v>1616</v>
      </c>
      <c r="E449" s="666" t="s">
        <v>3216</v>
      </c>
      <c r="F449" s="667" t="s">
        <v>3217</v>
      </c>
      <c r="G449" s="666" t="s">
        <v>2694</v>
      </c>
      <c r="H449" s="666" t="s">
        <v>2695</v>
      </c>
      <c r="I449" s="668">
        <v>0.71</v>
      </c>
      <c r="J449" s="668">
        <v>3600</v>
      </c>
      <c r="K449" s="669">
        <v>2556</v>
      </c>
    </row>
    <row r="450" spans="1:11" ht="14.4" customHeight="1" x14ac:dyDescent="0.3">
      <c r="A450" s="664" t="s">
        <v>549</v>
      </c>
      <c r="B450" s="665" t="s">
        <v>550</v>
      </c>
      <c r="C450" s="666" t="s">
        <v>571</v>
      </c>
      <c r="D450" s="667" t="s">
        <v>1616</v>
      </c>
      <c r="E450" s="666" t="s">
        <v>3216</v>
      </c>
      <c r="F450" s="667" t="s">
        <v>3217</v>
      </c>
      <c r="G450" s="666" t="s">
        <v>2696</v>
      </c>
      <c r="H450" s="666" t="s">
        <v>2697</v>
      </c>
      <c r="I450" s="668">
        <v>0.71</v>
      </c>
      <c r="J450" s="668">
        <v>3800</v>
      </c>
      <c r="K450" s="669">
        <v>2698</v>
      </c>
    </row>
    <row r="451" spans="1:11" ht="14.4" customHeight="1" x14ac:dyDescent="0.3">
      <c r="A451" s="664" t="s">
        <v>549</v>
      </c>
      <c r="B451" s="665" t="s">
        <v>550</v>
      </c>
      <c r="C451" s="666" t="s">
        <v>571</v>
      </c>
      <c r="D451" s="667" t="s">
        <v>1616</v>
      </c>
      <c r="E451" s="666" t="s">
        <v>3216</v>
      </c>
      <c r="F451" s="667" t="s">
        <v>3217</v>
      </c>
      <c r="G451" s="666" t="s">
        <v>3198</v>
      </c>
      <c r="H451" s="666" t="s">
        <v>3199</v>
      </c>
      <c r="I451" s="668">
        <v>20.69</v>
      </c>
      <c r="J451" s="668">
        <v>50</v>
      </c>
      <c r="K451" s="669">
        <v>1034.55</v>
      </c>
    </row>
    <row r="452" spans="1:11" ht="14.4" customHeight="1" x14ac:dyDescent="0.3">
      <c r="A452" s="664" t="s">
        <v>549</v>
      </c>
      <c r="B452" s="665" t="s">
        <v>550</v>
      </c>
      <c r="C452" s="666" t="s">
        <v>571</v>
      </c>
      <c r="D452" s="667" t="s">
        <v>1616</v>
      </c>
      <c r="E452" s="666" t="s">
        <v>3218</v>
      </c>
      <c r="F452" s="667" t="s">
        <v>3219</v>
      </c>
      <c r="G452" s="666" t="s">
        <v>3200</v>
      </c>
      <c r="H452" s="666" t="s">
        <v>3201</v>
      </c>
      <c r="I452" s="668">
        <v>27225</v>
      </c>
      <c r="J452" s="668">
        <v>1</v>
      </c>
      <c r="K452" s="669">
        <v>27225</v>
      </c>
    </row>
    <row r="453" spans="1:11" ht="14.4" customHeight="1" x14ac:dyDescent="0.3">
      <c r="A453" s="664" t="s">
        <v>549</v>
      </c>
      <c r="B453" s="665" t="s">
        <v>550</v>
      </c>
      <c r="C453" s="666" t="s">
        <v>571</v>
      </c>
      <c r="D453" s="667" t="s">
        <v>1616</v>
      </c>
      <c r="E453" s="666" t="s">
        <v>3228</v>
      </c>
      <c r="F453" s="667" t="s">
        <v>3229</v>
      </c>
      <c r="G453" s="666" t="s">
        <v>3202</v>
      </c>
      <c r="H453" s="666" t="s">
        <v>3203</v>
      </c>
      <c r="I453" s="668">
        <v>34767.949999999997</v>
      </c>
      <c r="J453" s="668">
        <v>1</v>
      </c>
      <c r="K453" s="669">
        <v>34767.949999999997</v>
      </c>
    </row>
    <row r="454" spans="1:11" ht="14.4" customHeight="1" x14ac:dyDescent="0.3">
      <c r="A454" s="664" t="s">
        <v>549</v>
      </c>
      <c r="B454" s="665" t="s">
        <v>550</v>
      </c>
      <c r="C454" s="666" t="s">
        <v>571</v>
      </c>
      <c r="D454" s="667" t="s">
        <v>1616</v>
      </c>
      <c r="E454" s="666" t="s">
        <v>3228</v>
      </c>
      <c r="F454" s="667" t="s">
        <v>3229</v>
      </c>
      <c r="G454" s="666" t="s">
        <v>3204</v>
      </c>
      <c r="H454" s="666" t="s">
        <v>3205</v>
      </c>
      <c r="I454" s="668">
        <v>18178.099999999999</v>
      </c>
      <c r="J454" s="668">
        <v>1</v>
      </c>
      <c r="K454" s="669">
        <v>18178.099999999999</v>
      </c>
    </row>
    <row r="455" spans="1:11" ht="14.4" customHeight="1" thickBot="1" x14ac:dyDescent="0.35">
      <c r="A455" s="670" t="s">
        <v>549</v>
      </c>
      <c r="B455" s="671" t="s">
        <v>550</v>
      </c>
      <c r="C455" s="672" t="s">
        <v>571</v>
      </c>
      <c r="D455" s="673" t="s">
        <v>1616</v>
      </c>
      <c r="E455" s="672" t="s">
        <v>3220</v>
      </c>
      <c r="F455" s="673" t="s">
        <v>3221</v>
      </c>
      <c r="G455" s="672" t="s">
        <v>3206</v>
      </c>
      <c r="H455" s="672" t="s">
        <v>3207</v>
      </c>
      <c r="I455" s="674">
        <v>23.48</v>
      </c>
      <c r="J455" s="674">
        <v>30</v>
      </c>
      <c r="K455" s="675">
        <v>704.4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Q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4.4" outlineLevelRow="1" x14ac:dyDescent="0.3"/>
  <cols>
    <col min="1" max="1" width="37.21875" customWidth="1"/>
    <col min="2" max="16" width="13.109375" customWidth="1"/>
  </cols>
  <sheetData>
    <row r="1" spans="1:17" ht="18.600000000000001" thickBot="1" x14ac:dyDescent="0.4">
      <c r="A1" s="552" t="s">
        <v>130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</row>
    <row r="2" spans="1:17" ht="15" thickBot="1" x14ac:dyDescent="0.35">
      <c r="A2" s="382" t="s">
        <v>313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3" spans="1:17" x14ac:dyDescent="0.3">
      <c r="A3" s="401" t="s">
        <v>245</v>
      </c>
      <c r="B3" s="550" t="s">
        <v>227</v>
      </c>
      <c r="C3" s="384">
        <v>0</v>
      </c>
      <c r="D3" s="385">
        <v>99</v>
      </c>
      <c r="E3" s="404">
        <v>100</v>
      </c>
      <c r="F3" s="404">
        <v>101</v>
      </c>
      <c r="G3" s="404">
        <v>302</v>
      </c>
      <c r="H3" s="404">
        <v>303</v>
      </c>
      <c r="I3" s="404">
        <v>304</v>
      </c>
      <c r="J3" s="404">
        <v>305</v>
      </c>
      <c r="K3" s="404">
        <v>526</v>
      </c>
      <c r="L3" s="385">
        <v>629</v>
      </c>
      <c r="M3" s="385">
        <v>636</v>
      </c>
      <c r="N3" s="385">
        <v>642</v>
      </c>
      <c r="O3" s="385">
        <v>746</v>
      </c>
      <c r="P3" s="773">
        <v>930</v>
      </c>
      <c r="Q3" s="788"/>
    </row>
    <row r="4" spans="1:17" ht="36.6" outlineLevel="1" thickBot="1" x14ac:dyDescent="0.35">
      <c r="A4" s="402">
        <v>2016</v>
      </c>
      <c r="B4" s="551"/>
      <c r="C4" s="386" t="s">
        <v>228</v>
      </c>
      <c r="D4" s="387" t="s">
        <v>229</v>
      </c>
      <c r="E4" s="405" t="s">
        <v>279</v>
      </c>
      <c r="F4" s="405" t="s">
        <v>280</v>
      </c>
      <c r="G4" s="405" t="s">
        <v>281</v>
      </c>
      <c r="H4" s="405" t="s">
        <v>282</v>
      </c>
      <c r="I4" s="405" t="s">
        <v>283</v>
      </c>
      <c r="J4" s="405" t="s">
        <v>284</v>
      </c>
      <c r="K4" s="405" t="s">
        <v>254</v>
      </c>
      <c r="L4" s="387" t="s">
        <v>255</v>
      </c>
      <c r="M4" s="387" t="s">
        <v>256</v>
      </c>
      <c r="N4" s="387" t="s">
        <v>257</v>
      </c>
      <c r="O4" s="387" t="s">
        <v>258</v>
      </c>
      <c r="P4" s="774" t="s">
        <v>247</v>
      </c>
      <c r="Q4" s="788"/>
    </row>
    <row r="5" spans="1:17" x14ac:dyDescent="0.3">
      <c r="A5" s="388" t="s">
        <v>230</v>
      </c>
      <c r="B5" s="426"/>
      <c r="C5" s="427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775"/>
      <c r="Q5" s="788"/>
    </row>
    <row r="6" spans="1:17" ht="15" collapsed="1" thickBot="1" x14ac:dyDescent="0.35">
      <c r="A6" s="389" t="s">
        <v>94</v>
      </c>
      <c r="B6" s="429">
        <f xml:space="preserve">
TRUNC(IF($A$4&lt;=12,SUMIFS('ON Data'!F:F,'ON Data'!$D:$D,$A$4,'ON Data'!$E:$E,1),SUMIFS('ON Data'!F:F,'ON Data'!$E:$E,1)/'ON Data'!$D$3),1)</f>
        <v>90.7</v>
      </c>
      <c r="C6" s="430">
        <f xml:space="preserve">
TRUNC(IF($A$4&lt;=12,SUMIFS('ON Data'!G:G,'ON Data'!$D:$D,$A$4,'ON Data'!$E:$E,1),SUMIFS('ON Data'!G:G,'ON Data'!$E:$E,1)/'ON Data'!$D$3),1)</f>
        <v>0</v>
      </c>
      <c r="D6" s="431">
        <f xml:space="preserve">
TRUNC(IF($A$4&lt;=12,SUMIFS('ON Data'!I:I,'ON Data'!$D:$D,$A$4,'ON Data'!$E:$E,1),SUMIFS('ON Data'!I:I,'ON Data'!$E:$E,1)/'ON Data'!$D$3),1)</f>
        <v>5.5</v>
      </c>
      <c r="E6" s="431">
        <f xml:space="preserve">
TRUNC(IF($A$4&lt;=12,SUMIFS('ON Data'!J:J,'ON Data'!$D:$D,$A$4,'ON Data'!$E:$E,1),SUMIFS('ON Data'!J:J,'ON Data'!$E:$E,1)/'ON Data'!$D$3),1)</f>
        <v>0.9</v>
      </c>
      <c r="F6" s="431">
        <f xml:space="preserve">
TRUNC(IF($A$4&lt;=12,SUMIFS('ON Data'!K:K,'ON Data'!$D:$D,$A$4,'ON Data'!$E:$E,1),SUMIFS('ON Data'!K:K,'ON Data'!$E:$E,1)/'ON Data'!$D$3),1)</f>
        <v>14.1</v>
      </c>
      <c r="G6" s="431">
        <f xml:space="preserve">
TRUNC(IF($A$4&lt;=12,SUMIFS('ON Data'!O:O,'ON Data'!$D:$D,$A$4,'ON Data'!$E:$E,1),SUMIFS('ON Data'!O:O,'ON Data'!$E:$E,1)/'ON Data'!$D$3),1)</f>
        <v>1.5</v>
      </c>
      <c r="H6" s="431">
        <f xml:space="preserve">
TRUNC(IF($A$4&lt;=12,SUMIFS('ON Data'!P:P,'ON Data'!$D:$D,$A$4,'ON Data'!$E:$E,1),SUMIFS('ON Data'!P:P,'ON Data'!$E:$E,1)/'ON Data'!$D$3),1)</f>
        <v>26.2</v>
      </c>
      <c r="I6" s="431">
        <f xml:space="preserve">
TRUNC(IF($A$4&lt;=12,SUMIFS('ON Data'!Q:Q,'ON Data'!$D:$D,$A$4,'ON Data'!$E:$E,1),SUMIFS('ON Data'!Q:Q,'ON Data'!$E:$E,1)/'ON Data'!$D$3),1)</f>
        <v>6.5</v>
      </c>
      <c r="J6" s="431">
        <f xml:space="preserve">
TRUNC(IF($A$4&lt;=12,SUMIFS('ON Data'!R:R,'ON Data'!$D:$D,$A$4,'ON Data'!$E:$E,1),SUMIFS('ON Data'!R:R,'ON Data'!$E:$E,1)/'ON Data'!$D$3),1)</f>
        <v>8.6999999999999993</v>
      </c>
      <c r="K6" s="431">
        <f xml:space="preserve">
TRUNC(IF($A$4&lt;=12,SUMIFS('ON Data'!AJ:AJ,'ON Data'!$D:$D,$A$4,'ON Data'!$E:$E,1),SUMIFS('ON Data'!AJ:AJ,'ON Data'!$E:$E,1)/'ON Data'!$D$3),1)</f>
        <v>0.4</v>
      </c>
      <c r="L6" s="431">
        <f xml:space="preserve">
TRUNC(IF($A$4&lt;=12,SUMIFS('ON Data'!AM:AM,'ON Data'!$D:$D,$A$4,'ON Data'!$E:$E,1),SUMIFS('ON Data'!AM:AM,'ON Data'!$E:$E,1)/'ON Data'!$D$3),1)</f>
        <v>9.6999999999999993</v>
      </c>
      <c r="M6" s="431">
        <f xml:space="preserve">
TRUNC(IF($A$4&lt;=12,SUMIFS('ON Data'!AO:AO,'ON Data'!$D:$D,$A$4,'ON Data'!$E:$E,1),SUMIFS('ON Data'!AO:AO,'ON Data'!$E:$E,1)/'ON Data'!$D$3),1)</f>
        <v>1</v>
      </c>
      <c r="N6" s="431">
        <f xml:space="preserve">
TRUNC(IF($A$4&lt;=12,SUMIFS('ON Data'!AR:AR,'ON Data'!$D:$D,$A$4,'ON Data'!$E:$E,1),SUMIFS('ON Data'!AR:AR,'ON Data'!$E:$E,1)/'ON Data'!$D$3),1)</f>
        <v>11</v>
      </c>
      <c r="O6" s="431">
        <f xml:space="preserve">
TRUNC(IF($A$4&lt;=12,SUMIFS('ON Data'!AU:AU,'ON Data'!$D:$D,$A$4,'ON Data'!$E:$E,1),SUMIFS('ON Data'!AU:AU,'ON Data'!$E:$E,1)/'ON Data'!$D$3),1)</f>
        <v>0.2</v>
      </c>
      <c r="P6" s="776">
        <f xml:space="preserve">
TRUNC(IF($A$4&lt;=12,SUMIFS('ON Data'!AW:AW,'ON Data'!$D:$D,$A$4,'ON Data'!$E:$E,1),SUMIFS('ON Data'!AW:AW,'ON Data'!$E:$E,1)/'ON Data'!$D$3),1)</f>
        <v>4.8</v>
      </c>
      <c r="Q6" s="788"/>
    </row>
    <row r="7" spans="1:17" ht="15" hidden="1" outlineLevel="1" thickBot="1" x14ac:dyDescent="0.35">
      <c r="A7" s="389" t="s">
        <v>131</v>
      </c>
      <c r="B7" s="429"/>
      <c r="C7" s="432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776"/>
      <c r="Q7" s="788"/>
    </row>
    <row r="8" spans="1:17" ht="15" hidden="1" outlineLevel="1" thickBot="1" x14ac:dyDescent="0.35">
      <c r="A8" s="389" t="s">
        <v>96</v>
      </c>
      <c r="B8" s="429"/>
      <c r="C8" s="432"/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1"/>
      <c r="P8" s="776"/>
      <c r="Q8" s="788"/>
    </row>
    <row r="9" spans="1:17" ht="15" hidden="1" outlineLevel="1" thickBot="1" x14ac:dyDescent="0.35">
      <c r="A9" s="390" t="s">
        <v>69</v>
      </c>
      <c r="B9" s="433"/>
      <c r="C9" s="434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777"/>
      <c r="Q9" s="788"/>
    </row>
    <row r="10" spans="1:17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778"/>
      <c r="Q10" s="788"/>
    </row>
    <row r="11" spans="1:17" x14ac:dyDescent="0.3">
      <c r="A11" s="392" t="s">
        <v>232</v>
      </c>
      <c r="B11" s="409">
        <f xml:space="preserve">
IF($A$4&lt;=12,SUMIFS('ON Data'!F:F,'ON Data'!$D:$D,$A$4,'ON Data'!$E:$E,2),SUMIFS('ON Data'!F:F,'ON Data'!$E:$E,2))</f>
        <v>26978.400000000001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Data'!I:I,'ON Data'!$D:$D,$A$4,'ON Data'!$E:$E,2),SUMIFS('ON Data'!I:I,'ON Data'!$E:$E,2))</f>
        <v>1788</v>
      </c>
      <c r="E11" s="411">
        <f xml:space="preserve">
IF($A$4&lt;=12,SUMIFS('ON Data'!J:J,'ON Data'!$D:$D,$A$4,'ON Data'!$E:$E,2),SUMIFS('ON Data'!J:J,'ON Data'!$E:$E,2))</f>
        <v>302.39999999999998</v>
      </c>
      <c r="F11" s="411">
        <f xml:space="preserve">
IF($A$4&lt;=12,SUMIFS('ON Data'!K:K,'ON Data'!$D:$D,$A$4,'ON Data'!$E:$E,2),SUMIFS('ON Data'!K:K,'ON Data'!$E:$E,2))</f>
        <v>4252.8</v>
      </c>
      <c r="G11" s="411">
        <f xml:space="preserve">
IF($A$4&lt;=12,SUMIFS('ON Data'!O:O,'ON Data'!$D:$D,$A$4,'ON Data'!$E:$E,2),SUMIFS('ON Data'!O:O,'ON Data'!$E:$E,2))</f>
        <v>481</v>
      </c>
      <c r="H11" s="411">
        <f xml:space="preserve">
IF($A$4&lt;=12,SUMIFS('ON Data'!P:P,'ON Data'!$D:$D,$A$4,'ON Data'!$E:$E,2),SUMIFS('ON Data'!P:P,'ON Data'!$E:$E,2))</f>
        <v>7159</v>
      </c>
      <c r="I11" s="411">
        <f xml:space="preserve">
IF($A$4&lt;=12,SUMIFS('ON Data'!Q:Q,'ON Data'!$D:$D,$A$4,'ON Data'!$E:$E,2),SUMIFS('ON Data'!Q:Q,'ON Data'!$E:$E,2))</f>
        <v>2083</v>
      </c>
      <c r="J11" s="411">
        <f xml:space="preserve">
IF($A$4&lt;=12,SUMIFS('ON Data'!R:R,'ON Data'!$D:$D,$A$4,'ON Data'!$E:$E,2),SUMIFS('ON Data'!R:R,'ON Data'!$E:$E,2))</f>
        <v>2614</v>
      </c>
      <c r="K11" s="411">
        <f xml:space="preserve">
IF($A$4&lt;=12,SUMIFS('ON Data'!AJ:AJ,'ON Data'!$D:$D,$A$4,'ON Data'!$E:$E,2),SUMIFS('ON Data'!AJ:AJ,'ON Data'!$E:$E,2))</f>
        <v>134.4</v>
      </c>
      <c r="L11" s="411">
        <f xml:space="preserve">
IF($A$4&lt;=12,SUMIFS('ON Data'!AM:AM,'ON Data'!$D:$D,$A$4,'ON Data'!$E:$E,2),SUMIFS('ON Data'!AM:AM,'ON Data'!$E:$E,2))</f>
        <v>2860.5</v>
      </c>
      <c r="M11" s="411">
        <f xml:space="preserve">
IF($A$4&lt;=12,SUMIFS('ON Data'!AO:AO,'ON Data'!$D:$D,$A$4,'ON Data'!$E:$E,2),SUMIFS('ON Data'!AO:AO,'ON Data'!$E:$E,2))</f>
        <v>320</v>
      </c>
      <c r="N11" s="411">
        <f xml:space="preserve">
IF($A$4&lt;=12,SUMIFS('ON Data'!AR:AR,'ON Data'!$D:$D,$A$4,'ON Data'!$E:$E,2),SUMIFS('ON Data'!AR:AR,'ON Data'!$E:$E,2))</f>
        <v>3328.5</v>
      </c>
      <c r="O11" s="411">
        <f xml:space="preserve">
IF($A$4&lt;=12,SUMIFS('ON Data'!AU:AU,'ON Data'!$D:$D,$A$4,'ON Data'!$E:$E,2),SUMIFS('ON Data'!AU:AU,'ON Data'!$E:$E,2))</f>
        <v>56</v>
      </c>
      <c r="P11" s="779">
        <f xml:space="preserve">
IF($A$4&lt;=12,SUMIFS('ON Data'!AW:AW,'ON Data'!$D:$D,$A$4,'ON Data'!$E:$E,2),SUMIFS('ON Data'!AW:AW,'ON Data'!$E:$E,2))</f>
        <v>1598.8</v>
      </c>
      <c r="Q11" s="788"/>
    </row>
    <row r="12" spans="1:17" x14ac:dyDescent="0.3">
      <c r="A12" s="392" t="s">
        <v>233</v>
      </c>
      <c r="B12" s="409">
        <f xml:space="preserve">
IF($A$4&lt;=12,SUMIFS('ON Data'!F:F,'ON Data'!$D:$D,$A$4,'ON Data'!$E:$E,3),SUMIFS('ON Data'!F:F,'ON Data'!$E:$E,3))</f>
        <v>397.3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Data'!I:I,'ON Data'!$D:$D,$A$4,'ON Data'!$E:$E,3),SUMIFS('ON Data'!I:I,'ON Data'!$E:$E,3))</f>
        <v>183.8</v>
      </c>
      <c r="E12" s="411">
        <f xml:space="preserve">
IF($A$4&lt;=12,SUMIFS('ON Data'!J:J,'ON Data'!$D:$D,$A$4,'ON Data'!$E:$E,3),SUMIFS('ON Data'!J:J,'ON Data'!$E:$E,3))</f>
        <v>33.6</v>
      </c>
      <c r="F12" s="411">
        <f xml:space="preserve">
IF($A$4&lt;=12,SUMIFS('ON Data'!K:K,'ON Data'!$D:$D,$A$4,'ON Data'!$E:$E,3),SUMIFS('ON Data'!K:K,'ON Data'!$E:$E,3))</f>
        <v>139.9</v>
      </c>
      <c r="G12" s="411">
        <f xml:space="preserve">
IF($A$4&lt;=12,SUMIFS('ON Data'!O:O,'ON Data'!$D:$D,$A$4,'ON Data'!$E:$E,3),SUMIFS('ON Data'!O:O,'ON Data'!$E:$E,3))</f>
        <v>0</v>
      </c>
      <c r="H12" s="411">
        <f xml:space="preserve">
IF($A$4&lt;=12,SUMIFS('ON Data'!P:P,'ON Data'!$D:$D,$A$4,'ON Data'!$E:$E,3),SUMIFS('ON Data'!P:P,'ON Data'!$E:$E,3))</f>
        <v>0</v>
      </c>
      <c r="I12" s="411">
        <f xml:space="preserve">
IF($A$4&lt;=12,SUMIFS('ON Data'!Q:Q,'ON Data'!$D:$D,$A$4,'ON Data'!$E:$E,3),SUMIFS('ON Data'!Q:Q,'ON Data'!$E:$E,3))</f>
        <v>0</v>
      </c>
      <c r="J12" s="411">
        <f xml:space="preserve">
IF($A$4&lt;=12,SUMIFS('ON Data'!R:R,'ON Data'!$D:$D,$A$4,'ON Data'!$E:$E,3),SUMIFS('ON Data'!R:R,'ON Data'!$E:$E,3))</f>
        <v>40</v>
      </c>
      <c r="K12" s="411">
        <f xml:space="preserve">
IF($A$4&lt;=12,SUMIFS('ON Data'!AJ:AJ,'ON Data'!$D:$D,$A$4,'ON Data'!$E:$E,3),SUMIFS('ON Data'!AJ:AJ,'ON Data'!$E:$E,3))</f>
        <v>0</v>
      </c>
      <c r="L12" s="411">
        <f xml:space="preserve">
IF($A$4&lt;=12,SUMIFS('ON Data'!AM:AM,'ON Data'!$D:$D,$A$4,'ON Data'!$E:$E,3),SUMIFS('ON Data'!AM:AM,'ON Data'!$E:$E,3))</f>
        <v>0</v>
      </c>
      <c r="M12" s="411">
        <f xml:space="preserve">
IF($A$4&lt;=12,SUMIFS('ON Data'!AO:AO,'ON Data'!$D:$D,$A$4,'ON Data'!$E:$E,3),SUMIFS('ON Data'!AO:AO,'ON Data'!$E:$E,3))</f>
        <v>0</v>
      </c>
      <c r="N12" s="411">
        <f xml:space="preserve">
IF($A$4&lt;=12,SUMIFS('ON Data'!AR:AR,'ON Data'!$D:$D,$A$4,'ON Data'!$E:$E,3),SUMIFS('ON Data'!AR:AR,'ON Data'!$E:$E,3))</f>
        <v>0</v>
      </c>
      <c r="O12" s="411">
        <f xml:space="preserve">
IF($A$4&lt;=12,SUMIFS('ON Data'!AU:AU,'ON Data'!$D:$D,$A$4,'ON Data'!$E:$E,3),SUMIFS('ON Data'!AU:AU,'ON Data'!$E:$E,3))</f>
        <v>0</v>
      </c>
      <c r="P12" s="779">
        <f xml:space="preserve">
IF($A$4&lt;=12,SUMIFS('ON Data'!AW:AW,'ON Data'!$D:$D,$A$4,'ON Data'!$E:$E,3),SUMIFS('ON Data'!AW:AW,'ON Data'!$E:$E,3))</f>
        <v>0</v>
      </c>
      <c r="Q12" s="788"/>
    </row>
    <row r="13" spans="1:17" x14ac:dyDescent="0.3">
      <c r="A13" s="392" t="s">
        <v>240</v>
      </c>
      <c r="B13" s="409">
        <f xml:space="preserve">
IF($A$4&lt;=12,SUMIFS('ON Data'!F:F,'ON Data'!$D:$D,$A$4,'ON Data'!$E:$E,4),SUMIFS('ON Data'!F:F,'ON Data'!$E:$E,4))</f>
        <v>1168.1500000000001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Data'!I:I,'ON Data'!$D:$D,$A$4,'ON Data'!$E:$E,4),SUMIFS('ON Data'!I:I,'ON Data'!$E:$E,4))</f>
        <v>109.4</v>
      </c>
      <c r="E13" s="411">
        <f xml:space="preserve">
IF($A$4&lt;=12,SUMIFS('ON Data'!J:J,'ON Data'!$D:$D,$A$4,'ON Data'!$E:$E,4),SUMIFS('ON Data'!J:J,'ON Data'!$E:$E,4))</f>
        <v>29.8</v>
      </c>
      <c r="F13" s="411">
        <f xml:space="preserve">
IF($A$4&lt;=12,SUMIFS('ON Data'!K:K,'ON Data'!$D:$D,$A$4,'ON Data'!$E:$E,4),SUMIFS('ON Data'!K:K,'ON Data'!$E:$E,4))</f>
        <v>646.70000000000005</v>
      </c>
      <c r="G13" s="411">
        <f xml:space="preserve">
IF($A$4&lt;=12,SUMIFS('ON Data'!O:O,'ON Data'!$D:$D,$A$4,'ON Data'!$E:$E,4),SUMIFS('ON Data'!O:O,'ON Data'!$E:$E,4))</f>
        <v>0</v>
      </c>
      <c r="H13" s="411">
        <f xml:space="preserve">
IF($A$4&lt;=12,SUMIFS('ON Data'!P:P,'ON Data'!$D:$D,$A$4,'ON Data'!$E:$E,4),SUMIFS('ON Data'!P:P,'ON Data'!$E:$E,4))</f>
        <v>218.25</v>
      </c>
      <c r="I13" s="411">
        <f xml:space="preserve">
IF($A$4&lt;=12,SUMIFS('ON Data'!Q:Q,'ON Data'!$D:$D,$A$4,'ON Data'!$E:$E,4),SUMIFS('ON Data'!Q:Q,'ON Data'!$E:$E,4))</f>
        <v>40</v>
      </c>
      <c r="J13" s="411">
        <f xml:space="preserve">
IF($A$4&lt;=12,SUMIFS('ON Data'!R:R,'ON Data'!$D:$D,$A$4,'ON Data'!$E:$E,4),SUMIFS('ON Data'!R:R,'ON Data'!$E:$E,4))</f>
        <v>60</v>
      </c>
      <c r="K13" s="411">
        <f xml:space="preserve">
IF($A$4&lt;=12,SUMIFS('ON Data'!AJ:AJ,'ON Data'!$D:$D,$A$4,'ON Data'!$E:$E,4),SUMIFS('ON Data'!AJ:AJ,'ON Data'!$E:$E,4))</f>
        <v>0</v>
      </c>
      <c r="L13" s="411">
        <f xml:space="preserve">
IF($A$4&lt;=12,SUMIFS('ON Data'!AM:AM,'ON Data'!$D:$D,$A$4,'ON Data'!$E:$E,4),SUMIFS('ON Data'!AM:AM,'ON Data'!$E:$E,4))</f>
        <v>49</v>
      </c>
      <c r="M13" s="411">
        <f xml:space="preserve">
IF($A$4&lt;=12,SUMIFS('ON Data'!AO:AO,'ON Data'!$D:$D,$A$4,'ON Data'!$E:$E,4),SUMIFS('ON Data'!AO:AO,'ON Data'!$E:$E,4))</f>
        <v>0</v>
      </c>
      <c r="N13" s="411">
        <f xml:space="preserve">
IF($A$4&lt;=12,SUMIFS('ON Data'!AR:AR,'ON Data'!$D:$D,$A$4,'ON Data'!$E:$E,4),SUMIFS('ON Data'!AR:AR,'ON Data'!$E:$E,4))</f>
        <v>15</v>
      </c>
      <c r="O13" s="411">
        <f xml:space="preserve">
IF($A$4&lt;=12,SUMIFS('ON Data'!AU:AU,'ON Data'!$D:$D,$A$4,'ON Data'!$E:$E,4),SUMIFS('ON Data'!AU:AU,'ON Data'!$E:$E,4))</f>
        <v>0</v>
      </c>
      <c r="P13" s="779">
        <f xml:space="preserve">
IF($A$4&lt;=12,SUMIFS('ON Data'!AW:AW,'ON Data'!$D:$D,$A$4,'ON Data'!$E:$E,4),SUMIFS('ON Data'!AW:AW,'ON Data'!$E:$E,4))</f>
        <v>0</v>
      </c>
      <c r="Q13" s="788"/>
    </row>
    <row r="14" spans="1:17" ht="15" thickBot="1" x14ac:dyDescent="0.35">
      <c r="A14" s="393" t="s">
        <v>234</v>
      </c>
      <c r="B14" s="413">
        <f xml:space="preserve">
IF($A$4&lt;=12,SUMIFS('ON Data'!F:F,'ON Data'!$D:$D,$A$4,'ON Data'!$E:$E,5),SUMIFS('ON Data'!F:F,'ON Data'!$E:$E,5))</f>
        <v>36</v>
      </c>
      <c r="C14" s="414">
        <f xml:space="preserve">
IF($A$4&lt;=12,SUMIFS('ON Data'!G:G,'ON Data'!$D:$D,$A$4,'ON Data'!$E:$E,5),SUMIFS('ON Data'!G:G,'ON Data'!$E:$E,5))</f>
        <v>36</v>
      </c>
      <c r="D14" s="415">
        <f xml:space="preserve">
IF($A$4&lt;=12,SUMIFS('ON Data'!I:I,'ON Data'!$D:$D,$A$4,'ON Data'!$E:$E,5),SUMIFS('ON Data'!I:I,'ON Data'!$E:$E,5))</f>
        <v>0</v>
      </c>
      <c r="E14" s="415">
        <f xml:space="preserve">
IF($A$4&lt;=12,SUMIFS('ON Data'!J:J,'ON Data'!$D:$D,$A$4,'ON Data'!$E:$E,5),SUMIFS('ON Data'!J:J,'ON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Data'!O:O,'ON Data'!$D:$D,$A$4,'ON Data'!$E:$E,5),SUMIFS('ON Data'!O:O,'ON Data'!$E:$E,5))</f>
        <v>0</v>
      </c>
      <c r="H14" s="415">
        <f xml:space="preserve">
IF($A$4&lt;=12,SUMIFS('ON Data'!P:P,'ON Data'!$D:$D,$A$4,'ON Data'!$E:$E,5),SUMIFS('ON Data'!P:P,'ON Data'!$E:$E,5))</f>
        <v>0</v>
      </c>
      <c r="I14" s="415">
        <f xml:space="preserve">
IF($A$4&lt;=12,SUMIFS('ON Data'!Q:Q,'ON Data'!$D:$D,$A$4,'ON Data'!$E:$E,5),SUMIFS('ON Data'!Q:Q,'ON Data'!$E:$E,5))</f>
        <v>0</v>
      </c>
      <c r="J14" s="415">
        <f xml:space="preserve">
IF($A$4&lt;=12,SUMIFS('ON Data'!R:R,'ON Data'!$D:$D,$A$4,'ON Data'!$E:$E,5),SUMIFS('ON Data'!R:R,'ON Data'!$E:$E,5))</f>
        <v>0</v>
      </c>
      <c r="K14" s="415">
        <f xml:space="preserve">
IF($A$4&lt;=12,SUMIFS('ON Data'!AJ:AJ,'ON Data'!$D:$D,$A$4,'ON Data'!$E:$E,5),SUMIFS('ON Data'!AJ:AJ,'ON Data'!$E:$E,5))</f>
        <v>0</v>
      </c>
      <c r="L14" s="415">
        <f xml:space="preserve">
IF($A$4&lt;=12,SUMIFS('ON Data'!AM:AM,'ON Data'!$D:$D,$A$4,'ON Data'!$E:$E,5),SUMIFS('ON Data'!AM:AM,'ON Data'!$E:$E,5))</f>
        <v>0</v>
      </c>
      <c r="M14" s="415">
        <f xml:space="preserve">
IF($A$4&lt;=12,SUMIFS('ON Data'!AO:AO,'ON Data'!$D:$D,$A$4,'ON Data'!$E:$E,5),SUMIFS('ON Data'!AO:AO,'ON Data'!$E:$E,5))</f>
        <v>0</v>
      </c>
      <c r="N14" s="415">
        <f xml:space="preserve">
IF($A$4&lt;=12,SUMIFS('ON Data'!AR:AR,'ON Data'!$D:$D,$A$4,'ON Data'!$E:$E,5),SUMIFS('ON Data'!AR:AR,'ON Data'!$E:$E,5))</f>
        <v>0</v>
      </c>
      <c r="O14" s="415">
        <f xml:space="preserve">
IF($A$4&lt;=12,SUMIFS('ON Data'!AU:AU,'ON Data'!$D:$D,$A$4,'ON Data'!$E:$E,5),SUMIFS('ON Data'!AU:AU,'ON Data'!$E:$E,5))</f>
        <v>0</v>
      </c>
      <c r="P14" s="780">
        <f xml:space="preserve">
IF($A$4&lt;=12,SUMIFS('ON Data'!AW:AW,'ON Data'!$D:$D,$A$4,'ON Data'!$E:$E,5),SUMIFS('ON Data'!AW:AW,'ON Data'!$E:$E,5))</f>
        <v>0</v>
      </c>
      <c r="Q14" s="788"/>
    </row>
    <row r="15" spans="1:17" x14ac:dyDescent="0.3">
      <c r="A15" s="289" t="s">
        <v>244</v>
      </c>
      <c r="B15" s="417"/>
      <c r="C15" s="418"/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781"/>
      <c r="Q15" s="788"/>
    </row>
    <row r="16" spans="1:17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Data'!I:I,'ON Data'!$D:$D,$A$4,'ON Data'!$E:$E,7),SUMIFS('ON Data'!I:I,'ON Data'!$E:$E,7))</f>
        <v>0</v>
      </c>
      <c r="E16" s="411">
        <f xml:space="preserve">
IF($A$4&lt;=12,SUMIFS('ON Data'!J:J,'ON Data'!$D:$D,$A$4,'ON Data'!$E:$E,7),SUMIFS('ON Data'!J:J,'ON Data'!$E:$E,7))</f>
        <v>0</v>
      </c>
      <c r="F16" s="411">
        <f xml:space="preserve">
IF($A$4&lt;=12,SUMIFS('ON Data'!K:K,'ON Data'!$D:$D,$A$4,'ON Data'!$E:$E,7),SUMIFS('ON Data'!K:K,'ON Data'!$E:$E,7))</f>
        <v>0</v>
      </c>
      <c r="G16" s="411">
        <f xml:space="preserve">
IF($A$4&lt;=12,SUMIFS('ON Data'!O:O,'ON Data'!$D:$D,$A$4,'ON Data'!$E:$E,7),SUMIFS('ON Data'!O:O,'ON Data'!$E:$E,7))</f>
        <v>0</v>
      </c>
      <c r="H16" s="411">
        <f xml:space="preserve">
IF($A$4&lt;=12,SUMIFS('ON Data'!P:P,'ON Data'!$D:$D,$A$4,'ON Data'!$E:$E,7),SUMIFS('ON Data'!P:P,'ON Data'!$E:$E,7))</f>
        <v>0</v>
      </c>
      <c r="I16" s="411">
        <f xml:space="preserve">
IF($A$4&lt;=12,SUMIFS('ON Data'!Q:Q,'ON Data'!$D:$D,$A$4,'ON Data'!$E:$E,7),SUMIFS('ON Data'!Q:Q,'ON Data'!$E:$E,7))</f>
        <v>0</v>
      </c>
      <c r="J16" s="411">
        <f xml:space="preserve">
IF($A$4&lt;=12,SUMIFS('ON Data'!R:R,'ON Data'!$D:$D,$A$4,'ON Data'!$E:$E,7),SUMIFS('ON Data'!R:R,'ON Data'!$E:$E,7))</f>
        <v>0</v>
      </c>
      <c r="K16" s="411">
        <f xml:space="preserve">
IF($A$4&lt;=12,SUMIFS('ON Data'!AJ:AJ,'ON Data'!$D:$D,$A$4,'ON Data'!$E:$E,7),SUMIFS('ON Data'!AJ:AJ,'ON Data'!$E:$E,7))</f>
        <v>0</v>
      </c>
      <c r="L16" s="411">
        <f xml:space="preserve">
IF($A$4&lt;=12,SUMIFS('ON Data'!AM:AM,'ON Data'!$D:$D,$A$4,'ON Data'!$E:$E,7),SUMIFS('ON Data'!AM:AM,'ON Data'!$E:$E,7))</f>
        <v>0</v>
      </c>
      <c r="M16" s="411">
        <f xml:space="preserve">
IF($A$4&lt;=12,SUMIFS('ON Data'!AO:AO,'ON Data'!$D:$D,$A$4,'ON Data'!$E:$E,7),SUMIFS('ON Data'!AO:AO,'ON Data'!$E:$E,7))</f>
        <v>0</v>
      </c>
      <c r="N16" s="411">
        <f xml:space="preserve">
IF($A$4&lt;=12,SUMIFS('ON Data'!AR:AR,'ON Data'!$D:$D,$A$4,'ON Data'!$E:$E,7),SUMIFS('ON Data'!AR:AR,'ON Data'!$E:$E,7))</f>
        <v>0</v>
      </c>
      <c r="O16" s="411">
        <f xml:space="preserve">
IF($A$4&lt;=12,SUMIFS('ON Data'!AU:AU,'ON Data'!$D:$D,$A$4,'ON Data'!$E:$E,7),SUMIFS('ON Data'!AU:AU,'ON Data'!$E:$E,7))</f>
        <v>0</v>
      </c>
      <c r="P16" s="779">
        <f xml:space="preserve">
IF($A$4&lt;=12,SUMIFS('ON Data'!AW:AW,'ON Data'!$D:$D,$A$4,'ON Data'!$E:$E,7),SUMIFS('ON Data'!AW:AW,'ON Data'!$E:$E,7))</f>
        <v>0</v>
      </c>
      <c r="Q16" s="788"/>
    </row>
    <row r="17" spans="1:17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Data'!I:I,'ON Data'!$D:$D,$A$4,'ON Data'!$E:$E,8),SUMIFS('ON Data'!I:I,'ON Data'!$E:$E,8))</f>
        <v>0</v>
      </c>
      <c r="E17" s="411">
        <f xml:space="preserve">
IF($A$4&lt;=12,SUMIFS('ON Data'!J:J,'ON Data'!$D:$D,$A$4,'ON Data'!$E:$E,8),SUMIFS('ON Data'!J:J,'ON Data'!$E:$E,8))</f>
        <v>0</v>
      </c>
      <c r="F17" s="411">
        <f xml:space="preserve">
IF($A$4&lt;=12,SUMIFS('ON Data'!K:K,'ON Data'!$D:$D,$A$4,'ON Data'!$E:$E,8),SUMIFS('ON Data'!K:K,'ON Data'!$E:$E,8))</f>
        <v>0</v>
      </c>
      <c r="G17" s="411">
        <f xml:space="preserve">
IF($A$4&lt;=12,SUMIFS('ON Data'!O:O,'ON Data'!$D:$D,$A$4,'ON Data'!$E:$E,8),SUMIFS('ON Data'!O:O,'ON Data'!$E:$E,8))</f>
        <v>0</v>
      </c>
      <c r="H17" s="411">
        <f xml:space="preserve">
IF($A$4&lt;=12,SUMIFS('ON Data'!P:P,'ON Data'!$D:$D,$A$4,'ON Data'!$E:$E,8),SUMIFS('ON Data'!P:P,'ON Data'!$E:$E,8))</f>
        <v>0</v>
      </c>
      <c r="I17" s="411">
        <f xml:space="preserve">
IF($A$4&lt;=12,SUMIFS('ON Data'!Q:Q,'ON Data'!$D:$D,$A$4,'ON Data'!$E:$E,8),SUMIFS('ON Data'!Q:Q,'ON Data'!$E:$E,8))</f>
        <v>0</v>
      </c>
      <c r="J17" s="411">
        <f xml:space="preserve">
IF($A$4&lt;=12,SUMIFS('ON Data'!R:R,'ON Data'!$D:$D,$A$4,'ON Data'!$E:$E,8),SUMIFS('ON Data'!R:R,'ON Data'!$E:$E,8))</f>
        <v>0</v>
      </c>
      <c r="K17" s="411">
        <f xml:space="preserve">
IF($A$4&lt;=12,SUMIFS('ON Data'!AJ:AJ,'ON Data'!$D:$D,$A$4,'ON Data'!$E:$E,8),SUMIFS('ON Data'!AJ:AJ,'ON Data'!$E:$E,8))</f>
        <v>0</v>
      </c>
      <c r="L17" s="411">
        <f xml:space="preserve">
IF($A$4&lt;=12,SUMIFS('ON Data'!AM:AM,'ON Data'!$D:$D,$A$4,'ON Data'!$E:$E,8),SUMIFS('ON Data'!AM:AM,'ON Data'!$E:$E,8))</f>
        <v>0</v>
      </c>
      <c r="M17" s="411">
        <f xml:space="preserve">
IF($A$4&lt;=12,SUMIFS('ON Data'!AO:AO,'ON Data'!$D:$D,$A$4,'ON Data'!$E:$E,8),SUMIFS('ON Data'!AO:AO,'ON Data'!$E:$E,8))</f>
        <v>0</v>
      </c>
      <c r="N17" s="411">
        <f xml:space="preserve">
IF($A$4&lt;=12,SUMIFS('ON Data'!AR:AR,'ON Data'!$D:$D,$A$4,'ON Data'!$E:$E,8),SUMIFS('ON Data'!AR:AR,'ON Data'!$E:$E,8))</f>
        <v>0</v>
      </c>
      <c r="O17" s="411">
        <f xml:space="preserve">
IF($A$4&lt;=12,SUMIFS('ON Data'!AU:AU,'ON Data'!$D:$D,$A$4,'ON Data'!$E:$E,8),SUMIFS('ON Data'!AU:AU,'ON Data'!$E:$E,8))</f>
        <v>0</v>
      </c>
      <c r="P17" s="779">
        <f xml:space="preserve">
IF($A$4&lt;=12,SUMIFS('ON Data'!AW:AW,'ON Data'!$D:$D,$A$4,'ON Data'!$E:$E,8),SUMIFS('ON Data'!AW:AW,'ON Data'!$E:$E,8))</f>
        <v>0</v>
      </c>
      <c r="Q17" s="788"/>
    </row>
    <row r="18" spans="1:17" x14ac:dyDescent="0.3">
      <c r="A18" s="394" t="s">
        <v>237</v>
      </c>
      <c r="B18" s="409">
        <f xml:space="preserve">
B19-B16-B17</f>
        <v>33508</v>
      </c>
      <c r="C18" s="410">
        <f t="shared" ref="C18:F18" si="0" xml:space="preserve">
C19-C16-C17</f>
        <v>0</v>
      </c>
      <c r="D18" s="411">
        <f t="shared" si="0"/>
        <v>0</v>
      </c>
      <c r="E18" s="411">
        <f t="shared" si="0"/>
        <v>0</v>
      </c>
      <c r="F18" s="411">
        <f t="shared" si="0"/>
        <v>14320</v>
      </c>
      <c r="G18" s="411">
        <f t="shared" ref="G18:L18" si="1" xml:space="preserve">
G19-G16-G17</f>
        <v>0</v>
      </c>
      <c r="H18" s="411">
        <f t="shared" si="1"/>
        <v>10660</v>
      </c>
      <c r="I18" s="411">
        <f t="shared" si="1"/>
        <v>2132</v>
      </c>
      <c r="J18" s="411">
        <f t="shared" si="1"/>
        <v>2132</v>
      </c>
      <c r="K18" s="411">
        <f t="shared" si="1"/>
        <v>0</v>
      </c>
      <c r="L18" s="411">
        <f t="shared" si="1"/>
        <v>4264</v>
      </c>
      <c r="M18" s="411">
        <f t="shared" ref="M18:P18" si="2" xml:space="preserve">
M19-M16-M17</f>
        <v>0</v>
      </c>
      <c r="N18" s="411">
        <f t="shared" si="2"/>
        <v>0</v>
      </c>
      <c r="O18" s="411">
        <f t="shared" si="2"/>
        <v>0</v>
      </c>
      <c r="P18" s="779">
        <f t="shared" si="2"/>
        <v>0</v>
      </c>
      <c r="Q18" s="788"/>
    </row>
    <row r="19" spans="1:17" ht="15" thickBot="1" x14ac:dyDescent="0.35">
      <c r="A19" s="395" t="s">
        <v>238</v>
      </c>
      <c r="B19" s="420">
        <f xml:space="preserve">
IF($A$4&lt;=12,SUMIFS('ON Data'!F:F,'ON Data'!$D:$D,$A$4,'ON Data'!$E:$E,9),SUMIFS('ON Data'!F:F,'ON Data'!$E:$E,9))</f>
        <v>33508</v>
      </c>
      <c r="C19" s="421">
        <f xml:space="preserve">
IF($A$4&lt;=12,SUMIFS('ON Data'!G:G,'ON Data'!$D:$D,$A$4,'ON Data'!$E:$E,9),SUMIFS('ON Data'!G:G,'ON Data'!$E:$E,9))</f>
        <v>0</v>
      </c>
      <c r="D19" s="422">
        <f xml:space="preserve">
IF($A$4&lt;=12,SUMIFS('ON Data'!I:I,'ON Data'!$D:$D,$A$4,'ON Data'!$E:$E,9),SUMIFS('ON Data'!I:I,'ON Data'!$E:$E,9))</f>
        <v>0</v>
      </c>
      <c r="E19" s="422">
        <f xml:space="preserve">
IF($A$4&lt;=12,SUMIFS('ON Data'!J:J,'ON Data'!$D:$D,$A$4,'ON Data'!$E:$E,9),SUMIFS('ON Data'!J:J,'ON Data'!$E:$E,9))</f>
        <v>0</v>
      </c>
      <c r="F19" s="422">
        <f xml:space="preserve">
IF($A$4&lt;=12,SUMIFS('ON Data'!K:K,'ON Data'!$D:$D,$A$4,'ON Data'!$E:$E,9),SUMIFS('ON Data'!K:K,'ON Data'!$E:$E,9))</f>
        <v>14320</v>
      </c>
      <c r="G19" s="422">
        <f xml:space="preserve">
IF($A$4&lt;=12,SUMIFS('ON Data'!O:O,'ON Data'!$D:$D,$A$4,'ON Data'!$E:$E,9),SUMIFS('ON Data'!O:O,'ON Data'!$E:$E,9))</f>
        <v>0</v>
      </c>
      <c r="H19" s="422">
        <f xml:space="preserve">
IF($A$4&lt;=12,SUMIFS('ON Data'!P:P,'ON Data'!$D:$D,$A$4,'ON Data'!$E:$E,9),SUMIFS('ON Data'!P:P,'ON Data'!$E:$E,9))</f>
        <v>10660</v>
      </c>
      <c r="I19" s="422">
        <f xml:space="preserve">
IF($A$4&lt;=12,SUMIFS('ON Data'!Q:Q,'ON Data'!$D:$D,$A$4,'ON Data'!$E:$E,9),SUMIFS('ON Data'!Q:Q,'ON Data'!$E:$E,9))</f>
        <v>2132</v>
      </c>
      <c r="J19" s="422">
        <f xml:space="preserve">
IF($A$4&lt;=12,SUMIFS('ON Data'!R:R,'ON Data'!$D:$D,$A$4,'ON Data'!$E:$E,9),SUMIFS('ON Data'!R:R,'ON Data'!$E:$E,9))</f>
        <v>2132</v>
      </c>
      <c r="K19" s="422">
        <f xml:space="preserve">
IF($A$4&lt;=12,SUMIFS('ON Data'!AJ:AJ,'ON Data'!$D:$D,$A$4,'ON Data'!$E:$E,9),SUMIFS('ON Data'!AJ:AJ,'ON Data'!$E:$E,9))</f>
        <v>0</v>
      </c>
      <c r="L19" s="422">
        <f xml:space="preserve">
IF($A$4&lt;=12,SUMIFS('ON Data'!AM:AM,'ON Data'!$D:$D,$A$4,'ON Data'!$E:$E,9),SUMIFS('ON Data'!AM:AM,'ON Data'!$E:$E,9))</f>
        <v>4264</v>
      </c>
      <c r="M19" s="422">
        <f xml:space="preserve">
IF($A$4&lt;=12,SUMIFS('ON Data'!AO:AO,'ON Data'!$D:$D,$A$4,'ON Data'!$E:$E,9),SUMIFS('ON Data'!AO:AO,'ON Data'!$E:$E,9))</f>
        <v>0</v>
      </c>
      <c r="N19" s="422">
        <f xml:space="preserve">
IF($A$4&lt;=12,SUMIFS('ON Data'!AR:AR,'ON Data'!$D:$D,$A$4,'ON Data'!$E:$E,9),SUMIFS('ON Data'!AR:AR,'ON Data'!$E:$E,9))</f>
        <v>0</v>
      </c>
      <c r="O19" s="422">
        <f xml:space="preserve">
IF($A$4&lt;=12,SUMIFS('ON Data'!AU:AU,'ON Data'!$D:$D,$A$4,'ON Data'!$E:$E,9),SUMIFS('ON Data'!AU:AU,'ON Data'!$E:$E,9))</f>
        <v>0</v>
      </c>
      <c r="P19" s="782">
        <f xml:space="preserve">
IF($A$4&lt;=12,SUMIFS('ON Data'!AW:AW,'ON Data'!$D:$D,$A$4,'ON Data'!$E:$E,9),SUMIFS('ON Data'!AW:AW,'ON Data'!$E:$E,9))</f>
        <v>0</v>
      </c>
      <c r="Q19" s="788"/>
    </row>
    <row r="20" spans="1:17" ht="15" collapsed="1" thickBot="1" x14ac:dyDescent="0.35">
      <c r="A20" s="396" t="s">
        <v>94</v>
      </c>
      <c r="B20" s="423">
        <f xml:space="preserve">
IF($A$4&lt;=12,SUMIFS('ON Data'!F:F,'ON Data'!$D:$D,$A$4,'ON Data'!$E:$E,6),SUMIFS('ON Data'!F:F,'ON Data'!$E:$E,6))</f>
        <v>6466956</v>
      </c>
      <c r="C20" s="424">
        <f xml:space="preserve">
IF($A$4&lt;=12,SUMIFS('ON Data'!G:G,'ON Data'!$D:$D,$A$4,'ON Data'!$E:$E,6),SUMIFS('ON Data'!G:G,'ON Data'!$E:$E,6))</f>
        <v>7200</v>
      </c>
      <c r="D20" s="425">
        <f xml:space="preserve">
IF($A$4&lt;=12,SUMIFS('ON Data'!I:I,'ON Data'!$D:$D,$A$4,'ON Data'!$E:$E,6),SUMIFS('ON Data'!I:I,'ON Data'!$E:$E,6))</f>
        <v>461742</v>
      </c>
      <c r="E20" s="425">
        <f xml:space="preserve">
IF($A$4&lt;=12,SUMIFS('ON Data'!J:J,'ON Data'!$D:$D,$A$4,'ON Data'!$E:$E,6),SUMIFS('ON Data'!J:J,'ON Data'!$E:$E,6))</f>
        <v>95864</v>
      </c>
      <c r="F20" s="425">
        <f xml:space="preserve">
IF($A$4&lt;=12,SUMIFS('ON Data'!K:K,'ON Data'!$D:$D,$A$4,'ON Data'!$E:$E,6),SUMIFS('ON Data'!K:K,'ON Data'!$E:$E,6))</f>
        <v>2424789</v>
      </c>
      <c r="G20" s="425">
        <f xml:space="preserve">
IF($A$4&lt;=12,SUMIFS('ON Data'!O:O,'ON Data'!$D:$D,$A$4,'ON Data'!$E:$E,6),SUMIFS('ON Data'!O:O,'ON Data'!$E:$E,6))</f>
        <v>68313</v>
      </c>
      <c r="H20" s="425">
        <f xml:space="preserve">
IF($A$4&lt;=12,SUMIFS('ON Data'!P:P,'ON Data'!$D:$D,$A$4,'ON Data'!$E:$E,6),SUMIFS('ON Data'!P:P,'ON Data'!$E:$E,6))</f>
        <v>1328928</v>
      </c>
      <c r="I20" s="425">
        <f xml:space="preserve">
IF($A$4&lt;=12,SUMIFS('ON Data'!Q:Q,'ON Data'!$D:$D,$A$4,'ON Data'!$E:$E,6),SUMIFS('ON Data'!Q:Q,'ON Data'!$E:$E,6))</f>
        <v>437820</v>
      </c>
      <c r="J20" s="425">
        <f xml:space="preserve">
IF($A$4&lt;=12,SUMIFS('ON Data'!R:R,'ON Data'!$D:$D,$A$4,'ON Data'!$E:$E,6),SUMIFS('ON Data'!R:R,'ON Data'!$E:$E,6))</f>
        <v>571794</v>
      </c>
      <c r="K20" s="425">
        <f xml:space="preserve">
IF($A$4&lt;=12,SUMIFS('ON Data'!AJ:AJ,'ON Data'!$D:$D,$A$4,'ON Data'!$E:$E,6),SUMIFS('ON Data'!AJ:AJ,'ON Data'!$E:$E,6))</f>
        <v>6124</v>
      </c>
      <c r="L20" s="425">
        <f xml:space="preserve">
IF($A$4&lt;=12,SUMIFS('ON Data'!AM:AM,'ON Data'!$D:$D,$A$4,'ON Data'!$E:$E,6),SUMIFS('ON Data'!AM:AM,'ON Data'!$E:$E,6))</f>
        <v>412029</v>
      </c>
      <c r="M20" s="425">
        <f xml:space="preserve">
IF($A$4&lt;=12,SUMIFS('ON Data'!AO:AO,'ON Data'!$D:$D,$A$4,'ON Data'!$E:$E,6),SUMIFS('ON Data'!AO:AO,'ON Data'!$E:$E,6))</f>
        <v>40320</v>
      </c>
      <c r="N20" s="425">
        <f xml:space="preserve">
IF($A$4&lt;=12,SUMIFS('ON Data'!AR:AR,'ON Data'!$D:$D,$A$4,'ON Data'!$E:$E,6),SUMIFS('ON Data'!AR:AR,'ON Data'!$E:$E,6))</f>
        <v>402102</v>
      </c>
      <c r="O20" s="425">
        <f xml:space="preserve">
IF($A$4&lt;=12,SUMIFS('ON Data'!AU:AU,'ON Data'!$D:$D,$A$4,'ON Data'!$E:$E,6),SUMIFS('ON Data'!AU:AU,'ON Data'!$E:$E,6))</f>
        <v>3860</v>
      </c>
      <c r="P20" s="783">
        <f xml:space="preserve">
IF($A$4&lt;=12,SUMIFS('ON Data'!AW:AW,'ON Data'!$D:$D,$A$4,'ON Data'!$E:$E,6),SUMIFS('ON Data'!AW:AW,'ON Data'!$E:$E,6))</f>
        <v>206071</v>
      </c>
      <c r="Q20" s="788"/>
    </row>
    <row r="21" spans="1:17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Data'!I:I,'ON Data'!$D:$D,$A$4,'ON Data'!$E:$E,12),SUMIFS('ON Data'!I:I,'ON Data'!$E:$E,12))</f>
        <v>0</v>
      </c>
      <c r="E21" s="411">
        <f xml:space="preserve">
IF($A$4&lt;=12,SUMIFS('ON Data'!J:J,'ON Data'!$D:$D,$A$4,'ON Data'!$E:$E,12),SUMIFS('ON Data'!J:J,'ON Data'!$E:$E,12))</f>
        <v>0</v>
      </c>
      <c r="F21" s="411">
        <f xml:space="preserve">
IF($A$4&lt;=12,SUMIFS('ON Data'!K:K,'ON Data'!$D:$D,$A$4,'ON Data'!$E:$E,12),SUMIFS('ON Data'!K:K,'ON Data'!$E:$E,12))</f>
        <v>0</v>
      </c>
      <c r="G21" s="411">
        <f xml:space="preserve">
IF($A$4&lt;=12,SUMIFS('ON Data'!O:O,'ON Data'!$D:$D,$A$4,'ON Data'!$E:$E,12),SUMIFS('ON Data'!O:O,'ON Data'!$E:$E,12))</f>
        <v>0</v>
      </c>
      <c r="H21" s="411">
        <f xml:space="preserve">
IF($A$4&lt;=12,SUMIFS('ON Data'!P:P,'ON Data'!$D:$D,$A$4,'ON Data'!$E:$E,12),SUMIFS('ON Data'!P:P,'ON Data'!$E:$E,12))</f>
        <v>0</v>
      </c>
      <c r="I21" s="411">
        <f xml:space="preserve">
IF($A$4&lt;=12,SUMIFS('ON Data'!Q:Q,'ON Data'!$D:$D,$A$4,'ON Data'!$E:$E,12),SUMIFS('ON Data'!Q:Q,'ON Data'!$E:$E,12))</f>
        <v>0</v>
      </c>
      <c r="J21" s="411">
        <f xml:space="preserve">
IF($A$4&lt;=12,SUMIFS('ON Data'!R:R,'ON Data'!$D:$D,$A$4,'ON Data'!$E:$E,12),SUMIFS('ON Data'!R:R,'ON Data'!$E:$E,12))</f>
        <v>0</v>
      </c>
      <c r="K21" s="411">
        <f xml:space="preserve">
IF($A$4&lt;=12,SUMIFS('ON Data'!AJ:AJ,'ON Data'!$D:$D,$A$4,'ON Data'!$E:$E,12),SUMIFS('ON Data'!AJ:AJ,'ON Data'!$E:$E,12))</f>
        <v>0</v>
      </c>
      <c r="L21" s="411">
        <f xml:space="preserve">
IF($A$4&lt;=12,SUMIFS('ON Data'!AM:AM,'ON Data'!$D:$D,$A$4,'ON Data'!$E:$E,12),SUMIFS('ON Data'!AM:AM,'ON Data'!$E:$E,12))</f>
        <v>0</v>
      </c>
      <c r="M21" s="412">
        <f xml:space="preserve">
IF($A$4&lt;=12,SUMIFS('ON Data'!AO:AO,'ON Data'!$D:$D,$A$4,'ON Data'!$E:$E,12),SUMIFS('ON Data'!AO:AO,'ON Data'!$E:$E,12))</f>
        <v>0</v>
      </c>
      <c r="Q21" s="788"/>
    </row>
    <row r="22" spans="1:17" ht="15" hidden="1" outlineLevel="1" thickBot="1" x14ac:dyDescent="0.35">
      <c r="A22" s="389" t="s">
        <v>96</v>
      </c>
      <c r="B22" s="472" t="str">
        <f xml:space="preserve">
IF(OR(B21="",B21=0),"",B20/B21)</f>
        <v/>
      </c>
      <c r="C22" s="473" t="str">
        <f t="shared" ref="C22:F22" si="3" xml:space="preserve">
IF(OR(C21="",C21=0),"",C20/C21)</f>
        <v/>
      </c>
      <c r="D22" s="474" t="str">
        <f t="shared" si="3"/>
        <v/>
      </c>
      <c r="E22" s="474" t="str">
        <f t="shared" si="3"/>
        <v/>
      </c>
      <c r="F22" s="474" t="str">
        <f t="shared" si="3"/>
        <v/>
      </c>
      <c r="G22" s="474" t="str">
        <f t="shared" ref="G22:M22" si="4" xml:space="preserve">
IF(OR(G21="",G21=0),"",G20/G21)</f>
        <v/>
      </c>
      <c r="H22" s="474" t="str">
        <f t="shared" si="4"/>
        <v/>
      </c>
      <c r="I22" s="474" t="str">
        <f t="shared" si="4"/>
        <v/>
      </c>
      <c r="J22" s="474" t="str">
        <f t="shared" si="4"/>
        <v/>
      </c>
      <c r="K22" s="474" t="str">
        <f t="shared" si="4"/>
        <v/>
      </c>
      <c r="L22" s="474" t="str">
        <f t="shared" si="4"/>
        <v/>
      </c>
      <c r="M22" s="475" t="str">
        <f t="shared" si="4"/>
        <v/>
      </c>
      <c r="Q22" s="788"/>
    </row>
    <row r="23" spans="1:17" ht="15" hidden="1" outlineLevel="1" thickBot="1" x14ac:dyDescent="0.35">
      <c r="A23" s="397" t="s">
        <v>69</v>
      </c>
      <c r="B23" s="413">
        <f xml:space="preserve">
IF(B21="","",B20-B21)</f>
        <v>6466956</v>
      </c>
      <c r="C23" s="414">
        <f t="shared" ref="C23:F23" si="5" xml:space="preserve">
IF(C21="","",C20-C21)</f>
        <v>7200</v>
      </c>
      <c r="D23" s="415">
        <f t="shared" si="5"/>
        <v>461742</v>
      </c>
      <c r="E23" s="415">
        <f t="shared" si="5"/>
        <v>95864</v>
      </c>
      <c r="F23" s="415">
        <f t="shared" si="5"/>
        <v>2424789</v>
      </c>
      <c r="G23" s="415">
        <f t="shared" ref="G23:M23" si="6" xml:space="preserve">
IF(G21="","",G20-G21)</f>
        <v>68313</v>
      </c>
      <c r="H23" s="415">
        <f t="shared" si="6"/>
        <v>1328928</v>
      </c>
      <c r="I23" s="415">
        <f t="shared" si="6"/>
        <v>437820</v>
      </c>
      <c r="J23" s="415">
        <f t="shared" si="6"/>
        <v>571794</v>
      </c>
      <c r="K23" s="415">
        <f t="shared" si="6"/>
        <v>6124</v>
      </c>
      <c r="L23" s="415">
        <f t="shared" si="6"/>
        <v>412029</v>
      </c>
      <c r="M23" s="416">
        <f t="shared" si="6"/>
        <v>40320</v>
      </c>
      <c r="Q23" s="788"/>
    </row>
    <row r="24" spans="1:17" x14ac:dyDescent="0.3">
      <c r="A24" s="391" t="s">
        <v>239</v>
      </c>
      <c r="B24" s="440" t="s">
        <v>3</v>
      </c>
      <c r="C24" s="789" t="s">
        <v>250</v>
      </c>
      <c r="D24" s="759"/>
      <c r="E24" s="760"/>
      <c r="F24" s="761"/>
      <c r="G24" s="760" t="s">
        <v>251</v>
      </c>
      <c r="H24" s="762"/>
      <c r="I24" s="762"/>
      <c r="J24" s="762"/>
      <c r="K24" s="762"/>
      <c r="L24" s="762"/>
      <c r="M24" s="762"/>
      <c r="N24" s="762"/>
      <c r="O24" s="762"/>
      <c r="P24" s="784" t="s">
        <v>252</v>
      </c>
      <c r="Q24" s="788"/>
    </row>
    <row r="25" spans="1:17" x14ac:dyDescent="0.3">
      <c r="A25" s="392" t="s">
        <v>94</v>
      </c>
      <c r="B25" s="409">
        <f xml:space="preserve">
SUM(C25:P25)</f>
        <v>20586</v>
      </c>
      <c r="C25" s="790">
        <f xml:space="preserve">
IF($A$4&lt;=12,SUMIFS('ON Data'!J:J,'ON Data'!$D:$D,$A$4,'ON Data'!$E:$E,10),SUMIFS('ON Data'!J:J,'ON Data'!$E:$E,10))</f>
        <v>0</v>
      </c>
      <c r="D25" s="763"/>
      <c r="E25" s="764"/>
      <c r="F25" s="765"/>
      <c r="G25" s="764">
        <f xml:space="preserve">
IF($A$4&lt;=12,SUMIFS('ON Data'!O:O,'ON Data'!$D:$D,$A$4,'ON Data'!$E:$E,10),SUMIFS('ON Data'!O:O,'ON Data'!$E:$E,10))</f>
        <v>20586</v>
      </c>
      <c r="H25" s="765"/>
      <c r="I25" s="765"/>
      <c r="J25" s="765"/>
      <c r="K25" s="765"/>
      <c r="L25" s="765"/>
      <c r="M25" s="765"/>
      <c r="N25" s="765"/>
      <c r="O25" s="765"/>
      <c r="P25" s="785">
        <f xml:space="preserve">
IF($A$4&lt;=12,SUMIFS('ON Data'!AW:AW,'ON Data'!$D:$D,$A$4,'ON Data'!$E:$E,10),SUMIFS('ON Data'!AW:AW,'ON Data'!$E:$E,10))</f>
        <v>0</v>
      </c>
      <c r="Q25" s="788"/>
    </row>
    <row r="26" spans="1:17" x14ac:dyDescent="0.3">
      <c r="A26" s="398" t="s">
        <v>249</v>
      </c>
      <c r="B26" s="420">
        <f xml:space="preserve">
SUM(C26:P26)</f>
        <v>19827.050040106125</v>
      </c>
      <c r="C26" s="790">
        <f xml:space="preserve">
IF($A$4&lt;=12,SUMIFS('ON Data'!J:J,'ON Data'!$D:$D,$A$4,'ON Data'!$E:$E,11),SUMIFS('ON Data'!J:J,'ON Data'!$E:$E,11))</f>
        <v>12160.383373439459</v>
      </c>
      <c r="D26" s="763"/>
      <c r="E26" s="764"/>
      <c r="F26" s="765"/>
      <c r="G26" s="766">
        <f xml:space="preserve">
IF($A$4&lt;=12,SUMIFS('ON Data'!O:O,'ON Data'!$D:$D,$A$4,'ON Data'!$E:$E,11),SUMIFS('ON Data'!O:O,'ON Data'!$E:$E,11))</f>
        <v>7666.666666666667</v>
      </c>
      <c r="H26" s="767"/>
      <c r="I26" s="767"/>
      <c r="J26" s="767"/>
      <c r="K26" s="767"/>
      <c r="L26" s="767"/>
      <c r="M26" s="767"/>
      <c r="N26" s="767"/>
      <c r="O26" s="767"/>
      <c r="P26" s="785">
        <f xml:space="preserve">
IF($A$4&lt;=12,SUMIFS('ON Data'!AW:AW,'ON Data'!$D:$D,$A$4,'ON Data'!$E:$E,11),SUMIFS('ON Data'!AW:AW,'ON Data'!$E:$E,11))</f>
        <v>0</v>
      </c>
      <c r="Q26" s="788"/>
    </row>
    <row r="27" spans="1:17" x14ac:dyDescent="0.3">
      <c r="A27" s="398" t="s">
        <v>96</v>
      </c>
      <c r="B27" s="441">
        <f xml:space="preserve">
IF(B26=0,0,B25/B26)</f>
        <v>1.0382785113447877</v>
      </c>
      <c r="C27" s="791">
        <f xml:space="preserve">
IF(C26=0,0,C25/C26)</f>
        <v>0</v>
      </c>
      <c r="D27" s="768"/>
      <c r="E27" s="769"/>
      <c r="F27" s="765"/>
      <c r="G27" s="769">
        <f xml:space="preserve">
IF(G26=0,0,G25/G26)</f>
        <v>2.6851304347826086</v>
      </c>
      <c r="H27" s="765"/>
      <c r="I27" s="765"/>
      <c r="J27" s="765"/>
      <c r="K27" s="765"/>
      <c r="L27" s="765"/>
      <c r="M27" s="765"/>
      <c r="N27" s="765"/>
      <c r="O27" s="765"/>
      <c r="P27" s="786">
        <f xml:space="preserve">
IF(P26=0,0,P25/P26)</f>
        <v>0</v>
      </c>
      <c r="Q27" s="788"/>
    </row>
    <row r="28" spans="1:17" ht="15" thickBot="1" x14ac:dyDescent="0.35">
      <c r="A28" s="398" t="s">
        <v>248</v>
      </c>
      <c r="B28" s="420">
        <f xml:space="preserve">
SUM(C28:P28)</f>
        <v>-758.9499598938728</v>
      </c>
      <c r="C28" s="792">
        <f xml:space="preserve">
C26-C25</f>
        <v>12160.383373439459</v>
      </c>
      <c r="D28" s="770"/>
      <c r="E28" s="771"/>
      <c r="F28" s="772"/>
      <c r="G28" s="771">
        <f xml:space="preserve">
G26-G25</f>
        <v>-12919.333333333332</v>
      </c>
      <c r="H28" s="772"/>
      <c r="I28" s="772"/>
      <c r="J28" s="772"/>
      <c r="K28" s="772"/>
      <c r="L28" s="772"/>
      <c r="M28" s="772"/>
      <c r="N28" s="772"/>
      <c r="O28" s="772"/>
      <c r="P28" s="787">
        <f xml:space="preserve">
P26-P25</f>
        <v>0</v>
      </c>
      <c r="Q28" s="788"/>
    </row>
    <row r="29" spans="1:17" x14ac:dyDescent="0.3">
      <c r="A29" s="399"/>
      <c r="B29" s="399"/>
      <c r="C29" s="400"/>
      <c r="D29" s="399"/>
      <c r="E29" s="400"/>
      <c r="F29" s="400"/>
      <c r="G29" s="400"/>
      <c r="H29" s="400"/>
      <c r="I29" s="400"/>
      <c r="J29" s="400"/>
      <c r="K29" s="400"/>
      <c r="L29" s="399"/>
      <c r="M29" s="399"/>
    </row>
    <row r="30" spans="1:17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77"/>
      <c r="M30" s="277"/>
    </row>
    <row r="31" spans="1:17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77"/>
      <c r="M31" s="277"/>
    </row>
    <row r="32" spans="1:17" ht="14.4" customHeight="1" x14ac:dyDescent="0.3">
      <c r="A32" s="437" t="s">
        <v>243</v>
      </c>
      <c r="B32" s="438"/>
      <c r="C32" s="438"/>
      <c r="D32" s="438"/>
      <c r="E32" s="438"/>
      <c r="F32" s="438"/>
      <c r="G32" s="438"/>
      <c r="H32" s="438"/>
      <c r="I32" s="438"/>
      <c r="J32" s="438"/>
      <c r="K32" s="438"/>
    </row>
    <row r="33" spans="1:1" x14ac:dyDescent="0.3">
      <c r="A33" s="439" t="s">
        <v>285</v>
      </c>
    </row>
    <row r="34" spans="1:1" x14ac:dyDescent="0.3">
      <c r="A34" s="439" t="s">
        <v>286</v>
      </c>
    </row>
    <row r="35" spans="1:1" x14ac:dyDescent="0.3">
      <c r="A35" s="439" t="s">
        <v>287</v>
      </c>
    </row>
    <row r="36" spans="1:1" x14ac:dyDescent="0.3">
      <c r="A36" s="439" t="s">
        <v>253</v>
      </c>
    </row>
  </sheetData>
  <mergeCells count="12">
    <mergeCell ref="B3:B4"/>
    <mergeCell ref="A1:P1"/>
    <mergeCell ref="C27:F27"/>
    <mergeCell ref="C28:F28"/>
    <mergeCell ref="G27:O27"/>
    <mergeCell ref="G28:O28"/>
    <mergeCell ref="C24:F24"/>
    <mergeCell ref="C25:F25"/>
    <mergeCell ref="C26:F26"/>
    <mergeCell ref="G24:O24"/>
    <mergeCell ref="G25:O25"/>
    <mergeCell ref="G26:O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M22">
    <cfRule type="cellIs" dxfId="24" priority="6" operator="greaterThan">
      <formula>1</formula>
    </cfRule>
  </conditionalFormatting>
  <conditionalFormatting sqref="B23:M23">
    <cfRule type="cellIs" dxfId="23" priority="5" operator="greaterThan">
      <formula>0</formula>
    </cfRule>
  </conditionalFormatting>
  <conditionalFormatting sqref="P27">
    <cfRule type="cellIs" dxfId="22" priority="4" operator="greaterThan">
      <formula>1</formula>
    </cfRule>
  </conditionalFormatting>
  <conditionalFormatting sqref="P28">
    <cfRule type="cellIs" dxfId="21" priority="3" operator="lessThan">
      <formula>0</formula>
    </cfRule>
  </conditionalFormatting>
  <conditionalFormatting sqref="G28">
    <cfRule type="cellIs" dxfId="20" priority="1" operator="lessThan">
      <formula>0</formula>
    </cfRule>
  </conditionalFormatting>
  <conditionalFormatting sqref="G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81" t="s">
        <v>151</v>
      </c>
      <c r="B1" s="481"/>
      <c r="C1" s="482"/>
      <c r="D1" s="482"/>
      <c r="E1" s="482"/>
    </row>
    <row r="2" spans="1:5" ht="14.4" customHeight="1" thickBot="1" x14ac:dyDescent="0.35">
      <c r="A2" s="382" t="s">
        <v>313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20237.961388488497</v>
      </c>
      <c r="D4" s="287">
        <f ca="1">IF(ISERROR(VLOOKUP("Náklady celkem",INDIRECT("HI!$A:$G"),5,0)),0,VLOOKUP("Náklady celkem",INDIRECT("HI!$A:$G"),5,0))</f>
        <v>19412.335590000002</v>
      </c>
      <c r="E4" s="288">
        <f ca="1">IF(C4=0,0,D4/C4)</f>
        <v>0.95920410249630594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657.11292119340487</v>
      </c>
      <c r="D7" s="295">
        <f>IF(ISERROR(HI!E5),"",HI!E5)</f>
        <v>531.55949999999996</v>
      </c>
      <c r="E7" s="292">
        <f t="shared" ref="E7:E15" si="0">IF(C7=0,0,D7/C7)</f>
        <v>0.8089317419517742</v>
      </c>
    </row>
    <row r="8" spans="1:5" ht="14.4" customHeight="1" x14ac:dyDescent="0.3">
      <c r="A8" s="466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0.90081004893084748</v>
      </c>
      <c r="E8" s="292">
        <f t="shared" si="0"/>
        <v>1.0009000543676083</v>
      </c>
    </row>
    <row r="9" spans="1:5" ht="14.4" customHeight="1" x14ac:dyDescent="0.3">
      <c r="A9" s="466" t="str">
        <f>HYPERLINK("#'LŽ Statim'!A1","Podíl statimových žádanek (max. 30%)")</f>
        <v>Podíl statimových žádanek (max. 30%)</v>
      </c>
      <c r="B9" s="464" t="s">
        <v>272</v>
      </c>
      <c r="C9" s="465">
        <v>0.3</v>
      </c>
      <c r="D9" s="465">
        <f>IF('LŽ Statim'!G3="",0,'LŽ Statim'!G3)</f>
        <v>0.26685393258426965</v>
      </c>
      <c r="E9" s="292">
        <f>IF(C9=0,0,D9/C9)</f>
        <v>0.88951310861423216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6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0.69244707125859528</v>
      </c>
      <c r="E11" s="292">
        <f t="shared" si="0"/>
        <v>1.1540784520976588</v>
      </c>
    </row>
    <row r="12" spans="1:5" ht="14.4" customHeight="1" x14ac:dyDescent="0.3">
      <c r="A12" s="466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0.9911676717109642</v>
      </c>
      <c r="E12" s="292">
        <f t="shared" si="0"/>
        <v>1.2389595896387051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8042.3547738852958</v>
      </c>
      <c r="D15" s="295">
        <f>IF(ISERROR(HI!E6),"",HI!E6)</f>
        <v>7292.38177</v>
      </c>
      <c r="E15" s="292">
        <f t="shared" si="0"/>
        <v>0.90674708776581603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8744.0024103332635</v>
      </c>
      <c r="D16" s="291">
        <f ca="1">IF(ISERROR(VLOOKUP("Osobní náklady (Kč) *",INDIRECT("HI!$A:$G"),5,0)),0,VLOOKUP("Osobní náklady (Kč) *",INDIRECT("HI!$A:$G"),5,0))</f>
        <v>8750.7111399999994</v>
      </c>
      <c r="E16" s="292">
        <f ca="1">IF(C16=0,0,D16/C16)</f>
        <v>1.0007672378565229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20651.472000000002</v>
      </c>
      <c r="D18" s="310">
        <f ca="1">IF(ISERROR(VLOOKUP("Výnosy celkem",INDIRECT("HI!$A:$G"),5,0)),0,VLOOKUP("Výnosy celkem",INDIRECT("HI!$A:$G"),5,0))</f>
        <v>20709.496299999995</v>
      </c>
      <c r="E18" s="311">
        <f t="shared" ref="E18:E28" ca="1" si="1">IF(C18=0,0,D18/C18)</f>
        <v>1.0028096931782875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1018.482</v>
      </c>
      <c r="D19" s="291">
        <f ca="1">IF(ISERROR(VLOOKUP("Ambulance *",INDIRECT("HI!$A:$G"),5,0)),0,VLOOKUP("Ambulance *",INDIRECT("HI!$A:$G"),5,0))</f>
        <v>1517.1763000000001</v>
      </c>
      <c r="E19" s="292">
        <f t="shared" ca="1" si="1"/>
        <v>1.4896446868967739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1.4896446868967739</v>
      </c>
      <c r="E20" s="292">
        <f t="shared" si="1"/>
        <v>1.4896446868967739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1.0646190483596225</v>
      </c>
      <c r="E21" s="292">
        <f t="shared" si="1"/>
        <v>1.2524929980701442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19632.990000000002</v>
      </c>
      <c r="D22" s="291">
        <f ca="1">IF(ISERROR(VLOOKUP("Hospitalizace *",INDIRECT("HI!$A:$G"),5,0)),0,VLOOKUP("Hospitalizace *",INDIRECT("HI!$A:$G"),5,0))</f>
        <v>19192.319999999996</v>
      </c>
      <c r="E22" s="292">
        <f ca="1">IF(C22=0,0,D22/C22)</f>
        <v>0.97755461598055082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0.97755461598055082</v>
      </c>
      <c r="E23" s="292">
        <f t="shared" si="1"/>
        <v>0.97755461598055082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0.83193326146523749</v>
      </c>
      <c r="E24" s="292">
        <f t="shared" si="1"/>
        <v>0.83193326146523749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1.1390693687073776</v>
      </c>
      <c r="E25" s="292">
        <f t="shared" si="1"/>
        <v>1.1390693687073776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0.90134529147982068</v>
      </c>
      <c r="E26" s="292">
        <f t="shared" si="1"/>
        <v>0.94878451734717972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0.97741194486983152</v>
      </c>
      <c r="E27" s="292">
        <f t="shared" si="1"/>
        <v>0.97741194486983152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0.9051092319611016</v>
      </c>
      <c r="D28" s="296">
        <f>IF(ISERROR(VLOOKUP("Celkem:",'ZV Vyžád.'!$A:$M,7,0)),"",VLOOKUP("Celkem:",'ZV Vyžád.'!$A:$M,7,0))</f>
        <v>1.3571115194861096</v>
      </c>
      <c r="E28" s="292">
        <f t="shared" si="1"/>
        <v>1.4993897659685274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2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3231</v>
      </c>
    </row>
    <row r="2" spans="1:49" x14ac:dyDescent="0.3">
      <c r="A2" s="382" t="s">
        <v>313</v>
      </c>
    </row>
    <row r="3" spans="1:49" x14ac:dyDescent="0.3">
      <c r="A3" s="378" t="s">
        <v>214</v>
      </c>
      <c r="B3" s="403">
        <v>2016</v>
      </c>
      <c r="D3" s="379">
        <f>MAX(D5:D1048576)</f>
        <v>2</v>
      </c>
      <c r="F3" s="379">
        <f>SUMIF($E5:$E1048576,"&lt;10",F5:F1048576)</f>
        <v>6529225.3499999996</v>
      </c>
      <c r="G3" s="379">
        <f t="shared" ref="G3:AW3" si="0">SUMIF($E5:$E1048576,"&lt;10",G5:G1048576)</f>
        <v>7236</v>
      </c>
      <c r="H3" s="379">
        <f t="shared" si="0"/>
        <v>0</v>
      </c>
      <c r="I3" s="379">
        <f t="shared" si="0"/>
        <v>463834.19999999995</v>
      </c>
      <c r="J3" s="379">
        <f t="shared" si="0"/>
        <v>96231.6</v>
      </c>
      <c r="K3" s="379">
        <f t="shared" si="0"/>
        <v>2444176.7000000002</v>
      </c>
      <c r="L3" s="379">
        <f t="shared" si="0"/>
        <v>0</v>
      </c>
      <c r="M3" s="379">
        <f t="shared" si="0"/>
        <v>0</v>
      </c>
      <c r="N3" s="379">
        <f t="shared" si="0"/>
        <v>0</v>
      </c>
      <c r="O3" s="379">
        <f t="shared" si="0"/>
        <v>68797</v>
      </c>
      <c r="P3" s="379">
        <f t="shared" si="0"/>
        <v>1347017.75</v>
      </c>
      <c r="Q3" s="379">
        <f t="shared" si="0"/>
        <v>442088</v>
      </c>
      <c r="R3" s="379">
        <f t="shared" si="0"/>
        <v>576657.5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6259.2000000000007</v>
      </c>
      <c r="AK3" s="379">
        <f t="shared" si="0"/>
        <v>0</v>
      </c>
      <c r="AL3" s="379">
        <f t="shared" si="0"/>
        <v>0</v>
      </c>
      <c r="AM3" s="379">
        <f t="shared" si="0"/>
        <v>419222</v>
      </c>
      <c r="AN3" s="379">
        <f t="shared" si="0"/>
        <v>0</v>
      </c>
      <c r="AO3" s="379">
        <f t="shared" si="0"/>
        <v>40642</v>
      </c>
      <c r="AP3" s="379">
        <f t="shared" si="0"/>
        <v>0</v>
      </c>
      <c r="AQ3" s="379">
        <f t="shared" si="0"/>
        <v>0</v>
      </c>
      <c r="AR3" s="379">
        <f t="shared" si="0"/>
        <v>405467.5</v>
      </c>
      <c r="AS3" s="379">
        <f t="shared" si="0"/>
        <v>0</v>
      </c>
      <c r="AT3" s="379">
        <f t="shared" si="0"/>
        <v>0</v>
      </c>
      <c r="AU3" s="379">
        <f t="shared" si="0"/>
        <v>3916.4000000000005</v>
      </c>
      <c r="AV3" s="379">
        <f t="shared" si="0"/>
        <v>0</v>
      </c>
      <c r="AW3" s="379">
        <f t="shared" si="0"/>
        <v>207679.5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11</v>
      </c>
      <c r="D5" s="378">
        <v>1</v>
      </c>
      <c r="E5" s="378">
        <v>1</v>
      </c>
      <c r="F5" s="378">
        <v>91.25</v>
      </c>
      <c r="G5" s="378">
        <v>0</v>
      </c>
      <c r="H5" s="378">
        <v>0</v>
      </c>
      <c r="I5" s="378">
        <v>5.5</v>
      </c>
      <c r="J5" s="378">
        <v>0.9</v>
      </c>
      <c r="K5" s="378">
        <v>14.15</v>
      </c>
      <c r="L5" s="378">
        <v>0</v>
      </c>
      <c r="M5" s="378">
        <v>0</v>
      </c>
      <c r="N5" s="378">
        <v>0</v>
      </c>
      <c r="O5" s="378">
        <v>1.5</v>
      </c>
      <c r="P5" s="378">
        <v>26.75</v>
      </c>
      <c r="Q5" s="378">
        <v>6.5</v>
      </c>
      <c r="R5" s="378">
        <v>8.75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0.4</v>
      </c>
      <c r="AK5" s="378">
        <v>0</v>
      </c>
      <c r="AL5" s="378">
        <v>0</v>
      </c>
      <c r="AM5" s="378">
        <v>9.75</v>
      </c>
      <c r="AN5" s="378">
        <v>0</v>
      </c>
      <c r="AO5" s="378">
        <v>1</v>
      </c>
      <c r="AP5" s="378">
        <v>0</v>
      </c>
      <c r="AQ5" s="378">
        <v>0</v>
      </c>
      <c r="AR5" s="378">
        <v>11</v>
      </c>
      <c r="AS5" s="378">
        <v>0</v>
      </c>
      <c r="AT5" s="378">
        <v>0</v>
      </c>
      <c r="AU5" s="378">
        <v>0.2</v>
      </c>
      <c r="AV5" s="378">
        <v>0</v>
      </c>
      <c r="AW5" s="378">
        <v>4.8499999999999996</v>
      </c>
    </row>
    <row r="6" spans="1:49" x14ac:dyDescent="0.3">
      <c r="A6" s="378" t="s">
        <v>217</v>
      </c>
      <c r="B6" s="403">
        <v>3</v>
      </c>
      <c r="C6" s="378">
        <v>11</v>
      </c>
      <c r="D6" s="378">
        <v>1</v>
      </c>
      <c r="E6" s="378">
        <v>2</v>
      </c>
      <c r="F6" s="378">
        <v>13857.05</v>
      </c>
      <c r="G6" s="378">
        <v>0</v>
      </c>
      <c r="H6" s="378">
        <v>0</v>
      </c>
      <c r="I6" s="378">
        <v>907.2</v>
      </c>
      <c r="J6" s="378">
        <v>151.19999999999999</v>
      </c>
      <c r="K6" s="378">
        <v>2162</v>
      </c>
      <c r="L6" s="378">
        <v>0</v>
      </c>
      <c r="M6" s="378">
        <v>0</v>
      </c>
      <c r="N6" s="378">
        <v>0</v>
      </c>
      <c r="O6" s="378">
        <v>229</v>
      </c>
      <c r="P6" s="378">
        <v>3738.5</v>
      </c>
      <c r="Q6" s="378">
        <v>1076</v>
      </c>
      <c r="R6" s="378">
        <v>1369.5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0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67.2</v>
      </c>
      <c r="AK6" s="378">
        <v>0</v>
      </c>
      <c r="AL6" s="378">
        <v>0</v>
      </c>
      <c r="AM6" s="378">
        <v>1429.5</v>
      </c>
      <c r="AN6" s="378">
        <v>0</v>
      </c>
      <c r="AO6" s="378">
        <v>173.75</v>
      </c>
      <c r="AP6" s="378">
        <v>0</v>
      </c>
      <c r="AQ6" s="378">
        <v>0</v>
      </c>
      <c r="AR6" s="378">
        <v>1724</v>
      </c>
      <c r="AS6" s="378">
        <v>0</v>
      </c>
      <c r="AT6" s="378">
        <v>0</v>
      </c>
      <c r="AU6" s="378">
        <v>22.4</v>
      </c>
      <c r="AV6" s="378">
        <v>0</v>
      </c>
      <c r="AW6" s="378">
        <v>806.8</v>
      </c>
    </row>
    <row r="7" spans="1:49" x14ac:dyDescent="0.3">
      <c r="A7" s="378" t="s">
        <v>218</v>
      </c>
      <c r="B7" s="403">
        <v>4</v>
      </c>
      <c r="C7" s="378">
        <v>11</v>
      </c>
      <c r="D7" s="378">
        <v>1</v>
      </c>
      <c r="E7" s="378">
        <v>3</v>
      </c>
      <c r="F7" s="378">
        <v>242.8</v>
      </c>
      <c r="G7" s="378">
        <v>0</v>
      </c>
      <c r="H7" s="378">
        <v>0</v>
      </c>
      <c r="I7" s="378">
        <v>115.8</v>
      </c>
      <c r="J7" s="378">
        <v>16.8</v>
      </c>
      <c r="K7" s="378">
        <v>70.2</v>
      </c>
      <c r="L7" s="378">
        <v>0</v>
      </c>
      <c r="M7" s="378">
        <v>0</v>
      </c>
      <c r="N7" s="378">
        <v>0</v>
      </c>
      <c r="O7" s="378">
        <v>0</v>
      </c>
      <c r="P7" s="378">
        <v>0</v>
      </c>
      <c r="Q7" s="378">
        <v>0</v>
      </c>
      <c r="R7" s="378">
        <v>40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11</v>
      </c>
      <c r="D8" s="378">
        <v>1</v>
      </c>
      <c r="E8" s="378">
        <v>4</v>
      </c>
      <c r="F8" s="378">
        <v>571.1</v>
      </c>
      <c r="G8" s="378">
        <v>0</v>
      </c>
      <c r="H8" s="378">
        <v>0</v>
      </c>
      <c r="I8" s="378">
        <v>58.8</v>
      </c>
      <c r="J8" s="378">
        <v>16.8</v>
      </c>
      <c r="K8" s="378">
        <v>317.5</v>
      </c>
      <c r="L8" s="378">
        <v>0</v>
      </c>
      <c r="M8" s="378">
        <v>0</v>
      </c>
      <c r="N8" s="378">
        <v>0</v>
      </c>
      <c r="O8" s="378">
        <v>0</v>
      </c>
      <c r="P8" s="378">
        <v>89</v>
      </c>
      <c r="Q8" s="378">
        <v>40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49</v>
      </c>
      <c r="AN8" s="378">
        <v>0</v>
      </c>
      <c r="AO8" s="378">
        <v>0</v>
      </c>
      <c r="AP8" s="378">
        <v>0</v>
      </c>
      <c r="AQ8" s="378">
        <v>0</v>
      </c>
      <c r="AR8" s="378">
        <v>0</v>
      </c>
      <c r="AS8" s="378">
        <v>0</v>
      </c>
      <c r="AT8" s="378">
        <v>0</v>
      </c>
      <c r="AU8" s="378">
        <v>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11</v>
      </c>
      <c r="D9" s="378">
        <v>1</v>
      </c>
      <c r="E9" s="378">
        <v>5</v>
      </c>
      <c r="F9" s="378">
        <v>18</v>
      </c>
      <c r="G9" s="378">
        <v>18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11</v>
      </c>
      <c r="D10" s="378">
        <v>1</v>
      </c>
      <c r="E10" s="378">
        <v>6</v>
      </c>
      <c r="F10" s="378">
        <v>3304842</v>
      </c>
      <c r="G10" s="378">
        <v>3600</v>
      </c>
      <c r="H10" s="378">
        <v>0</v>
      </c>
      <c r="I10" s="378">
        <v>240498</v>
      </c>
      <c r="J10" s="378">
        <v>50205</v>
      </c>
      <c r="K10" s="378">
        <v>1236188</v>
      </c>
      <c r="L10" s="378">
        <v>0</v>
      </c>
      <c r="M10" s="378">
        <v>0</v>
      </c>
      <c r="N10" s="378">
        <v>0</v>
      </c>
      <c r="O10" s="378">
        <v>34190</v>
      </c>
      <c r="P10" s="378">
        <v>682278</v>
      </c>
      <c r="Q10" s="378">
        <v>224951</v>
      </c>
      <c r="R10" s="378">
        <v>287527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0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8446</v>
      </c>
      <c r="AK10" s="378">
        <v>0</v>
      </c>
      <c r="AL10" s="378">
        <v>0</v>
      </c>
      <c r="AM10" s="378">
        <v>206854</v>
      </c>
      <c r="AN10" s="378">
        <v>0</v>
      </c>
      <c r="AO10" s="378">
        <v>20160</v>
      </c>
      <c r="AP10" s="378">
        <v>0</v>
      </c>
      <c r="AQ10" s="378">
        <v>0</v>
      </c>
      <c r="AR10" s="378">
        <v>202116</v>
      </c>
      <c r="AS10" s="378">
        <v>0</v>
      </c>
      <c r="AT10" s="378">
        <v>0</v>
      </c>
      <c r="AU10" s="378">
        <v>4860</v>
      </c>
      <c r="AV10" s="378">
        <v>0</v>
      </c>
      <c r="AW10" s="378">
        <v>102969</v>
      </c>
    </row>
    <row r="11" spans="1:49" x14ac:dyDescent="0.3">
      <c r="A11" s="378" t="s">
        <v>222</v>
      </c>
      <c r="B11" s="403">
        <v>8</v>
      </c>
      <c r="C11" s="378">
        <v>11</v>
      </c>
      <c r="D11" s="378">
        <v>1</v>
      </c>
      <c r="E11" s="378">
        <v>9</v>
      </c>
      <c r="F11" s="378">
        <v>6881</v>
      </c>
      <c r="G11" s="378">
        <v>0</v>
      </c>
      <c r="H11" s="378">
        <v>0</v>
      </c>
      <c r="I11" s="378">
        <v>0</v>
      </c>
      <c r="J11" s="378">
        <v>0</v>
      </c>
      <c r="K11" s="378">
        <v>6881</v>
      </c>
      <c r="L11" s="378">
        <v>0</v>
      </c>
      <c r="M11" s="378">
        <v>0</v>
      </c>
      <c r="N11" s="378">
        <v>0</v>
      </c>
      <c r="O11" s="378">
        <v>0</v>
      </c>
      <c r="P11" s="378">
        <v>0</v>
      </c>
      <c r="Q11" s="378">
        <v>0</v>
      </c>
      <c r="R11" s="378">
        <v>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11</v>
      </c>
      <c r="D12" s="378">
        <v>1</v>
      </c>
      <c r="E12" s="378">
        <v>10</v>
      </c>
      <c r="F12" s="378">
        <v>6800</v>
      </c>
      <c r="G12" s="378">
        <v>0</v>
      </c>
      <c r="H12" s="378">
        <v>0</v>
      </c>
      <c r="I12" s="378">
        <v>0</v>
      </c>
      <c r="J12" s="378">
        <v>0</v>
      </c>
      <c r="K12" s="378">
        <v>0</v>
      </c>
      <c r="L12" s="378">
        <v>0</v>
      </c>
      <c r="M12" s="378">
        <v>0</v>
      </c>
      <c r="N12" s="378">
        <v>0</v>
      </c>
      <c r="O12" s="378">
        <v>6800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11</v>
      </c>
      <c r="D13" s="378">
        <v>1</v>
      </c>
      <c r="E13" s="378">
        <v>11</v>
      </c>
      <c r="F13" s="378">
        <v>9913.5250200530627</v>
      </c>
      <c r="G13" s="378">
        <v>0</v>
      </c>
      <c r="H13" s="378">
        <v>0</v>
      </c>
      <c r="I13" s="378">
        <v>0</v>
      </c>
      <c r="J13" s="378">
        <v>6080.1916867197297</v>
      </c>
      <c r="K13" s="378">
        <v>0</v>
      </c>
      <c r="L13" s="378">
        <v>0</v>
      </c>
      <c r="M13" s="378">
        <v>0</v>
      </c>
      <c r="N13" s="378">
        <v>0</v>
      </c>
      <c r="O13" s="378">
        <v>3833.3333333333335</v>
      </c>
      <c r="P13" s="378">
        <v>0</v>
      </c>
      <c r="Q13" s="378">
        <v>0</v>
      </c>
      <c r="R13" s="378">
        <v>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0</v>
      </c>
      <c r="AP13" s="378">
        <v>0</v>
      </c>
      <c r="AQ13" s="378">
        <v>0</v>
      </c>
      <c r="AR13" s="378">
        <v>0</v>
      </c>
      <c r="AS13" s="378">
        <v>0</v>
      </c>
      <c r="AT13" s="378">
        <v>0</v>
      </c>
      <c r="AU13" s="378">
        <v>0</v>
      </c>
      <c r="AV13" s="378">
        <v>0</v>
      </c>
      <c r="AW13" s="378">
        <v>0</v>
      </c>
    </row>
    <row r="14" spans="1:49" x14ac:dyDescent="0.3">
      <c r="A14" s="378" t="s">
        <v>225</v>
      </c>
      <c r="B14" s="403">
        <v>11</v>
      </c>
      <c r="C14" s="378">
        <v>11</v>
      </c>
      <c r="D14" s="378">
        <v>2</v>
      </c>
      <c r="E14" s="378">
        <v>1</v>
      </c>
      <c r="F14" s="378">
        <v>90.25</v>
      </c>
      <c r="G14" s="378">
        <v>0</v>
      </c>
      <c r="H14" s="378">
        <v>0</v>
      </c>
      <c r="I14" s="378">
        <v>5.5</v>
      </c>
      <c r="J14" s="378">
        <v>0.9</v>
      </c>
      <c r="K14" s="378">
        <v>14.15</v>
      </c>
      <c r="L14" s="378">
        <v>0</v>
      </c>
      <c r="M14" s="378">
        <v>0</v>
      </c>
      <c r="N14" s="378">
        <v>0</v>
      </c>
      <c r="O14" s="378">
        <v>1.5</v>
      </c>
      <c r="P14" s="378">
        <v>25.75</v>
      </c>
      <c r="Q14" s="378">
        <v>6.5</v>
      </c>
      <c r="R14" s="378">
        <v>8.75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0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0.4</v>
      </c>
      <c r="AK14" s="378">
        <v>0</v>
      </c>
      <c r="AL14" s="378">
        <v>0</v>
      </c>
      <c r="AM14" s="378">
        <v>9.75</v>
      </c>
      <c r="AN14" s="378">
        <v>0</v>
      </c>
      <c r="AO14" s="378">
        <v>1</v>
      </c>
      <c r="AP14" s="378">
        <v>0</v>
      </c>
      <c r="AQ14" s="378">
        <v>0</v>
      </c>
      <c r="AR14" s="378">
        <v>11</v>
      </c>
      <c r="AS14" s="378">
        <v>0</v>
      </c>
      <c r="AT14" s="378">
        <v>0</v>
      </c>
      <c r="AU14" s="378">
        <v>0.2</v>
      </c>
      <c r="AV14" s="378">
        <v>0</v>
      </c>
      <c r="AW14" s="378">
        <v>4.8499999999999996</v>
      </c>
    </row>
    <row r="15" spans="1:49" x14ac:dyDescent="0.3">
      <c r="A15" s="378" t="s">
        <v>226</v>
      </c>
      <c r="B15" s="403">
        <v>12</v>
      </c>
      <c r="C15" s="378">
        <v>11</v>
      </c>
      <c r="D15" s="378">
        <v>2</v>
      </c>
      <c r="E15" s="378">
        <v>2</v>
      </c>
      <c r="F15" s="378">
        <v>13121.35</v>
      </c>
      <c r="G15" s="378">
        <v>0</v>
      </c>
      <c r="H15" s="378">
        <v>0</v>
      </c>
      <c r="I15" s="378">
        <v>880.8</v>
      </c>
      <c r="J15" s="378">
        <v>151.19999999999999</v>
      </c>
      <c r="K15" s="378">
        <v>2090.8000000000002</v>
      </c>
      <c r="L15" s="378">
        <v>0</v>
      </c>
      <c r="M15" s="378">
        <v>0</v>
      </c>
      <c r="N15" s="378">
        <v>0</v>
      </c>
      <c r="O15" s="378">
        <v>252</v>
      </c>
      <c r="P15" s="378">
        <v>3420.5</v>
      </c>
      <c r="Q15" s="378">
        <v>1007</v>
      </c>
      <c r="R15" s="378">
        <v>1244.5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67.2</v>
      </c>
      <c r="AK15" s="378">
        <v>0</v>
      </c>
      <c r="AL15" s="378">
        <v>0</v>
      </c>
      <c r="AM15" s="378">
        <v>1431</v>
      </c>
      <c r="AN15" s="378">
        <v>0</v>
      </c>
      <c r="AO15" s="378">
        <v>146.25</v>
      </c>
      <c r="AP15" s="378">
        <v>0</v>
      </c>
      <c r="AQ15" s="378">
        <v>0</v>
      </c>
      <c r="AR15" s="378">
        <v>1604.5</v>
      </c>
      <c r="AS15" s="378">
        <v>0</v>
      </c>
      <c r="AT15" s="378">
        <v>0</v>
      </c>
      <c r="AU15" s="378">
        <v>33.6</v>
      </c>
      <c r="AV15" s="378">
        <v>0</v>
      </c>
      <c r="AW15" s="378">
        <v>792</v>
      </c>
    </row>
    <row r="16" spans="1:49" x14ac:dyDescent="0.3">
      <c r="A16" s="378" t="s">
        <v>214</v>
      </c>
      <c r="B16" s="403">
        <v>2016</v>
      </c>
      <c r="C16" s="378">
        <v>11</v>
      </c>
      <c r="D16" s="378">
        <v>2</v>
      </c>
      <c r="E16" s="378">
        <v>3</v>
      </c>
      <c r="F16" s="378">
        <v>154.5</v>
      </c>
      <c r="G16" s="378">
        <v>0</v>
      </c>
      <c r="H16" s="378">
        <v>0</v>
      </c>
      <c r="I16" s="378">
        <v>68</v>
      </c>
      <c r="J16" s="378">
        <v>16.8</v>
      </c>
      <c r="K16" s="378">
        <v>69.7</v>
      </c>
      <c r="L16" s="378">
        <v>0</v>
      </c>
      <c r="M16" s="378">
        <v>0</v>
      </c>
      <c r="N16" s="378">
        <v>0</v>
      </c>
      <c r="O16" s="378">
        <v>0</v>
      </c>
      <c r="P16" s="378">
        <v>0</v>
      </c>
      <c r="Q16" s="378">
        <v>0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0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11</v>
      </c>
      <c r="D17" s="378">
        <v>2</v>
      </c>
      <c r="E17" s="378">
        <v>4</v>
      </c>
      <c r="F17" s="378">
        <v>597.04999999999995</v>
      </c>
      <c r="G17" s="378">
        <v>0</v>
      </c>
      <c r="H17" s="378">
        <v>0</v>
      </c>
      <c r="I17" s="378">
        <v>50.6</v>
      </c>
      <c r="J17" s="378">
        <v>13</v>
      </c>
      <c r="K17" s="378">
        <v>329.2</v>
      </c>
      <c r="L17" s="378">
        <v>0</v>
      </c>
      <c r="M17" s="378">
        <v>0</v>
      </c>
      <c r="N17" s="378">
        <v>0</v>
      </c>
      <c r="O17" s="378">
        <v>0</v>
      </c>
      <c r="P17" s="378">
        <v>129.25</v>
      </c>
      <c r="Q17" s="378">
        <v>0</v>
      </c>
      <c r="R17" s="378">
        <v>60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15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11</v>
      </c>
      <c r="D18" s="378">
        <v>2</v>
      </c>
      <c r="E18" s="378">
        <v>5</v>
      </c>
      <c r="F18" s="378">
        <v>18</v>
      </c>
      <c r="G18" s="378">
        <v>18</v>
      </c>
      <c r="H18" s="378">
        <v>0</v>
      </c>
      <c r="I18" s="378">
        <v>0</v>
      </c>
      <c r="J18" s="378">
        <v>0</v>
      </c>
      <c r="K18" s="378">
        <v>0</v>
      </c>
      <c r="L18" s="378">
        <v>0</v>
      </c>
      <c r="M18" s="378">
        <v>0</v>
      </c>
      <c r="N18" s="378">
        <v>0</v>
      </c>
      <c r="O18" s="378">
        <v>0</v>
      </c>
      <c r="P18" s="378">
        <v>0</v>
      </c>
      <c r="Q18" s="378">
        <v>0</v>
      </c>
      <c r="R18" s="378">
        <v>0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0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0</v>
      </c>
      <c r="AP18" s="378">
        <v>0</v>
      </c>
      <c r="AQ18" s="378">
        <v>0</v>
      </c>
      <c r="AR18" s="378">
        <v>0</v>
      </c>
      <c r="AS18" s="378">
        <v>0</v>
      </c>
      <c r="AT18" s="378">
        <v>0</v>
      </c>
      <c r="AU18" s="378">
        <v>0</v>
      </c>
      <c r="AV18" s="378">
        <v>0</v>
      </c>
      <c r="AW18" s="378">
        <v>0</v>
      </c>
    </row>
    <row r="19" spans="3:49" x14ac:dyDescent="0.3">
      <c r="C19" s="378">
        <v>11</v>
      </c>
      <c r="D19" s="378">
        <v>2</v>
      </c>
      <c r="E19" s="378">
        <v>6</v>
      </c>
      <c r="F19" s="378">
        <v>3162114</v>
      </c>
      <c r="G19" s="378">
        <v>3600</v>
      </c>
      <c r="H19" s="378">
        <v>0</v>
      </c>
      <c r="I19" s="378">
        <v>221244</v>
      </c>
      <c r="J19" s="378">
        <v>45659</v>
      </c>
      <c r="K19" s="378">
        <v>1188601</v>
      </c>
      <c r="L19" s="378">
        <v>0</v>
      </c>
      <c r="M19" s="378">
        <v>0</v>
      </c>
      <c r="N19" s="378">
        <v>0</v>
      </c>
      <c r="O19" s="378">
        <v>34123</v>
      </c>
      <c r="P19" s="378">
        <v>646650</v>
      </c>
      <c r="Q19" s="378">
        <v>212869</v>
      </c>
      <c r="R19" s="378">
        <v>284267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-2322</v>
      </c>
      <c r="AK19" s="378">
        <v>0</v>
      </c>
      <c r="AL19" s="378">
        <v>0</v>
      </c>
      <c r="AM19" s="378">
        <v>205175</v>
      </c>
      <c r="AN19" s="378">
        <v>0</v>
      </c>
      <c r="AO19" s="378">
        <v>20160</v>
      </c>
      <c r="AP19" s="378">
        <v>0</v>
      </c>
      <c r="AQ19" s="378">
        <v>0</v>
      </c>
      <c r="AR19" s="378">
        <v>199986</v>
      </c>
      <c r="AS19" s="378">
        <v>0</v>
      </c>
      <c r="AT19" s="378">
        <v>0</v>
      </c>
      <c r="AU19" s="378">
        <v>-1000</v>
      </c>
      <c r="AV19" s="378">
        <v>0</v>
      </c>
      <c r="AW19" s="378">
        <v>103102</v>
      </c>
    </row>
    <row r="20" spans="3:49" x14ac:dyDescent="0.3">
      <c r="C20" s="378">
        <v>11</v>
      </c>
      <c r="D20" s="378">
        <v>2</v>
      </c>
      <c r="E20" s="378">
        <v>9</v>
      </c>
      <c r="F20" s="378">
        <v>26627</v>
      </c>
      <c r="G20" s="378">
        <v>0</v>
      </c>
      <c r="H20" s="378">
        <v>0</v>
      </c>
      <c r="I20" s="378">
        <v>0</v>
      </c>
      <c r="J20" s="378">
        <v>0</v>
      </c>
      <c r="K20" s="378">
        <v>7439</v>
      </c>
      <c r="L20" s="378">
        <v>0</v>
      </c>
      <c r="M20" s="378">
        <v>0</v>
      </c>
      <c r="N20" s="378">
        <v>0</v>
      </c>
      <c r="O20" s="378">
        <v>0</v>
      </c>
      <c r="P20" s="378">
        <v>10660</v>
      </c>
      <c r="Q20" s="378">
        <v>2132</v>
      </c>
      <c r="R20" s="378">
        <v>2132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4264</v>
      </c>
      <c r="AN20" s="378">
        <v>0</v>
      </c>
      <c r="AO20" s="378">
        <v>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11</v>
      </c>
      <c r="D21" s="378">
        <v>2</v>
      </c>
      <c r="E21" s="378">
        <v>10</v>
      </c>
      <c r="F21" s="378">
        <v>13786</v>
      </c>
      <c r="G21" s="378">
        <v>0</v>
      </c>
      <c r="H21" s="378">
        <v>0</v>
      </c>
      <c r="I21" s="378">
        <v>0</v>
      </c>
      <c r="J21" s="378">
        <v>0</v>
      </c>
      <c r="K21" s="378">
        <v>0</v>
      </c>
      <c r="L21" s="378">
        <v>0</v>
      </c>
      <c r="M21" s="378">
        <v>0</v>
      </c>
      <c r="N21" s="378">
        <v>0</v>
      </c>
      <c r="O21" s="378">
        <v>13786</v>
      </c>
      <c r="P21" s="378">
        <v>0</v>
      </c>
      <c r="Q21" s="378">
        <v>0</v>
      </c>
      <c r="R21" s="378">
        <v>0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0</v>
      </c>
      <c r="AN21" s="378">
        <v>0</v>
      </c>
      <c r="AO21" s="378">
        <v>0</v>
      </c>
      <c r="AP21" s="378">
        <v>0</v>
      </c>
      <c r="AQ21" s="378">
        <v>0</v>
      </c>
      <c r="AR21" s="378">
        <v>0</v>
      </c>
      <c r="AS21" s="378">
        <v>0</v>
      </c>
      <c r="AT21" s="378">
        <v>0</v>
      </c>
      <c r="AU21" s="378">
        <v>0</v>
      </c>
      <c r="AV21" s="378">
        <v>0</v>
      </c>
      <c r="AW21" s="378">
        <v>0</v>
      </c>
    </row>
    <row r="22" spans="3:49" x14ac:dyDescent="0.3">
      <c r="C22" s="378">
        <v>11</v>
      </c>
      <c r="D22" s="378">
        <v>2</v>
      </c>
      <c r="E22" s="378">
        <v>11</v>
      </c>
      <c r="F22" s="378">
        <v>9913.5250200530627</v>
      </c>
      <c r="G22" s="378">
        <v>0</v>
      </c>
      <c r="H22" s="378">
        <v>0</v>
      </c>
      <c r="I22" s="378">
        <v>0</v>
      </c>
      <c r="J22" s="378">
        <v>6080.1916867197297</v>
      </c>
      <c r="K22" s="378">
        <v>0</v>
      </c>
      <c r="L22" s="378">
        <v>0</v>
      </c>
      <c r="M22" s="378">
        <v>0</v>
      </c>
      <c r="N22" s="378">
        <v>0</v>
      </c>
      <c r="O22" s="378">
        <v>3833.3333333333335</v>
      </c>
      <c r="P22" s="378">
        <v>0</v>
      </c>
      <c r="Q22" s="378">
        <v>0</v>
      </c>
      <c r="R22" s="378">
        <v>0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0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0</v>
      </c>
      <c r="AP22" s="378">
        <v>0</v>
      </c>
      <c r="AQ22" s="378">
        <v>0</v>
      </c>
      <c r="AR22" s="378">
        <v>0</v>
      </c>
      <c r="AS22" s="378">
        <v>0</v>
      </c>
      <c r="AT22" s="378">
        <v>0</v>
      </c>
      <c r="AU22" s="378">
        <v>0</v>
      </c>
      <c r="AV22" s="378">
        <v>0</v>
      </c>
      <c r="AW22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4" t="s">
        <v>3234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313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1018482</v>
      </c>
      <c r="C3" s="351">
        <f t="shared" ref="C3:R3" si="0">SUBTOTAL(9,C6:C1048576)</f>
        <v>3</v>
      </c>
      <c r="D3" s="351">
        <f>SUBTOTAL(9,D6:D1048576)/2</f>
        <v>1073010</v>
      </c>
      <c r="E3" s="351">
        <f t="shared" si="0"/>
        <v>23.227498273310026</v>
      </c>
      <c r="F3" s="351">
        <f>SUBTOTAL(9,F6:F1048576)/2</f>
        <v>1517176.3</v>
      </c>
      <c r="G3" s="352">
        <f>IF(B3&lt;&gt;0,F3/B3,"")</f>
        <v>1.4896446868967739</v>
      </c>
      <c r="H3" s="353">
        <f t="shared" si="0"/>
        <v>19047.900000000005</v>
      </c>
      <c r="I3" s="351">
        <f t="shared" si="0"/>
        <v>1</v>
      </c>
      <c r="J3" s="351">
        <f t="shared" si="0"/>
        <v>23098.80999999999</v>
      </c>
      <c r="K3" s="351">
        <f t="shared" si="0"/>
        <v>1.2126696381228368</v>
      </c>
      <c r="L3" s="351">
        <f t="shared" si="0"/>
        <v>27062.299999999992</v>
      </c>
      <c r="M3" s="354">
        <f>IF(H3&lt;&gt;0,L3/H3,"")</f>
        <v>1.4207497939405387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277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3"/>
      <c r="B5" s="794">
        <v>2014</v>
      </c>
      <c r="C5" s="795"/>
      <c r="D5" s="795">
        <v>2015</v>
      </c>
      <c r="E5" s="795"/>
      <c r="F5" s="795">
        <v>2016</v>
      </c>
      <c r="G5" s="796" t="s">
        <v>2</v>
      </c>
      <c r="H5" s="794">
        <v>2014</v>
      </c>
      <c r="I5" s="795"/>
      <c r="J5" s="795">
        <v>2015</v>
      </c>
      <c r="K5" s="795"/>
      <c r="L5" s="795">
        <v>2016</v>
      </c>
      <c r="M5" s="796" t="s">
        <v>2</v>
      </c>
      <c r="N5" s="794">
        <v>2014</v>
      </c>
      <c r="O5" s="795"/>
      <c r="P5" s="795">
        <v>2015</v>
      </c>
      <c r="Q5" s="795"/>
      <c r="R5" s="795">
        <v>2016</v>
      </c>
      <c r="S5" s="796" t="s">
        <v>2</v>
      </c>
    </row>
    <row r="6" spans="1:19" ht="14.4" customHeight="1" x14ac:dyDescent="0.3">
      <c r="A6" s="754" t="s">
        <v>3232</v>
      </c>
      <c r="B6" s="797">
        <v>1018482</v>
      </c>
      <c r="C6" s="740">
        <v>1</v>
      </c>
      <c r="D6" s="797">
        <v>1069790</v>
      </c>
      <c r="E6" s="740">
        <v>1.0503769335147799</v>
      </c>
      <c r="F6" s="797">
        <v>1516590.2999999998</v>
      </c>
      <c r="G6" s="745">
        <v>1.4890693208127388</v>
      </c>
      <c r="H6" s="797">
        <v>19047.900000000005</v>
      </c>
      <c r="I6" s="740">
        <v>1</v>
      </c>
      <c r="J6" s="797">
        <v>23098.80999999999</v>
      </c>
      <c r="K6" s="740">
        <v>1.2126696381228368</v>
      </c>
      <c r="L6" s="797">
        <v>27047.199999999993</v>
      </c>
      <c r="M6" s="745">
        <v>1.4199570556334287</v>
      </c>
      <c r="N6" s="797"/>
      <c r="O6" s="740"/>
      <c r="P6" s="797"/>
      <c r="Q6" s="740"/>
      <c r="R6" s="797"/>
      <c r="S6" s="235"/>
    </row>
    <row r="7" spans="1:19" ht="14.4" customHeight="1" thickBot="1" x14ac:dyDescent="0.35">
      <c r="A7" s="799" t="s">
        <v>3233</v>
      </c>
      <c r="B7" s="798"/>
      <c r="C7" s="671"/>
      <c r="D7" s="798">
        <v>3220</v>
      </c>
      <c r="E7" s="671"/>
      <c r="F7" s="798">
        <v>586</v>
      </c>
      <c r="G7" s="682"/>
      <c r="H7" s="798"/>
      <c r="I7" s="671"/>
      <c r="J7" s="798"/>
      <c r="K7" s="671"/>
      <c r="L7" s="798">
        <v>15.1</v>
      </c>
      <c r="M7" s="682"/>
      <c r="N7" s="798"/>
      <c r="O7" s="671"/>
      <c r="P7" s="798"/>
      <c r="Q7" s="671"/>
      <c r="R7" s="798"/>
      <c r="S7" s="705"/>
    </row>
    <row r="8" spans="1:19" ht="14.4" customHeight="1" thickBot="1" x14ac:dyDescent="0.35"/>
    <row r="9" spans="1:19" ht="14.4" customHeight="1" x14ac:dyDescent="0.3">
      <c r="A9" s="754" t="s">
        <v>565</v>
      </c>
      <c r="B9" s="797">
        <v>1018218</v>
      </c>
      <c r="C9" s="740">
        <v>1</v>
      </c>
      <c r="D9" s="797">
        <v>1067432</v>
      </c>
      <c r="E9" s="740">
        <v>1.0483334610073678</v>
      </c>
      <c r="F9" s="797">
        <v>1448678.3000000003</v>
      </c>
      <c r="G9" s="745">
        <v>1.4227584859038047</v>
      </c>
      <c r="H9" s="797"/>
      <c r="I9" s="740"/>
      <c r="J9" s="797"/>
      <c r="K9" s="740"/>
      <c r="L9" s="797"/>
      <c r="M9" s="745"/>
      <c r="N9" s="797"/>
      <c r="O9" s="740"/>
      <c r="P9" s="797"/>
      <c r="Q9" s="740"/>
      <c r="R9" s="797"/>
      <c r="S9" s="235"/>
    </row>
    <row r="10" spans="1:19" ht="14.4" customHeight="1" thickBot="1" x14ac:dyDescent="0.35">
      <c r="A10" s="799" t="s">
        <v>571</v>
      </c>
      <c r="B10" s="798">
        <v>264</v>
      </c>
      <c r="C10" s="671">
        <v>1</v>
      </c>
      <c r="D10" s="798">
        <v>5578</v>
      </c>
      <c r="E10" s="671">
        <v>21.128787878787879</v>
      </c>
      <c r="F10" s="798">
        <v>68498</v>
      </c>
      <c r="G10" s="682">
        <v>259.46212121212119</v>
      </c>
      <c r="H10" s="798"/>
      <c r="I10" s="671"/>
      <c r="J10" s="798"/>
      <c r="K10" s="671"/>
      <c r="L10" s="798"/>
      <c r="M10" s="682"/>
      <c r="N10" s="798"/>
      <c r="O10" s="671"/>
      <c r="P10" s="798"/>
      <c r="Q10" s="671"/>
      <c r="R10" s="798"/>
      <c r="S10" s="705"/>
    </row>
    <row r="11" spans="1:19" ht="14.4" customHeight="1" x14ac:dyDescent="0.3">
      <c r="A11" s="719" t="s">
        <v>1795</v>
      </c>
    </row>
    <row r="12" spans="1:19" ht="14.4" customHeight="1" x14ac:dyDescent="0.3">
      <c r="A12" s="720" t="s">
        <v>1796</v>
      </c>
    </row>
    <row r="13" spans="1:19" ht="14.4" customHeight="1" x14ac:dyDescent="0.3">
      <c r="A13" s="719" t="s">
        <v>3235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4" t="s">
        <v>3240</v>
      </c>
      <c r="B1" s="481"/>
      <c r="C1" s="481"/>
      <c r="D1" s="481"/>
      <c r="E1" s="481"/>
      <c r="F1" s="481"/>
      <c r="G1" s="481"/>
    </row>
    <row r="2" spans="1:7" ht="14.4" customHeight="1" thickBot="1" x14ac:dyDescent="0.35">
      <c r="A2" s="382" t="s">
        <v>313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9">
        <f t="shared" ref="B3:G3" si="0">SUBTOTAL(9,B6:B1048576)</f>
        <v>10886</v>
      </c>
      <c r="C3" s="470">
        <f t="shared" si="0"/>
        <v>10594</v>
      </c>
      <c r="D3" s="470">
        <f t="shared" si="0"/>
        <v>12523</v>
      </c>
      <c r="E3" s="353">
        <f t="shared" si="0"/>
        <v>1018482</v>
      </c>
      <c r="F3" s="351">
        <f t="shared" si="0"/>
        <v>1073010</v>
      </c>
      <c r="G3" s="471">
        <f t="shared" si="0"/>
        <v>1517176.3</v>
      </c>
    </row>
    <row r="4" spans="1:7" ht="14.4" customHeight="1" x14ac:dyDescent="0.3">
      <c r="A4" s="555" t="s">
        <v>167</v>
      </c>
      <c r="B4" s="556" t="s">
        <v>274</v>
      </c>
      <c r="C4" s="557"/>
      <c r="D4" s="557"/>
      <c r="E4" s="559" t="s">
        <v>123</v>
      </c>
      <c r="F4" s="560"/>
      <c r="G4" s="561"/>
    </row>
    <row r="5" spans="1:7" ht="14.4" customHeight="1" thickBot="1" x14ac:dyDescent="0.35">
      <c r="A5" s="793"/>
      <c r="B5" s="794">
        <v>2014</v>
      </c>
      <c r="C5" s="795">
        <v>2015</v>
      </c>
      <c r="D5" s="795">
        <v>2016</v>
      </c>
      <c r="E5" s="794">
        <v>2014</v>
      </c>
      <c r="F5" s="795">
        <v>2015</v>
      </c>
      <c r="G5" s="795">
        <v>2016</v>
      </c>
    </row>
    <row r="6" spans="1:7" ht="14.4" customHeight="1" x14ac:dyDescent="0.3">
      <c r="A6" s="754" t="s">
        <v>3236</v>
      </c>
      <c r="B6" s="229">
        <v>1548</v>
      </c>
      <c r="C6" s="229">
        <v>4120</v>
      </c>
      <c r="D6" s="229">
        <v>3041</v>
      </c>
      <c r="E6" s="797">
        <v>160360</v>
      </c>
      <c r="F6" s="797">
        <v>112547</v>
      </c>
      <c r="G6" s="800">
        <v>395967.99000000005</v>
      </c>
    </row>
    <row r="7" spans="1:7" ht="14.4" customHeight="1" x14ac:dyDescent="0.3">
      <c r="A7" s="691" t="s">
        <v>1798</v>
      </c>
      <c r="B7" s="668">
        <v>685</v>
      </c>
      <c r="C7" s="668">
        <v>407</v>
      </c>
      <c r="D7" s="668">
        <v>747</v>
      </c>
      <c r="E7" s="801">
        <v>69782</v>
      </c>
      <c r="F7" s="801">
        <v>63947</v>
      </c>
      <c r="G7" s="802">
        <v>91423.99</v>
      </c>
    </row>
    <row r="8" spans="1:7" ht="14.4" customHeight="1" x14ac:dyDescent="0.3">
      <c r="A8" s="691" t="s">
        <v>1799</v>
      </c>
      <c r="B8" s="668">
        <v>589</v>
      </c>
      <c r="C8" s="668">
        <v>425</v>
      </c>
      <c r="D8" s="668">
        <v>727</v>
      </c>
      <c r="E8" s="801">
        <v>56787</v>
      </c>
      <c r="F8" s="801">
        <v>69391</v>
      </c>
      <c r="G8" s="802">
        <v>128844</v>
      </c>
    </row>
    <row r="9" spans="1:7" ht="14.4" customHeight="1" x14ac:dyDescent="0.3">
      <c r="A9" s="691" t="s">
        <v>1800</v>
      </c>
      <c r="B9" s="668">
        <v>65</v>
      </c>
      <c r="C9" s="668">
        <v>47</v>
      </c>
      <c r="D9" s="668">
        <v>115</v>
      </c>
      <c r="E9" s="801">
        <v>7080</v>
      </c>
      <c r="F9" s="801">
        <v>8036</v>
      </c>
      <c r="G9" s="802">
        <v>13175</v>
      </c>
    </row>
    <row r="10" spans="1:7" ht="14.4" customHeight="1" x14ac:dyDescent="0.3">
      <c r="A10" s="691" t="s">
        <v>1801</v>
      </c>
      <c r="B10" s="668">
        <v>222</v>
      </c>
      <c r="C10" s="668">
        <v>174</v>
      </c>
      <c r="D10" s="668">
        <v>315</v>
      </c>
      <c r="E10" s="801">
        <v>18924</v>
      </c>
      <c r="F10" s="801">
        <v>23166</v>
      </c>
      <c r="G10" s="802">
        <v>37869.660000000003</v>
      </c>
    </row>
    <row r="11" spans="1:7" ht="14.4" customHeight="1" x14ac:dyDescent="0.3">
      <c r="A11" s="691" t="s">
        <v>1802</v>
      </c>
      <c r="B11" s="668">
        <v>428</v>
      </c>
      <c r="C11" s="668">
        <v>674</v>
      </c>
      <c r="D11" s="668">
        <v>694</v>
      </c>
      <c r="E11" s="801">
        <v>40626</v>
      </c>
      <c r="F11" s="801">
        <v>99680</v>
      </c>
      <c r="G11" s="802">
        <v>79921.34</v>
      </c>
    </row>
    <row r="12" spans="1:7" ht="14.4" customHeight="1" x14ac:dyDescent="0.3">
      <c r="A12" s="691" t="s">
        <v>3237</v>
      </c>
      <c r="B12" s="668">
        <v>28</v>
      </c>
      <c r="C12" s="668"/>
      <c r="D12" s="668"/>
      <c r="E12" s="801">
        <v>3330</v>
      </c>
      <c r="F12" s="801"/>
      <c r="G12" s="802"/>
    </row>
    <row r="13" spans="1:7" ht="14.4" customHeight="1" x14ac:dyDescent="0.3">
      <c r="A13" s="691" t="s">
        <v>3238</v>
      </c>
      <c r="B13" s="668">
        <v>659</v>
      </c>
      <c r="C13" s="668"/>
      <c r="D13" s="668"/>
      <c r="E13" s="801">
        <v>51616</v>
      </c>
      <c r="F13" s="801"/>
      <c r="G13" s="802"/>
    </row>
    <row r="14" spans="1:7" ht="14.4" customHeight="1" x14ac:dyDescent="0.3">
      <c r="A14" s="691" t="s">
        <v>1804</v>
      </c>
      <c r="B14" s="668">
        <v>693</v>
      </c>
      <c r="C14" s="668">
        <v>473</v>
      </c>
      <c r="D14" s="668">
        <v>658</v>
      </c>
      <c r="E14" s="801">
        <v>58062</v>
      </c>
      <c r="F14" s="801">
        <v>62428</v>
      </c>
      <c r="G14" s="802">
        <v>65152.320000000007</v>
      </c>
    </row>
    <row r="15" spans="1:7" ht="14.4" customHeight="1" x14ac:dyDescent="0.3">
      <c r="A15" s="691" t="s">
        <v>1805</v>
      </c>
      <c r="B15" s="668">
        <v>286</v>
      </c>
      <c r="C15" s="668">
        <v>350</v>
      </c>
      <c r="D15" s="668">
        <v>497</v>
      </c>
      <c r="E15" s="801">
        <v>45688</v>
      </c>
      <c r="F15" s="801">
        <v>59030</v>
      </c>
      <c r="G15" s="802">
        <v>78152.67</v>
      </c>
    </row>
    <row r="16" spans="1:7" ht="14.4" customHeight="1" x14ac:dyDescent="0.3">
      <c r="A16" s="691" t="s">
        <v>1806</v>
      </c>
      <c r="B16" s="668">
        <v>718</v>
      </c>
      <c r="C16" s="668">
        <v>351</v>
      </c>
      <c r="D16" s="668">
        <v>733</v>
      </c>
      <c r="E16" s="801">
        <v>56289</v>
      </c>
      <c r="F16" s="801">
        <v>48539</v>
      </c>
      <c r="G16" s="802">
        <v>76012.66</v>
      </c>
    </row>
    <row r="17" spans="1:7" ht="14.4" customHeight="1" x14ac:dyDescent="0.3">
      <c r="A17" s="691" t="s">
        <v>3239</v>
      </c>
      <c r="B17" s="668">
        <v>318</v>
      </c>
      <c r="C17" s="668">
        <v>272</v>
      </c>
      <c r="D17" s="668"/>
      <c r="E17" s="801">
        <v>44932</v>
      </c>
      <c r="F17" s="801">
        <v>48959</v>
      </c>
      <c r="G17" s="802"/>
    </row>
    <row r="18" spans="1:7" ht="14.4" customHeight="1" x14ac:dyDescent="0.3">
      <c r="A18" s="691" t="s">
        <v>1807</v>
      </c>
      <c r="B18" s="668">
        <v>873</v>
      </c>
      <c r="C18" s="668">
        <v>493</v>
      </c>
      <c r="D18" s="668">
        <v>627</v>
      </c>
      <c r="E18" s="801">
        <v>76403</v>
      </c>
      <c r="F18" s="801">
        <v>75412</v>
      </c>
      <c r="G18" s="802">
        <v>71006.33</v>
      </c>
    </row>
    <row r="19" spans="1:7" ht="14.4" customHeight="1" x14ac:dyDescent="0.3">
      <c r="A19" s="691" t="s">
        <v>1808</v>
      </c>
      <c r="B19" s="668">
        <v>429</v>
      </c>
      <c r="C19" s="668">
        <v>389</v>
      </c>
      <c r="D19" s="668">
        <v>317</v>
      </c>
      <c r="E19" s="801">
        <v>38181</v>
      </c>
      <c r="F19" s="801">
        <v>54101</v>
      </c>
      <c r="G19" s="802">
        <v>35287.67</v>
      </c>
    </row>
    <row r="20" spans="1:7" ht="14.4" customHeight="1" x14ac:dyDescent="0.3">
      <c r="A20" s="691" t="s">
        <v>1809</v>
      </c>
      <c r="B20" s="668">
        <v>596</v>
      </c>
      <c r="C20" s="668">
        <v>349</v>
      </c>
      <c r="D20" s="668">
        <v>501</v>
      </c>
      <c r="E20" s="801">
        <v>61664</v>
      </c>
      <c r="F20" s="801">
        <v>55023</v>
      </c>
      <c r="G20" s="802">
        <v>68059</v>
      </c>
    </row>
    <row r="21" spans="1:7" ht="14.4" customHeight="1" x14ac:dyDescent="0.3">
      <c r="A21" s="691" t="s">
        <v>1810</v>
      </c>
      <c r="B21" s="668">
        <v>280</v>
      </c>
      <c r="C21" s="668">
        <v>276</v>
      </c>
      <c r="D21" s="668">
        <v>338</v>
      </c>
      <c r="E21" s="801">
        <v>27182</v>
      </c>
      <c r="F21" s="801">
        <v>44339</v>
      </c>
      <c r="G21" s="802">
        <v>40067.339999999997</v>
      </c>
    </row>
    <row r="22" spans="1:7" ht="14.4" customHeight="1" x14ac:dyDescent="0.3">
      <c r="A22" s="691" t="s">
        <v>1811</v>
      </c>
      <c r="B22" s="668">
        <v>520</v>
      </c>
      <c r="C22" s="668">
        <v>410</v>
      </c>
      <c r="D22" s="668">
        <v>548</v>
      </c>
      <c r="E22" s="801">
        <v>40345</v>
      </c>
      <c r="F22" s="801">
        <v>54342</v>
      </c>
      <c r="G22" s="802">
        <v>61276.66</v>
      </c>
    </row>
    <row r="23" spans="1:7" ht="14.4" customHeight="1" x14ac:dyDescent="0.3">
      <c r="A23" s="691" t="s">
        <v>1812</v>
      </c>
      <c r="B23" s="668">
        <v>688</v>
      </c>
      <c r="C23" s="668">
        <v>361</v>
      </c>
      <c r="D23" s="668">
        <v>607</v>
      </c>
      <c r="E23" s="801">
        <v>55820</v>
      </c>
      <c r="F23" s="801">
        <v>49925</v>
      </c>
      <c r="G23" s="802">
        <v>63600.650000000009</v>
      </c>
    </row>
    <row r="24" spans="1:7" ht="14.4" customHeight="1" x14ac:dyDescent="0.3">
      <c r="A24" s="691" t="s">
        <v>1813</v>
      </c>
      <c r="B24" s="668">
        <v>539</v>
      </c>
      <c r="C24" s="668">
        <v>331</v>
      </c>
      <c r="D24" s="668">
        <v>506</v>
      </c>
      <c r="E24" s="801">
        <v>49215</v>
      </c>
      <c r="F24" s="801">
        <v>46046</v>
      </c>
      <c r="G24" s="802">
        <v>54580.67</v>
      </c>
    </row>
    <row r="25" spans="1:7" ht="14.4" customHeight="1" x14ac:dyDescent="0.3">
      <c r="A25" s="691" t="s">
        <v>1814</v>
      </c>
      <c r="B25" s="668">
        <v>545</v>
      </c>
      <c r="C25" s="668">
        <v>480</v>
      </c>
      <c r="D25" s="668">
        <v>645</v>
      </c>
      <c r="E25" s="801">
        <v>41600</v>
      </c>
      <c r="F25" s="801">
        <v>68114</v>
      </c>
      <c r="G25" s="802">
        <v>64616.34</v>
      </c>
    </row>
    <row r="26" spans="1:7" ht="14.4" customHeight="1" x14ac:dyDescent="0.3">
      <c r="A26" s="691" t="s">
        <v>1815</v>
      </c>
      <c r="B26" s="668">
        <v>177</v>
      </c>
      <c r="C26" s="668">
        <v>178</v>
      </c>
      <c r="D26" s="668">
        <v>320</v>
      </c>
      <c r="E26" s="801">
        <v>14596</v>
      </c>
      <c r="F26" s="801">
        <v>25896</v>
      </c>
      <c r="G26" s="802">
        <v>33020.67</v>
      </c>
    </row>
    <row r="27" spans="1:7" ht="14.4" customHeight="1" thickBot="1" x14ac:dyDescent="0.35">
      <c r="A27" s="799" t="s">
        <v>1816</v>
      </c>
      <c r="B27" s="674"/>
      <c r="C27" s="674">
        <v>34</v>
      </c>
      <c r="D27" s="674">
        <v>587</v>
      </c>
      <c r="E27" s="798"/>
      <c r="F27" s="798">
        <v>4089</v>
      </c>
      <c r="G27" s="803">
        <v>59141.34</v>
      </c>
    </row>
    <row r="28" spans="1:7" ht="14.4" customHeight="1" x14ac:dyDescent="0.3">
      <c r="A28" s="719" t="s">
        <v>1795</v>
      </c>
    </row>
    <row r="29" spans="1:7" ht="14.4" customHeight="1" x14ac:dyDescent="0.3">
      <c r="A29" s="720" t="s">
        <v>1796</v>
      </c>
    </row>
    <row r="30" spans="1:7" ht="14.4" customHeight="1" x14ac:dyDescent="0.3">
      <c r="A30" s="719" t="s">
        <v>3235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9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3349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313</v>
      </c>
      <c r="B2" s="476"/>
      <c r="C2" s="255"/>
      <c r="D2" s="468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11571.3</v>
      </c>
      <c r="G3" s="212">
        <f t="shared" si="0"/>
        <v>1037529.9</v>
      </c>
      <c r="H3" s="78"/>
      <c r="I3" s="78"/>
      <c r="J3" s="212">
        <f t="shared" si="0"/>
        <v>11043.05</v>
      </c>
      <c r="K3" s="212">
        <f t="shared" si="0"/>
        <v>1096108.81</v>
      </c>
      <c r="L3" s="78"/>
      <c r="M3" s="78"/>
      <c r="N3" s="212">
        <f t="shared" si="0"/>
        <v>13153.05</v>
      </c>
      <c r="O3" s="212">
        <f t="shared" si="0"/>
        <v>1544238.6</v>
      </c>
      <c r="P3" s="79">
        <f>IF(G3=0,0,O3/G3)</f>
        <v>1.4883798529565269</v>
      </c>
      <c r="Q3" s="213">
        <f>IF(N3=0,0,O3/N3)</f>
        <v>117.40536225438208</v>
      </c>
    </row>
    <row r="4" spans="1:17" ht="14.4" customHeight="1" x14ac:dyDescent="0.3">
      <c r="A4" s="563" t="s">
        <v>119</v>
      </c>
      <c r="B4" s="570" t="s">
        <v>0</v>
      </c>
      <c r="C4" s="564" t="s">
        <v>120</v>
      </c>
      <c r="D4" s="569" t="s">
        <v>90</v>
      </c>
      <c r="E4" s="565" t="s">
        <v>81</v>
      </c>
      <c r="F4" s="566">
        <v>2014</v>
      </c>
      <c r="G4" s="567"/>
      <c r="H4" s="210"/>
      <c r="I4" s="210"/>
      <c r="J4" s="566">
        <v>2015</v>
      </c>
      <c r="K4" s="567"/>
      <c r="L4" s="210"/>
      <c r="M4" s="210"/>
      <c r="N4" s="566">
        <v>2016</v>
      </c>
      <c r="O4" s="567"/>
      <c r="P4" s="568" t="s">
        <v>2</v>
      </c>
      <c r="Q4" s="562" t="s">
        <v>122</v>
      </c>
    </row>
    <row r="5" spans="1:17" ht="14.4" customHeight="1" thickBot="1" x14ac:dyDescent="0.35">
      <c r="A5" s="804"/>
      <c r="B5" s="805"/>
      <c r="C5" s="806"/>
      <c r="D5" s="807"/>
      <c r="E5" s="808"/>
      <c r="F5" s="809" t="s">
        <v>91</v>
      </c>
      <c r="G5" s="810" t="s">
        <v>14</v>
      </c>
      <c r="H5" s="811"/>
      <c r="I5" s="811"/>
      <c r="J5" s="809" t="s">
        <v>91</v>
      </c>
      <c r="K5" s="810" t="s">
        <v>14</v>
      </c>
      <c r="L5" s="811"/>
      <c r="M5" s="811"/>
      <c r="N5" s="809" t="s">
        <v>91</v>
      </c>
      <c r="O5" s="810" t="s">
        <v>14</v>
      </c>
      <c r="P5" s="812"/>
      <c r="Q5" s="813"/>
    </row>
    <row r="6" spans="1:17" ht="14.4" customHeight="1" x14ac:dyDescent="0.3">
      <c r="A6" s="739" t="s">
        <v>3241</v>
      </c>
      <c r="B6" s="740" t="s">
        <v>565</v>
      </c>
      <c r="C6" s="740" t="s">
        <v>3242</v>
      </c>
      <c r="D6" s="740" t="s">
        <v>3243</v>
      </c>
      <c r="E6" s="740" t="s">
        <v>3244</v>
      </c>
      <c r="F6" s="229">
        <v>0.6</v>
      </c>
      <c r="G6" s="229">
        <v>94.739999999999981</v>
      </c>
      <c r="H6" s="740">
        <v>1</v>
      </c>
      <c r="I6" s="740">
        <v>157.89999999999998</v>
      </c>
      <c r="J6" s="229">
        <v>28.950000000000021</v>
      </c>
      <c r="K6" s="229">
        <v>4371.4500000000035</v>
      </c>
      <c r="L6" s="740">
        <v>46.141545281823987</v>
      </c>
      <c r="M6" s="740">
        <v>151</v>
      </c>
      <c r="N6" s="229">
        <v>51.449999999999967</v>
      </c>
      <c r="O6" s="229">
        <v>7770.47</v>
      </c>
      <c r="P6" s="745">
        <v>82.018893814650639</v>
      </c>
      <c r="Q6" s="753">
        <v>151.02954324586989</v>
      </c>
    </row>
    <row r="7" spans="1:17" ht="14.4" customHeight="1" x14ac:dyDescent="0.3">
      <c r="A7" s="664" t="s">
        <v>3241</v>
      </c>
      <c r="B7" s="665" t="s">
        <v>565</v>
      </c>
      <c r="C7" s="665" t="s">
        <v>3242</v>
      </c>
      <c r="D7" s="665" t="s">
        <v>3245</v>
      </c>
      <c r="E7" s="665" t="s">
        <v>1719</v>
      </c>
      <c r="F7" s="668">
        <v>0.2</v>
      </c>
      <c r="G7" s="668">
        <v>17.64</v>
      </c>
      <c r="H7" s="665">
        <v>1</v>
      </c>
      <c r="I7" s="665">
        <v>88.2</v>
      </c>
      <c r="J7" s="668"/>
      <c r="K7" s="668"/>
      <c r="L7" s="665"/>
      <c r="M7" s="665"/>
      <c r="N7" s="668"/>
      <c r="O7" s="668"/>
      <c r="P7" s="681"/>
      <c r="Q7" s="669"/>
    </row>
    <row r="8" spans="1:17" ht="14.4" customHeight="1" x14ac:dyDescent="0.3">
      <c r="A8" s="664" t="s">
        <v>3241</v>
      </c>
      <c r="B8" s="665" t="s">
        <v>565</v>
      </c>
      <c r="C8" s="665" t="s">
        <v>3242</v>
      </c>
      <c r="D8" s="665" t="s">
        <v>3246</v>
      </c>
      <c r="E8" s="665" t="s">
        <v>3247</v>
      </c>
      <c r="F8" s="668"/>
      <c r="G8" s="668"/>
      <c r="H8" s="665"/>
      <c r="I8" s="665"/>
      <c r="J8" s="668">
        <v>1</v>
      </c>
      <c r="K8" s="668">
        <v>73.790000000000006</v>
      </c>
      <c r="L8" s="665"/>
      <c r="M8" s="665">
        <v>73.790000000000006</v>
      </c>
      <c r="N8" s="668"/>
      <c r="O8" s="668"/>
      <c r="P8" s="681"/>
      <c r="Q8" s="669"/>
    </row>
    <row r="9" spans="1:17" ht="14.4" customHeight="1" x14ac:dyDescent="0.3">
      <c r="A9" s="664" t="s">
        <v>3241</v>
      </c>
      <c r="B9" s="665" t="s">
        <v>565</v>
      </c>
      <c r="C9" s="665" t="s">
        <v>3242</v>
      </c>
      <c r="D9" s="665" t="s">
        <v>3248</v>
      </c>
      <c r="E9" s="665" t="s">
        <v>1015</v>
      </c>
      <c r="F9" s="668"/>
      <c r="G9" s="668"/>
      <c r="H9" s="665"/>
      <c r="I9" s="665"/>
      <c r="J9" s="668">
        <v>1</v>
      </c>
      <c r="K9" s="668">
        <v>78.03</v>
      </c>
      <c r="L9" s="665"/>
      <c r="M9" s="665">
        <v>78.03</v>
      </c>
      <c r="N9" s="668"/>
      <c r="O9" s="668"/>
      <c r="P9" s="681"/>
      <c r="Q9" s="669"/>
    </row>
    <row r="10" spans="1:17" ht="14.4" customHeight="1" x14ac:dyDescent="0.3">
      <c r="A10" s="664" t="s">
        <v>3241</v>
      </c>
      <c r="B10" s="665" t="s">
        <v>565</v>
      </c>
      <c r="C10" s="665" t="s">
        <v>3242</v>
      </c>
      <c r="D10" s="665" t="s">
        <v>3249</v>
      </c>
      <c r="E10" s="665"/>
      <c r="F10" s="668">
        <v>241</v>
      </c>
      <c r="G10" s="668">
        <v>10628.1</v>
      </c>
      <c r="H10" s="665">
        <v>1</v>
      </c>
      <c r="I10" s="665">
        <v>44.1</v>
      </c>
      <c r="J10" s="668"/>
      <c r="K10" s="668"/>
      <c r="L10" s="665"/>
      <c r="M10" s="665"/>
      <c r="N10" s="668"/>
      <c r="O10" s="668"/>
      <c r="P10" s="681"/>
      <c r="Q10" s="669"/>
    </row>
    <row r="11" spans="1:17" ht="14.4" customHeight="1" x14ac:dyDescent="0.3">
      <c r="A11" s="664" t="s">
        <v>3241</v>
      </c>
      <c r="B11" s="665" t="s">
        <v>565</v>
      </c>
      <c r="C11" s="665" t="s">
        <v>3242</v>
      </c>
      <c r="D11" s="665" t="s">
        <v>3250</v>
      </c>
      <c r="E11" s="665" t="s">
        <v>1719</v>
      </c>
      <c r="F11" s="668">
        <v>440.5</v>
      </c>
      <c r="G11" s="668">
        <v>7770.4200000000055</v>
      </c>
      <c r="H11" s="665">
        <v>1</v>
      </c>
      <c r="I11" s="665">
        <v>17.640000000000011</v>
      </c>
      <c r="J11" s="668">
        <v>378</v>
      </c>
      <c r="K11" s="668">
        <v>7987.1400000000021</v>
      </c>
      <c r="L11" s="665">
        <v>1.0278903843035507</v>
      </c>
      <c r="M11" s="665">
        <v>21.130000000000006</v>
      </c>
      <c r="N11" s="668">
        <v>543</v>
      </c>
      <c r="O11" s="668">
        <v>11473.550000000005</v>
      </c>
      <c r="P11" s="681">
        <v>1.4765675471853512</v>
      </c>
      <c r="Q11" s="669">
        <v>21.129926335174964</v>
      </c>
    </row>
    <row r="12" spans="1:17" ht="14.4" customHeight="1" x14ac:dyDescent="0.3">
      <c r="A12" s="664" t="s">
        <v>3241</v>
      </c>
      <c r="B12" s="665" t="s">
        <v>565</v>
      </c>
      <c r="C12" s="665" t="s">
        <v>3242</v>
      </c>
      <c r="D12" s="665" t="s">
        <v>3251</v>
      </c>
      <c r="E12" s="665" t="s">
        <v>1052</v>
      </c>
      <c r="F12" s="668"/>
      <c r="G12" s="668"/>
      <c r="H12" s="665"/>
      <c r="I12" s="665"/>
      <c r="J12" s="668">
        <v>40.099999999999994</v>
      </c>
      <c r="K12" s="668">
        <v>10588.400000000003</v>
      </c>
      <c r="L12" s="665"/>
      <c r="M12" s="665">
        <v>264.04987531172083</v>
      </c>
      <c r="N12" s="668">
        <v>21.599999999999998</v>
      </c>
      <c r="O12" s="668">
        <v>5703.4800000000023</v>
      </c>
      <c r="P12" s="681"/>
      <c r="Q12" s="669">
        <v>264.05000000000013</v>
      </c>
    </row>
    <row r="13" spans="1:17" ht="14.4" customHeight="1" x14ac:dyDescent="0.3">
      <c r="A13" s="664" t="s">
        <v>3241</v>
      </c>
      <c r="B13" s="665" t="s">
        <v>565</v>
      </c>
      <c r="C13" s="665" t="s">
        <v>3252</v>
      </c>
      <c r="D13" s="665" t="s">
        <v>3253</v>
      </c>
      <c r="E13" s="665"/>
      <c r="F13" s="668">
        <v>1</v>
      </c>
      <c r="G13" s="668">
        <v>149</v>
      </c>
      <c r="H13" s="665">
        <v>1</v>
      </c>
      <c r="I13" s="665">
        <v>149</v>
      </c>
      <c r="J13" s="668"/>
      <c r="K13" s="668"/>
      <c r="L13" s="665"/>
      <c r="M13" s="665"/>
      <c r="N13" s="668"/>
      <c r="O13" s="668"/>
      <c r="P13" s="681"/>
      <c r="Q13" s="669"/>
    </row>
    <row r="14" spans="1:17" ht="14.4" customHeight="1" x14ac:dyDescent="0.3">
      <c r="A14" s="664" t="s">
        <v>3241</v>
      </c>
      <c r="B14" s="665" t="s">
        <v>565</v>
      </c>
      <c r="C14" s="665" t="s">
        <v>3252</v>
      </c>
      <c r="D14" s="665" t="s">
        <v>3254</v>
      </c>
      <c r="E14" s="665"/>
      <c r="F14" s="668">
        <v>2</v>
      </c>
      <c r="G14" s="668">
        <v>388</v>
      </c>
      <c r="H14" s="665">
        <v>1</v>
      </c>
      <c r="I14" s="665">
        <v>194</v>
      </c>
      <c r="J14" s="668"/>
      <c r="K14" s="668"/>
      <c r="L14" s="665"/>
      <c r="M14" s="665"/>
      <c r="N14" s="668"/>
      <c r="O14" s="668"/>
      <c r="P14" s="681"/>
      <c r="Q14" s="669"/>
    </row>
    <row r="15" spans="1:17" ht="14.4" customHeight="1" x14ac:dyDescent="0.3">
      <c r="A15" s="664" t="s">
        <v>3241</v>
      </c>
      <c r="B15" s="665" t="s">
        <v>565</v>
      </c>
      <c r="C15" s="665" t="s">
        <v>3255</v>
      </c>
      <c r="D15" s="665" t="s">
        <v>3256</v>
      </c>
      <c r="E15" s="665" t="s">
        <v>3257</v>
      </c>
      <c r="F15" s="668">
        <v>99</v>
      </c>
      <c r="G15" s="668">
        <v>19206</v>
      </c>
      <c r="H15" s="665">
        <v>1</v>
      </c>
      <c r="I15" s="665">
        <v>194</v>
      </c>
      <c r="J15" s="668">
        <v>136</v>
      </c>
      <c r="K15" s="668">
        <v>26792</v>
      </c>
      <c r="L15" s="665">
        <v>1.3949807351869208</v>
      </c>
      <c r="M15" s="665">
        <v>197</v>
      </c>
      <c r="N15" s="668">
        <v>208</v>
      </c>
      <c r="O15" s="668">
        <v>42640</v>
      </c>
      <c r="P15" s="681">
        <v>2.2201395397271684</v>
      </c>
      <c r="Q15" s="669">
        <v>205</v>
      </c>
    </row>
    <row r="16" spans="1:17" ht="14.4" customHeight="1" x14ac:dyDescent="0.3">
      <c r="A16" s="664" t="s">
        <v>3241</v>
      </c>
      <c r="B16" s="665" t="s">
        <v>565</v>
      </c>
      <c r="C16" s="665" t="s">
        <v>3255</v>
      </c>
      <c r="D16" s="665" t="s">
        <v>3258</v>
      </c>
      <c r="E16" s="665" t="s">
        <v>3259</v>
      </c>
      <c r="F16" s="668"/>
      <c r="G16" s="668"/>
      <c r="H16" s="665"/>
      <c r="I16" s="665"/>
      <c r="J16" s="668">
        <v>15</v>
      </c>
      <c r="K16" s="668">
        <v>1215</v>
      </c>
      <c r="L16" s="665"/>
      <c r="M16" s="665">
        <v>81</v>
      </c>
      <c r="N16" s="668">
        <v>141</v>
      </c>
      <c r="O16" s="668">
        <v>11703</v>
      </c>
      <c r="P16" s="681"/>
      <c r="Q16" s="669">
        <v>83</v>
      </c>
    </row>
    <row r="17" spans="1:17" ht="14.4" customHeight="1" x14ac:dyDescent="0.3">
      <c r="A17" s="664" t="s">
        <v>3241</v>
      </c>
      <c r="B17" s="665" t="s">
        <v>565</v>
      </c>
      <c r="C17" s="665" t="s">
        <v>3255</v>
      </c>
      <c r="D17" s="665" t="s">
        <v>3260</v>
      </c>
      <c r="E17" s="665" t="s">
        <v>3261</v>
      </c>
      <c r="F17" s="668">
        <v>108</v>
      </c>
      <c r="G17" s="668">
        <v>11124</v>
      </c>
      <c r="H17" s="665">
        <v>1</v>
      </c>
      <c r="I17" s="665">
        <v>103</v>
      </c>
      <c r="J17" s="668">
        <v>83</v>
      </c>
      <c r="K17" s="668">
        <v>8632</v>
      </c>
      <c r="L17" s="665">
        <v>0.77597986335850411</v>
      </c>
      <c r="M17" s="665">
        <v>104</v>
      </c>
      <c r="N17" s="668">
        <v>81</v>
      </c>
      <c r="O17" s="668">
        <v>8586</v>
      </c>
      <c r="P17" s="681">
        <v>0.77184466019417475</v>
      </c>
      <c r="Q17" s="669">
        <v>106</v>
      </c>
    </row>
    <row r="18" spans="1:17" ht="14.4" customHeight="1" x14ac:dyDescent="0.3">
      <c r="A18" s="664" t="s">
        <v>3241</v>
      </c>
      <c r="B18" s="665" t="s">
        <v>565</v>
      </c>
      <c r="C18" s="665" t="s">
        <v>3255</v>
      </c>
      <c r="D18" s="665" t="s">
        <v>3262</v>
      </c>
      <c r="E18" s="665" t="s">
        <v>3263</v>
      </c>
      <c r="F18" s="668">
        <v>438</v>
      </c>
      <c r="G18" s="668">
        <v>14892</v>
      </c>
      <c r="H18" s="665">
        <v>1</v>
      </c>
      <c r="I18" s="665">
        <v>34</v>
      </c>
      <c r="J18" s="668">
        <v>253</v>
      </c>
      <c r="K18" s="668">
        <v>8855</v>
      </c>
      <c r="L18" s="665">
        <v>0.59461455815202791</v>
      </c>
      <c r="M18" s="665">
        <v>35</v>
      </c>
      <c r="N18" s="668">
        <v>288</v>
      </c>
      <c r="O18" s="668">
        <v>10656</v>
      </c>
      <c r="P18" s="681">
        <v>0.71555197421434324</v>
      </c>
      <c r="Q18" s="669">
        <v>37</v>
      </c>
    </row>
    <row r="19" spans="1:17" ht="14.4" customHeight="1" x14ac:dyDescent="0.3">
      <c r="A19" s="664" t="s">
        <v>3241</v>
      </c>
      <c r="B19" s="665" t="s">
        <v>565</v>
      </c>
      <c r="C19" s="665" t="s">
        <v>3255</v>
      </c>
      <c r="D19" s="665" t="s">
        <v>3264</v>
      </c>
      <c r="E19" s="665" t="s">
        <v>3265</v>
      </c>
      <c r="F19" s="668">
        <v>1</v>
      </c>
      <c r="G19" s="668">
        <v>5</v>
      </c>
      <c r="H19" s="665">
        <v>1</v>
      </c>
      <c r="I19" s="665">
        <v>5</v>
      </c>
      <c r="J19" s="668">
        <v>1</v>
      </c>
      <c r="K19" s="668">
        <v>5</v>
      </c>
      <c r="L19" s="665">
        <v>1</v>
      </c>
      <c r="M19" s="665">
        <v>5</v>
      </c>
      <c r="N19" s="668"/>
      <c r="O19" s="668"/>
      <c r="P19" s="681"/>
      <c r="Q19" s="669"/>
    </row>
    <row r="20" spans="1:17" ht="14.4" customHeight="1" x14ac:dyDescent="0.3">
      <c r="A20" s="664" t="s">
        <v>3241</v>
      </c>
      <c r="B20" s="665" t="s">
        <v>565</v>
      </c>
      <c r="C20" s="665" t="s">
        <v>3255</v>
      </c>
      <c r="D20" s="665" t="s">
        <v>3266</v>
      </c>
      <c r="E20" s="665" t="s">
        <v>3267</v>
      </c>
      <c r="F20" s="668">
        <v>7</v>
      </c>
      <c r="G20" s="668">
        <v>35</v>
      </c>
      <c r="H20" s="665">
        <v>1</v>
      </c>
      <c r="I20" s="665">
        <v>5</v>
      </c>
      <c r="J20" s="668">
        <v>5</v>
      </c>
      <c r="K20" s="668">
        <v>25</v>
      </c>
      <c r="L20" s="665">
        <v>0.7142857142857143</v>
      </c>
      <c r="M20" s="665">
        <v>5</v>
      </c>
      <c r="N20" s="668">
        <v>7</v>
      </c>
      <c r="O20" s="668">
        <v>35</v>
      </c>
      <c r="P20" s="681">
        <v>1</v>
      </c>
      <c r="Q20" s="669">
        <v>5</v>
      </c>
    </row>
    <row r="21" spans="1:17" ht="14.4" customHeight="1" x14ac:dyDescent="0.3">
      <c r="A21" s="664" t="s">
        <v>3241</v>
      </c>
      <c r="B21" s="665" t="s">
        <v>565</v>
      </c>
      <c r="C21" s="665" t="s">
        <v>3255</v>
      </c>
      <c r="D21" s="665" t="s">
        <v>3268</v>
      </c>
      <c r="E21" s="665" t="s">
        <v>3269</v>
      </c>
      <c r="F21" s="668"/>
      <c r="G21" s="668"/>
      <c r="H21" s="665"/>
      <c r="I21" s="665"/>
      <c r="J21" s="668">
        <v>2</v>
      </c>
      <c r="K21" s="668">
        <v>402</v>
      </c>
      <c r="L21" s="665"/>
      <c r="M21" s="665">
        <v>201</v>
      </c>
      <c r="N21" s="668">
        <v>4</v>
      </c>
      <c r="O21" s="668">
        <v>828</v>
      </c>
      <c r="P21" s="681"/>
      <c r="Q21" s="669">
        <v>207</v>
      </c>
    </row>
    <row r="22" spans="1:17" ht="14.4" customHeight="1" x14ac:dyDescent="0.3">
      <c r="A22" s="664" t="s">
        <v>3241</v>
      </c>
      <c r="B22" s="665" t="s">
        <v>565</v>
      </c>
      <c r="C22" s="665" t="s">
        <v>3255</v>
      </c>
      <c r="D22" s="665" t="s">
        <v>3270</v>
      </c>
      <c r="E22" s="665" t="s">
        <v>3271</v>
      </c>
      <c r="F22" s="668">
        <v>10</v>
      </c>
      <c r="G22" s="668">
        <v>1490</v>
      </c>
      <c r="H22" s="665">
        <v>1</v>
      </c>
      <c r="I22" s="665">
        <v>149</v>
      </c>
      <c r="J22" s="668">
        <v>6</v>
      </c>
      <c r="K22" s="668">
        <v>1806</v>
      </c>
      <c r="L22" s="665">
        <v>1.2120805369127516</v>
      </c>
      <c r="M22" s="665">
        <v>301</v>
      </c>
      <c r="N22" s="668">
        <v>6</v>
      </c>
      <c r="O22" s="668">
        <v>1854</v>
      </c>
      <c r="P22" s="681">
        <v>1.2442953020134229</v>
      </c>
      <c r="Q22" s="669">
        <v>309</v>
      </c>
    </row>
    <row r="23" spans="1:17" ht="14.4" customHeight="1" x14ac:dyDescent="0.3">
      <c r="A23" s="664" t="s">
        <v>3241</v>
      </c>
      <c r="B23" s="665" t="s">
        <v>565</v>
      </c>
      <c r="C23" s="665" t="s">
        <v>3255</v>
      </c>
      <c r="D23" s="665" t="s">
        <v>3272</v>
      </c>
      <c r="E23" s="665" t="s">
        <v>3273</v>
      </c>
      <c r="F23" s="668"/>
      <c r="G23" s="668"/>
      <c r="H23" s="665"/>
      <c r="I23" s="665"/>
      <c r="J23" s="668">
        <v>2</v>
      </c>
      <c r="K23" s="668">
        <v>952</v>
      </c>
      <c r="L23" s="665"/>
      <c r="M23" s="665">
        <v>476</v>
      </c>
      <c r="N23" s="668">
        <v>1</v>
      </c>
      <c r="O23" s="668">
        <v>488</v>
      </c>
      <c r="P23" s="681"/>
      <c r="Q23" s="669">
        <v>488</v>
      </c>
    </row>
    <row r="24" spans="1:17" ht="14.4" customHeight="1" x14ac:dyDescent="0.3">
      <c r="A24" s="664" t="s">
        <v>3241</v>
      </c>
      <c r="B24" s="665" t="s">
        <v>565</v>
      </c>
      <c r="C24" s="665" t="s">
        <v>3255</v>
      </c>
      <c r="D24" s="665" t="s">
        <v>3274</v>
      </c>
      <c r="E24" s="665" t="s">
        <v>3275</v>
      </c>
      <c r="F24" s="668">
        <v>23</v>
      </c>
      <c r="G24" s="668">
        <v>2139</v>
      </c>
      <c r="H24" s="665">
        <v>1</v>
      </c>
      <c r="I24" s="665">
        <v>93</v>
      </c>
      <c r="J24" s="668">
        <v>30</v>
      </c>
      <c r="K24" s="668">
        <v>2850</v>
      </c>
      <c r="L24" s="665">
        <v>1.3323983169705469</v>
      </c>
      <c r="M24" s="665">
        <v>95</v>
      </c>
      <c r="N24" s="668">
        <v>11</v>
      </c>
      <c r="O24" s="668">
        <v>1089</v>
      </c>
      <c r="P24" s="681">
        <v>0.50911640953716686</v>
      </c>
      <c r="Q24" s="669">
        <v>99</v>
      </c>
    </row>
    <row r="25" spans="1:17" ht="14.4" customHeight="1" x14ac:dyDescent="0.3">
      <c r="A25" s="664" t="s">
        <v>3241</v>
      </c>
      <c r="B25" s="665" t="s">
        <v>565</v>
      </c>
      <c r="C25" s="665" t="s">
        <v>3255</v>
      </c>
      <c r="D25" s="665" t="s">
        <v>3276</v>
      </c>
      <c r="E25" s="665" t="s">
        <v>3277</v>
      </c>
      <c r="F25" s="668"/>
      <c r="G25" s="668"/>
      <c r="H25" s="665"/>
      <c r="I25" s="665"/>
      <c r="J25" s="668">
        <v>1</v>
      </c>
      <c r="K25" s="668">
        <v>324</v>
      </c>
      <c r="L25" s="665"/>
      <c r="M25" s="665">
        <v>324</v>
      </c>
      <c r="N25" s="668"/>
      <c r="O25" s="668"/>
      <c r="P25" s="681"/>
      <c r="Q25" s="669"/>
    </row>
    <row r="26" spans="1:17" ht="14.4" customHeight="1" x14ac:dyDescent="0.3">
      <c r="A26" s="664" t="s">
        <v>3241</v>
      </c>
      <c r="B26" s="665" t="s">
        <v>565</v>
      </c>
      <c r="C26" s="665" t="s">
        <v>3255</v>
      </c>
      <c r="D26" s="665" t="s">
        <v>3278</v>
      </c>
      <c r="E26" s="665" t="s">
        <v>3279</v>
      </c>
      <c r="F26" s="668">
        <v>8</v>
      </c>
      <c r="G26" s="668">
        <v>728</v>
      </c>
      <c r="H26" s="665">
        <v>1</v>
      </c>
      <c r="I26" s="665">
        <v>91</v>
      </c>
      <c r="J26" s="668">
        <v>6</v>
      </c>
      <c r="K26" s="668">
        <v>558</v>
      </c>
      <c r="L26" s="665">
        <v>0.76648351648351654</v>
      </c>
      <c r="M26" s="665">
        <v>93</v>
      </c>
      <c r="N26" s="668">
        <v>4</v>
      </c>
      <c r="O26" s="668">
        <v>388</v>
      </c>
      <c r="P26" s="681">
        <v>0.53296703296703296</v>
      </c>
      <c r="Q26" s="669">
        <v>97</v>
      </c>
    </row>
    <row r="27" spans="1:17" ht="14.4" customHeight="1" x14ac:dyDescent="0.3">
      <c r="A27" s="664" t="s">
        <v>3241</v>
      </c>
      <c r="B27" s="665" t="s">
        <v>565</v>
      </c>
      <c r="C27" s="665" t="s">
        <v>3255</v>
      </c>
      <c r="D27" s="665" t="s">
        <v>3280</v>
      </c>
      <c r="E27" s="665" t="s">
        <v>3281</v>
      </c>
      <c r="F27" s="668">
        <v>1805</v>
      </c>
      <c r="G27" s="668">
        <v>418760</v>
      </c>
      <c r="H27" s="665">
        <v>1</v>
      </c>
      <c r="I27" s="665">
        <v>232</v>
      </c>
      <c r="J27" s="668">
        <v>1767</v>
      </c>
      <c r="K27" s="668">
        <v>415245</v>
      </c>
      <c r="L27" s="665">
        <v>0.9916061705989111</v>
      </c>
      <c r="M27" s="665">
        <v>235</v>
      </c>
      <c r="N27" s="668">
        <v>2181</v>
      </c>
      <c r="O27" s="668">
        <v>547431</v>
      </c>
      <c r="P27" s="681">
        <v>1.3072666921386953</v>
      </c>
      <c r="Q27" s="669">
        <v>251</v>
      </c>
    </row>
    <row r="28" spans="1:17" ht="14.4" customHeight="1" x14ac:dyDescent="0.3">
      <c r="A28" s="664" t="s">
        <v>3241</v>
      </c>
      <c r="B28" s="665" t="s">
        <v>565</v>
      </c>
      <c r="C28" s="665" t="s">
        <v>3255</v>
      </c>
      <c r="D28" s="665" t="s">
        <v>3282</v>
      </c>
      <c r="E28" s="665" t="s">
        <v>3283</v>
      </c>
      <c r="F28" s="668">
        <v>2184</v>
      </c>
      <c r="G28" s="668">
        <v>253344</v>
      </c>
      <c r="H28" s="665">
        <v>1</v>
      </c>
      <c r="I28" s="665">
        <v>116</v>
      </c>
      <c r="J28" s="668">
        <v>2196</v>
      </c>
      <c r="K28" s="668">
        <v>259128</v>
      </c>
      <c r="L28" s="665">
        <v>1.0228306176582038</v>
      </c>
      <c r="M28" s="665">
        <v>118</v>
      </c>
      <c r="N28" s="668">
        <v>2526</v>
      </c>
      <c r="O28" s="668">
        <v>318276</v>
      </c>
      <c r="P28" s="681">
        <v>1.2562997347480107</v>
      </c>
      <c r="Q28" s="669">
        <v>126</v>
      </c>
    </row>
    <row r="29" spans="1:17" ht="14.4" customHeight="1" x14ac:dyDescent="0.3">
      <c r="A29" s="664" t="s">
        <v>3241</v>
      </c>
      <c r="B29" s="665" t="s">
        <v>565</v>
      </c>
      <c r="C29" s="665" t="s">
        <v>3255</v>
      </c>
      <c r="D29" s="665" t="s">
        <v>3284</v>
      </c>
      <c r="E29" s="665" t="s">
        <v>3285</v>
      </c>
      <c r="F29" s="668">
        <v>14</v>
      </c>
      <c r="G29" s="668">
        <v>6986</v>
      </c>
      <c r="H29" s="665">
        <v>1</v>
      </c>
      <c r="I29" s="665">
        <v>499</v>
      </c>
      <c r="J29" s="668">
        <v>15</v>
      </c>
      <c r="K29" s="668">
        <v>7590</v>
      </c>
      <c r="L29" s="665">
        <v>1.0864586315488118</v>
      </c>
      <c r="M29" s="665">
        <v>506</v>
      </c>
      <c r="N29" s="668"/>
      <c r="O29" s="668"/>
      <c r="P29" s="681"/>
      <c r="Q29" s="669"/>
    </row>
    <row r="30" spans="1:17" ht="14.4" customHeight="1" x14ac:dyDescent="0.3">
      <c r="A30" s="664" t="s">
        <v>3241</v>
      </c>
      <c r="B30" s="665" t="s">
        <v>565</v>
      </c>
      <c r="C30" s="665" t="s">
        <v>3255</v>
      </c>
      <c r="D30" s="665" t="s">
        <v>3286</v>
      </c>
      <c r="E30" s="665" t="s">
        <v>3287</v>
      </c>
      <c r="F30" s="668"/>
      <c r="G30" s="668"/>
      <c r="H30" s="665"/>
      <c r="I30" s="665"/>
      <c r="J30" s="668"/>
      <c r="K30" s="668"/>
      <c r="L30" s="665"/>
      <c r="M30" s="665"/>
      <c r="N30" s="668">
        <v>1</v>
      </c>
      <c r="O30" s="668">
        <v>770</v>
      </c>
      <c r="P30" s="681"/>
      <c r="Q30" s="669">
        <v>770</v>
      </c>
    </row>
    <row r="31" spans="1:17" ht="14.4" customHeight="1" x14ac:dyDescent="0.3">
      <c r="A31" s="664" t="s">
        <v>3241</v>
      </c>
      <c r="B31" s="665" t="s">
        <v>565</v>
      </c>
      <c r="C31" s="665" t="s">
        <v>3255</v>
      </c>
      <c r="D31" s="665" t="s">
        <v>3288</v>
      </c>
      <c r="E31" s="665" t="s">
        <v>3289</v>
      </c>
      <c r="F31" s="668">
        <v>998</v>
      </c>
      <c r="G31" s="668">
        <v>154690</v>
      </c>
      <c r="H31" s="665">
        <v>1</v>
      </c>
      <c r="I31" s="665">
        <v>155</v>
      </c>
      <c r="J31" s="668">
        <v>910</v>
      </c>
      <c r="K31" s="668">
        <v>142870</v>
      </c>
      <c r="L31" s="665">
        <v>0.9235891137112936</v>
      </c>
      <c r="M31" s="665">
        <v>157</v>
      </c>
      <c r="N31" s="668">
        <v>961</v>
      </c>
      <c r="O31" s="668">
        <v>156643</v>
      </c>
      <c r="P31" s="681">
        <v>1.012625250501002</v>
      </c>
      <c r="Q31" s="669">
        <v>163</v>
      </c>
    </row>
    <row r="32" spans="1:17" ht="14.4" customHeight="1" x14ac:dyDescent="0.3">
      <c r="A32" s="664" t="s">
        <v>3241</v>
      </c>
      <c r="B32" s="665" t="s">
        <v>565</v>
      </c>
      <c r="C32" s="665" t="s">
        <v>3255</v>
      </c>
      <c r="D32" s="665" t="s">
        <v>3290</v>
      </c>
      <c r="E32" s="665" t="s">
        <v>3291</v>
      </c>
      <c r="F32" s="668">
        <v>1</v>
      </c>
      <c r="G32" s="668">
        <v>0</v>
      </c>
      <c r="H32" s="665"/>
      <c r="I32" s="665">
        <v>0</v>
      </c>
      <c r="J32" s="668"/>
      <c r="K32" s="668"/>
      <c r="L32" s="665"/>
      <c r="M32" s="665"/>
      <c r="N32" s="668"/>
      <c r="O32" s="668"/>
      <c r="P32" s="681"/>
      <c r="Q32" s="669"/>
    </row>
    <row r="33" spans="1:17" ht="14.4" customHeight="1" x14ac:dyDescent="0.3">
      <c r="A33" s="664" t="s">
        <v>3241</v>
      </c>
      <c r="B33" s="665" t="s">
        <v>565</v>
      </c>
      <c r="C33" s="665" t="s">
        <v>3255</v>
      </c>
      <c r="D33" s="665" t="s">
        <v>3292</v>
      </c>
      <c r="E33" s="665" t="s">
        <v>3293</v>
      </c>
      <c r="F33" s="668">
        <v>3809</v>
      </c>
      <c r="G33" s="668">
        <v>0</v>
      </c>
      <c r="H33" s="665"/>
      <c r="I33" s="665">
        <v>0</v>
      </c>
      <c r="J33" s="668">
        <v>3453</v>
      </c>
      <c r="K33" s="668">
        <v>0</v>
      </c>
      <c r="L33" s="665"/>
      <c r="M33" s="665">
        <v>0</v>
      </c>
      <c r="N33" s="668">
        <v>4204</v>
      </c>
      <c r="O33" s="668">
        <v>140133.29999999999</v>
      </c>
      <c r="P33" s="681"/>
      <c r="Q33" s="669">
        <v>33.333325404376779</v>
      </c>
    </row>
    <row r="34" spans="1:17" ht="14.4" customHeight="1" x14ac:dyDescent="0.3">
      <c r="A34" s="664" t="s">
        <v>3241</v>
      </c>
      <c r="B34" s="665" t="s">
        <v>565</v>
      </c>
      <c r="C34" s="665" t="s">
        <v>3255</v>
      </c>
      <c r="D34" s="665" t="s">
        <v>3294</v>
      </c>
      <c r="E34" s="665" t="s">
        <v>3295</v>
      </c>
      <c r="F34" s="668">
        <v>161</v>
      </c>
      <c r="G34" s="668">
        <v>17066</v>
      </c>
      <c r="H34" s="665">
        <v>1</v>
      </c>
      <c r="I34" s="665">
        <v>106</v>
      </c>
      <c r="J34" s="668">
        <v>188</v>
      </c>
      <c r="K34" s="668">
        <v>20304</v>
      </c>
      <c r="L34" s="665">
        <v>1.1897339739833588</v>
      </c>
      <c r="M34" s="665">
        <v>108</v>
      </c>
      <c r="N34" s="668">
        <v>225</v>
      </c>
      <c r="O34" s="668">
        <v>26100</v>
      </c>
      <c r="P34" s="681">
        <v>1.5293566154927927</v>
      </c>
      <c r="Q34" s="669">
        <v>116</v>
      </c>
    </row>
    <row r="35" spans="1:17" ht="14.4" customHeight="1" x14ac:dyDescent="0.3">
      <c r="A35" s="664" t="s">
        <v>3241</v>
      </c>
      <c r="B35" s="665" t="s">
        <v>565</v>
      </c>
      <c r="C35" s="665" t="s">
        <v>3255</v>
      </c>
      <c r="D35" s="665" t="s">
        <v>3296</v>
      </c>
      <c r="E35" s="665" t="s">
        <v>3297</v>
      </c>
      <c r="F35" s="668">
        <v>1</v>
      </c>
      <c r="G35" s="668">
        <v>35</v>
      </c>
      <c r="H35" s="665">
        <v>1</v>
      </c>
      <c r="I35" s="665">
        <v>35</v>
      </c>
      <c r="J35" s="668">
        <v>41</v>
      </c>
      <c r="K35" s="668">
        <v>1476</v>
      </c>
      <c r="L35" s="665">
        <v>42.171428571428571</v>
      </c>
      <c r="M35" s="665">
        <v>36</v>
      </c>
      <c r="N35" s="668">
        <v>51</v>
      </c>
      <c r="O35" s="668">
        <v>1887</v>
      </c>
      <c r="P35" s="681">
        <v>53.914285714285711</v>
      </c>
      <c r="Q35" s="669">
        <v>37</v>
      </c>
    </row>
    <row r="36" spans="1:17" ht="14.4" customHeight="1" x14ac:dyDescent="0.3">
      <c r="A36" s="664" t="s">
        <v>3241</v>
      </c>
      <c r="B36" s="665" t="s">
        <v>565</v>
      </c>
      <c r="C36" s="665" t="s">
        <v>3255</v>
      </c>
      <c r="D36" s="665" t="s">
        <v>3298</v>
      </c>
      <c r="E36" s="665" t="s">
        <v>3299</v>
      </c>
      <c r="F36" s="668">
        <v>927</v>
      </c>
      <c r="G36" s="668">
        <v>75087</v>
      </c>
      <c r="H36" s="665">
        <v>1</v>
      </c>
      <c r="I36" s="665">
        <v>81</v>
      </c>
      <c r="J36" s="668">
        <v>944</v>
      </c>
      <c r="K36" s="668">
        <v>77408</v>
      </c>
      <c r="L36" s="665">
        <v>1.0309108101269195</v>
      </c>
      <c r="M36" s="665">
        <v>82</v>
      </c>
      <c r="N36" s="668">
        <v>1004</v>
      </c>
      <c r="O36" s="668">
        <v>86344</v>
      </c>
      <c r="P36" s="681">
        <v>1.1499194267982473</v>
      </c>
      <c r="Q36" s="669">
        <v>86</v>
      </c>
    </row>
    <row r="37" spans="1:17" ht="14.4" customHeight="1" x14ac:dyDescent="0.3">
      <c r="A37" s="664" t="s">
        <v>3241</v>
      </c>
      <c r="B37" s="665" t="s">
        <v>565</v>
      </c>
      <c r="C37" s="665" t="s">
        <v>3255</v>
      </c>
      <c r="D37" s="665" t="s">
        <v>3300</v>
      </c>
      <c r="E37" s="665" t="s">
        <v>3301</v>
      </c>
      <c r="F37" s="668">
        <v>6</v>
      </c>
      <c r="G37" s="668">
        <v>876</v>
      </c>
      <c r="H37" s="665">
        <v>1</v>
      </c>
      <c r="I37" s="665">
        <v>146</v>
      </c>
      <c r="J37" s="668">
        <v>6</v>
      </c>
      <c r="K37" s="668">
        <v>888</v>
      </c>
      <c r="L37" s="665">
        <v>1.0136986301369864</v>
      </c>
      <c r="M37" s="665">
        <v>148</v>
      </c>
      <c r="N37" s="668">
        <v>4</v>
      </c>
      <c r="O37" s="668">
        <v>616</v>
      </c>
      <c r="P37" s="681">
        <v>0.70319634703196343</v>
      </c>
      <c r="Q37" s="669">
        <v>154</v>
      </c>
    </row>
    <row r="38" spans="1:17" ht="14.4" customHeight="1" x14ac:dyDescent="0.3">
      <c r="A38" s="664" t="s">
        <v>3241</v>
      </c>
      <c r="B38" s="665" t="s">
        <v>565</v>
      </c>
      <c r="C38" s="665" t="s">
        <v>3255</v>
      </c>
      <c r="D38" s="665" t="s">
        <v>3302</v>
      </c>
      <c r="E38" s="665" t="s">
        <v>3303</v>
      </c>
      <c r="F38" s="668"/>
      <c r="G38" s="668"/>
      <c r="H38" s="665"/>
      <c r="I38" s="665"/>
      <c r="J38" s="668">
        <v>1</v>
      </c>
      <c r="K38" s="668">
        <v>31</v>
      </c>
      <c r="L38" s="665"/>
      <c r="M38" s="665">
        <v>31</v>
      </c>
      <c r="N38" s="668">
        <v>2</v>
      </c>
      <c r="O38" s="668">
        <v>64</v>
      </c>
      <c r="P38" s="681"/>
      <c r="Q38" s="669">
        <v>32</v>
      </c>
    </row>
    <row r="39" spans="1:17" ht="14.4" customHeight="1" x14ac:dyDescent="0.3">
      <c r="A39" s="664" t="s">
        <v>3241</v>
      </c>
      <c r="B39" s="665" t="s">
        <v>565</v>
      </c>
      <c r="C39" s="665" t="s">
        <v>3255</v>
      </c>
      <c r="D39" s="665" t="s">
        <v>3304</v>
      </c>
      <c r="E39" s="665" t="s">
        <v>3305</v>
      </c>
      <c r="F39" s="668">
        <v>27</v>
      </c>
      <c r="G39" s="668">
        <v>0</v>
      </c>
      <c r="H39" s="665"/>
      <c r="I39" s="665">
        <v>0</v>
      </c>
      <c r="J39" s="668">
        <v>26</v>
      </c>
      <c r="K39" s="668">
        <v>0</v>
      </c>
      <c r="L39" s="665"/>
      <c r="M39" s="665">
        <v>0</v>
      </c>
      <c r="N39" s="668">
        <v>2</v>
      </c>
      <c r="O39" s="668">
        <v>0</v>
      </c>
      <c r="P39" s="681"/>
      <c r="Q39" s="669">
        <v>0</v>
      </c>
    </row>
    <row r="40" spans="1:17" ht="14.4" customHeight="1" x14ac:dyDescent="0.3">
      <c r="A40" s="664" t="s">
        <v>3241</v>
      </c>
      <c r="B40" s="665" t="s">
        <v>565</v>
      </c>
      <c r="C40" s="665" t="s">
        <v>3255</v>
      </c>
      <c r="D40" s="665" t="s">
        <v>3306</v>
      </c>
      <c r="E40" s="665" t="s">
        <v>3307</v>
      </c>
      <c r="F40" s="668">
        <v>2</v>
      </c>
      <c r="G40" s="668">
        <v>400</v>
      </c>
      <c r="H40" s="665">
        <v>1</v>
      </c>
      <c r="I40" s="665">
        <v>200</v>
      </c>
      <c r="J40" s="668"/>
      <c r="K40" s="668"/>
      <c r="L40" s="665"/>
      <c r="M40" s="665"/>
      <c r="N40" s="668"/>
      <c r="O40" s="668"/>
      <c r="P40" s="681"/>
      <c r="Q40" s="669"/>
    </row>
    <row r="41" spans="1:17" ht="14.4" customHeight="1" x14ac:dyDescent="0.3">
      <c r="A41" s="664" t="s">
        <v>3241</v>
      </c>
      <c r="B41" s="665" t="s">
        <v>565</v>
      </c>
      <c r="C41" s="665" t="s">
        <v>3255</v>
      </c>
      <c r="D41" s="665" t="s">
        <v>3308</v>
      </c>
      <c r="E41" s="665" t="s">
        <v>3309</v>
      </c>
      <c r="F41" s="668">
        <v>8</v>
      </c>
      <c r="G41" s="668">
        <v>1488</v>
      </c>
      <c r="H41" s="665">
        <v>1</v>
      </c>
      <c r="I41" s="665">
        <v>186</v>
      </c>
      <c r="J41" s="668">
        <v>5</v>
      </c>
      <c r="K41" s="668">
        <v>1920</v>
      </c>
      <c r="L41" s="665">
        <v>1.2903225806451613</v>
      </c>
      <c r="M41" s="665">
        <v>384</v>
      </c>
      <c r="N41" s="668">
        <v>6</v>
      </c>
      <c r="O41" s="668">
        <v>2364</v>
      </c>
      <c r="P41" s="681">
        <v>1.5887096774193548</v>
      </c>
      <c r="Q41" s="669">
        <v>394</v>
      </c>
    </row>
    <row r="42" spans="1:17" ht="14.4" customHeight="1" x14ac:dyDescent="0.3">
      <c r="A42" s="664" t="s">
        <v>3241</v>
      </c>
      <c r="B42" s="665" t="s">
        <v>565</v>
      </c>
      <c r="C42" s="665" t="s">
        <v>3255</v>
      </c>
      <c r="D42" s="665" t="s">
        <v>3310</v>
      </c>
      <c r="E42" s="665" t="s">
        <v>3311</v>
      </c>
      <c r="F42" s="668">
        <v>7</v>
      </c>
      <c r="G42" s="668">
        <v>602</v>
      </c>
      <c r="H42" s="665">
        <v>1</v>
      </c>
      <c r="I42" s="665">
        <v>86</v>
      </c>
      <c r="J42" s="668">
        <v>1</v>
      </c>
      <c r="K42" s="668">
        <v>158</v>
      </c>
      <c r="L42" s="665">
        <v>0.26245847176079734</v>
      </c>
      <c r="M42" s="665">
        <v>158</v>
      </c>
      <c r="N42" s="668">
        <v>3</v>
      </c>
      <c r="O42" s="668">
        <v>486</v>
      </c>
      <c r="P42" s="681">
        <v>0.80730897009966773</v>
      </c>
      <c r="Q42" s="669">
        <v>162</v>
      </c>
    </row>
    <row r="43" spans="1:17" ht="14.4" customHeight="1" x14ac:dyDescent="0.3">
      <c r="A43" s="664" t="s">
        <v>3241</v>
      </c>
      <c r="B43" s="665" t="s">
        <v>565</v>
      </c>
      <c r="C43" s="665" t="s">
        <v>3255</v>
      </c>
      <c r="D43" s="665" t="s">
        <v>3312</v>
      </c>
      <c r="E43" s="665" t="s">
        <v>3313</v>
      </c>
      <c r="F43" s="668"/>
      <c r="G43" s="668"/>
      <c r="H43" s="665"/>
      <c r="I43" s="665"/>
      <c r="J43" s="668">
        <v>1</v>
      </c>
      <c r="K43" s="668">
        <v>349</v>
      </c>
      <c r="L43" s="665"/>
      <c r="M43" s="665">
        <v>349</v>
      </c>
      <c r="N43" s="668"/>
      <c r="O43" s="668"/>
      <c r="P43" s="681"/>
      <c r="Q43" s="669"/>
    </row>
    <row r="44" spans="1:17" ht="14.4" customHeight="1" x14ac:dyDescent="0.3">
      <c r="A44" s="664" t="s">
        <v>3241</v>
      </c>
      <c r="B44" s="665" t="s">
        <v>565</v>
      </c>
      <c r="C44" s="665" t="s">
        <v>3255</v>
      </c>
      <c r="D44" s="665" t="s">
        <v>3314</v>
      </c>
      <c r="E44" s="665" t="s">
        <v>3315</v>
      </c>
      <c r="F44" s="668"/>
      <c r="G44" s="668"/>
      <c r="H44" s="665"/>
      <c r="I44" s="665"/>
      <c r="J44" s="668"/>
      <c r="K44" s="668"/>
      <c r="L44" s="665"/>
      <c r="M44" s="665"/>
      <c r="N44" s="668">
        <v>1</v>
      </c>
      <c r="O44" s="668">
        <v>721</v>
      </c>
      <c r="P44" s="681"/>
      <c r="Q44" s="669">
        <v>721</v>
      </c>
    </row>
    <row r="45" spans="1:17" ht="14.4" customHeight="1" x14ac:dyDescent="0.3">
      <c r="A45" s="664" t="s">
        <v>3241</v>
      </c>
      <c r="B45" s="665" t="s">
        <v>565</v>
      </c>
      <c r="C45" s="665" t="s">
        <v>3255</v>
      </c>
      <c r="D45" s="665" t="s">
        <v>3316</v>
      </c>
      <c r="E45" s="665" t="s">
        <v>3317</v>
      </c>
      <c r="F45" s="668"/>
      <c r="G45" s="668"/>
      <c r="H45" s="665"/>
      <c r="I45" s="665"/>
      <c r="J45" s="668">
        <v>6</v>
      </c>
      <c r="K45" s="668">
        <v>342</v>
      </c>
      <c r="L45" s="665"/>
      <c r="M45" s="665">
        <v>57</v>
      </c>
      <c r="N45" s="668">
        <v>15</v>
      </c>
      <c r="O45" s="668">
        <v>885</v>
      </c>
      <c r="P45" s="681"/>
      <c r="Q45" s="669">
        <v>59</v>
      </c>
    </row>
    <row r="46" spans="1:17" ht="14.4" customHeight="1" x14ac:dyDescent="0.3">
      <c r="A46" s="664" t="s">
        <v>3241</v>
      </c>
      <c r="B46" s="665" t="s">
        <v>565</v>
      </c>
      <c r="C46" s="665" t="s">
        <v>3255</v>
      </c>
      <c r="D46" s="665" t="s">
        <v>3318</v>
      </c>
      <c r="E46" s="665" t="s">
        <v>3319</v>
      </c>
      <c r="F46" s="668">
        <v>161</v>
      </c>
      <c r="G46" s="668">
        <v>31556</v>
      </c>
      <c r="H46" s="665">
        <v>1</v>
      </c>
      <c r="I46" s="665">
        <v>196</v>
      </c>
      <c r="J46" s="668">
        <v>386</v>
      </c>
      <c r="K46" s="668">
        <v>76428</v>
      </c>
      <c r="L46" s="665">
        <v>2.421979972113069</v>
      </c>
      <c r="M46" s="665">
        <v>198</v>
      </c>
      <c r="N46" s="668">
        <v>392</v>
      </c>
      <c r="O46" s="668">
        <v>79968</v>
      </c>
      <c r="P46" s="681">
        <v>2.5341614906832297</v>
      </c>
      <c r="Q46" s="669">
        <v>204</v>
      </c>
    </row>
    <row r="47" spans="1:17" ht="14.4" customHeight="1" x14ac:dyDescent="0.3">
      <c r="A47" s="664" t="s">
        <v>3241</v>
      </c>
      <c r="B47" s="665" t="s">
        <v>565</v>
      </c>
      <c r="C47" s="665" t="s">
        <v>3255</v>
      </c>
      <c r="D47" s="665" t="s">
        <v>3320</v>
      </c>
      <c r="E47" s="665" t="s">
        <v>3321</v>
      </c>
      <c r="F47" s="668"/>
      <c r="G47" s="668"/>
      <c r="H47" s="665"/>
      <c r="I47" s="665"/>
      <c r="J47" s="668">
        <v>1</v>
      </c>
      <c r="K47" s="668">
        <v>179</v>
      </c>
      <c r="L47" s="665"/>
      <c r="M47" s="665">
        <v>179</v>
      </c>
      <c r="N47" s="668"/>
      <c r="O47" s="668"/>
      <c r="P47" s="681"/>
      <c r="Q47" s="669"/>
    </row>
    <row r="48" spans="1:17" ht="14.4" customHeight="1" x14ac:dyDescent="0.3">
      <c r="A48" s="664" t="s">
        <v>3241</v>
      </c>
      <c r="B48" s="665" t="s">
        <v>565</v>
      </c>
      <c r="C48" s="665" t="s">
        <v>3255</v>
      </c>
      <c r="D48" s="665" t="s">
        <v>3322</v>
      </c>
      <c r="E48" s="665" t="s">
        <v>3323</v>
      </c>
      <c r="F48" s="668">
        <v>1</v>
      </c>
      <c r="G48" s="668">
        <v>161</v>
      </c>
      <c r="H48" s="665">
        <v>1</v>
      </c>
      <c r="I48" s="665">
        <v>161</v>
      </c>
      <c r="J48" s="668">
        <v>1</v>
      </c>
      <c r="K48" s="668">
        <v>311</v>
      </c>
      <c r="L48" s="665">
        <v>1.9316770186335404</v>
      </c>
      <c r="M48" s="665">
        <v>311</v>
      </c>
      <c r="N48" s="668">
        <v>1</v>
      </c>
      <c r="O48" s="668">
        <v>319</v>
      </c>
      <c r="P48" s="681">
        <v>1.9813664596273293</v>
      </c>
      <c r="Q48" s="669">
        <v>319</v>
      </c>
    </row>
    <row r="49" spans="1:17" ht="14.4" customHeight="1" x14ac:dyDescent="0.3">
      <c r="A49" s="664" t="s">
        <v>3241</v>
      </c>
      <c r="B49" s="665" t="s">
        <v>565</v>
      </c>
      <c r="C49" s="665" t="s">
        <v>3255</v>
      </c>
      <c r="D49" s="665" t="s">
        <v>3324</v>
      </c>
      <c r="E49" s="665" t="s">
        <v>3325</v>
      </c>
      <c r="F49" s="668">
        <v>6</v>
      </c>
      <c r="G49" s="668">
        <v>1788</v>
      </c>
      <c r="H49" s="665">
        <v>1</v>
      </c>
      <c r="I49" s="665">
        <v>298</v>
      </c>
      <c r="J49" s="668">
        <v>8</v>
      </c>
      <c r="K49" s="668">
        <v>4752</v>
      </c>
      <c r="L49" s="665">
        <v>2.6577181208053693</v>
      </c>
      <c r="M49" s="665">
        <v>594</v>
      </c>
      <c r="N49" s="668">
        <v>1</v>
      </c>
      <c r="O49" s="668">
        <v>610</v>
      </c>
      <c r="P49" s="681">
        <v>0.34116331096196867</v>
      </c>
      <c r="Q49" s="669">
        <v>610</v>
      </c>
    </row>
    <row r="50" spans="1:17" ht="14.4" customHeight="1" x14ac:dyDescent="0.3">
      <c r="A50" s="664" t="s">
        <v>3241</v>
      </c>
      <c r="B50" s="665" t="s">
        <v>565</v>
      </c>
      <c r="C50" s="665" t="s">
        <v>3255</v>
      </c>
      <c r="D50" s="665" t="s">
        <v>3326</v>
      </c>
      <c r="E50" s="665" t="s">
        <v>3327</v>
      </c>
      <c r="F50" s="668">
        <v>72</v>
      </c>
      <c r="G50" s="668">
        <v>5760</v>
      </c>
      <c r="H50" s="665">
        <v>1</v>
      </c>
      <c r="I50" s="665">
        <v>80</v>
      </c>
      <c r="J50" s="668">
        <v>64</v>
      </c>
      <c r="K50" s="668">
        <v>5248</v>
      </c>
      <c r="L50" s="665">
        <v>0.91111111111111109</v>
      </c>
      <c r="M50" s="665">
        <v>82</v>
      </c>
      <c r="N50" s="668">
        <v>79</v>
      </c>
      <c r="O50" s="668">
        <v>6794</v>
      </c>
      <c r="P50" s="681">
        <v>1.179513888888889</v>
      </c>
      <c r="Q50" s="669">
        <v>86</v>
      </c>
    </row>
    <row r="51" spans="1:17" ht="14.4" customHeight="1" x14ac:dyDescent="0.3">
      <c r="A51" s="664" t="s">
        <v>3241</v>
      </c>
      <c r="B51" s="665" t="s">
        <v>565</v>
      </c>
      <c r="C51" s="665" t="s">
        <v>3255</v>
      </c>
      <c r="D51" s="665" t="s">
        <v>3328</v>
      </c>
      <c r="E51" s="665" t="s">
        <v>3329</v>
      </c>
      <c r="F51" s="668"/>
      <c r="G51" s="668"/>
      <c r="H51" s="665"/>
      <c r="I51" s="665"/>
      <c r="J51" s="668">
        <v>1</v>
      </c>
      <c r="K51" s="668">
        <v>389</v>
      </c>
      <c r="L51" s="665"/>
      <c r="M51" s="665">
        <v>389</v>
      </c>
      <c r="N51" s="668"/>
      <c r="O51" s="668"/>
      <c r="P51" s="681"/>
      <c r="Q51" s="669"/>
    </row>
    <row r="52" spans="1:17" ht="14.4" customHeight="1" x14ac:dyDescent="0.3">
      <c r="A52" s="664" t="s">
        <v>3241</v>
      </c>
      <c r="B52" s="665" t="s">
        <v>571</v>
      </c>
      <c r="C52" s="665" t="s">
        <v>3242</v>
      </c>
      <c r="D52" s="665" t="s">
        <v>3243</v>
      </c>
      <c r="E52" s="665" t="s">
        <v>3244</v>
      </c>
      <c r="F52" s="668"/>
      <c r="G52" s="668"/>
      <c r="H52" s="665"/>
      <c r="I52" s="665"/>
      <c r="J52" s="668"/>
      <c r="K52" s="668"/>
      <c r="L52" s="665"/>
      <c r="M52" s="665"/>
      <c r="N52" s="668">
        <v>13.9</v>
      </c>
      <c r="O52" s="668">
        <v>2099.7000000000003</v>
      </c>
      <c r="P52" s="681"/>
      <c r="Q52" s="669">
        <v>151.05755395683454</v>
      </c>
    </row>
    <row r="53" spans="1:17" ht="14.4" customHeight="1" x14ac:dyDescent="0.3">
      <c r="A53" s="664" t="s">
        <v>3241</v>
      </c>
      <c r="B53" s="665" t="s">
        <v>571</v>
      </c>
      <c r="C53" s="665" t="s">
        <v>3255</v>
      </c>
      <c r="D53" s="665" t="s">
        <v>3330</v>
      </c>
      <c r="E53" s="665" t="s">
        <v>3331</v>
      </c>
      <c r="F53" s="668">
        <v>1</v>
      </c>
      <c r="G53" s="668">
        <v>183</v>
      </c>
      <c r="H53" s="665">
        <v>1</v>
      </c>
      <c r="I53" s="665">
        <v>183</v>
      </c>
      <c r="J53" s="668"/>
      <c r="K53" s="668"/>
      <c r="L53" s="665"/>
      <c r="M53" s="665"/>
      <c r="N53" s="668"/>
      <c r="O53" s="668"/>
      <c r="P53" s="681"/>
      <c r="Q53" s="669"/>
    </row>
    <row r="54" spans="1:17" ht="14.4" customHeight="1" x14ac:dyDescent="0.3">
      <c r="A54" s="664" t="s">
        <v>3241</v>
      </c>
      <c r="B54" s="665" t="s">
        <v>571</v>
      </c>
      <c r="C54" s="665" t="s">
        <v>3255</v>
      </c>
      <c r="D54" s="665" t="s">
        <v>3332</v>
      </c>
      <c r="E54" s="665" t="s">
        <v>3333</v>
      </c>
      <c r="F54" s="668"/>
      <c r="G54" s="668"/>
      <c r="H54" s="665"/>
      <c r="I54" s="665"/>
      <c r="J54" s="668"/>
      <c r="K54" s="668"/>
      <c r="L54" s="665"/>
      <c r="M54" s="665"/>
      <c r="N54" s="668">
        <v>1</v>
      </c>
      <c r="O54" s="668">
        <v>1027</v>
      </c>
      <c r="P54" s="681"/>
      <c r="Q54" s="669">
        <v>1027</v>
      </c>
    </row>
    <row r="55" spans="1:17" ht="14.4" customHeight="1" x14ac:dyDescent="0.3">
      <c r="A55" s="664" t="s">
        <v>3241</v>
      </c>
      <c r="B55" s="665" t="s">
        <v>571</v>
      </c>
      <c r="C55" s="665" t="s">
        <v>3255</v>
      </c>
      <c r="D55" s="665" t="s">
        <v>3298</v>
      </c>
      <c r="E55" s="665" t="s">
        <v>3299</v>
      </c>
      <c r="F55" s="668">
        <v>1</v>
      </c>
      <c r="G55" s="668">
        <v>81</v>
      </c>
      <c r="H55" s="665">
        <v>1</v>
      </c>
      <c r="I55" s="665">
        <v>81</v>
      </c>
      <c r="J55" s="668">
        <v>3</v>
      </c>
      <c r="K55" s="668">
        <v>246</v>
      </c>
      <c r="L55" s="665">
        <v>3.0370370370370372</v>
      </c>
      <c r="M55" s="665">
        <v>82</v>
      </c>
      <c r="N55" s="668">
        <v>50</v>
      </c>
      <c r="O55" s="668">
        <v>4300</v>
      </c>
      <c r="P55" s="681">
        <v>53.086419753086417</v>
      </c>
      <c r="Q55" s="669">
        <v>86</v>
      </c>
    </row>
    <row r="56" spans="1:17" ht="14.4" customHeight="1" x14ac:dyDescent="0.3">
      <c r="A56" s="664" t="s">
        <v>3241</v>
      </c>
      <c r="B56" s="665" t="s">
        <v>571</v>
      </c>
      <c r="C56" s="665" t="s">
        <v>3255</v>
      </c>
      <c r="D56" s="665" t="s">
        <v>3314</v>
      </c>
      <c r="E56" s="665" t="s">
        <v>3315</v>
      </c>
      <c r="F56" s="668"/>
      <c r="G56" s="668"/>
      <c r="H56" s="665"/>
      <c r="I56" s="665"/>
      <c r="J56" s="668">
        <v>3</v>
      </c>
      <c r="K56" s="668">
        <v>2112</v>
      </c>
      <c r="L56" s="665"/>
      <c r="M56" s="665">
        <v>704</v>
      </c>
      <c r="N56" s="668">
        <v>39</v>
      </c>
      <c r="O56" s="668">
        <v>28119</v>
      </c>
      <c r="P56" s="681"/>
      <c r="Q56" s="669">
        <v>721</v>
      </c>
    </row>
    <row r="57" spans="1:17" ht="14.4" customHeight="1" x14ac:dyDescent="0.3">
      <c r="A57" s="664" t="s">
        <v>3241</v>
      </c>
      <c r="B57" s="665" t="s">
        <v>571</v>
      </c>
      <c r="C57" s="665" t="s">
        <v>3255</v>
      </c>
      <c r="D57" s="665" t="s">
        <v>3334</v>
      </c>
      <c r="E57" s="665" t="s">
        <v>3335</v>
      </c>
      <c r="F57" s="668"/>
      <c r="G57" s="668"/>
      <c r="H57" s="665"/>
      <c r="I57" s="665"/>
      <c r="J57" s="668"/>
      <c r="K57" s="668"/>
      <c r="L57" s="665"/>
      <c r="M57" s="665"/>
      <c r="N57" s="668">
        <v>3</v>
      </c>
      <c r="O57" s="668">
        <v>3921</v>
      </c>
      <c r="P57" s="681"/>
      <c r="Q57" s="669">
        <v>1307</v>
      </c>
    </row>
    <row r="58" spans="1:17" ht="14.4" customHeight="1" x14ac:dyDescent="0.3">
      <c r="A58" s="664" t="s">
        <v>3241</v>
      </c>
      <c r="B58" s="665" t="s">
        <v>571</v>
      </c>
      <c r="C58" s="665" t="s">
        <v>3255</v>
      </c>
      <c r="D58" s="665" t="s">
        <v>3336</v>
      </c>
      <c r="E58" s="665" t="s">
        <v>3337</v>
      </c>
      <c r="F58" s="668"/>
      <c r="G58" s="668"/>
      <c r="H58" s="665"/>
      <c r="I58" s="665"/>
      <c r="J58" s="668"/>
      <c r="K58" s="668"/>
      <c r="L58" s="665"/>
      <c r="M58" s="665"/>
      <c r="N58" s="668">
        <v>6</v>
      </c>
      <c r="O58" s="668">
        <v>3000</v>
      </c>
      <c r="P58" s="681"/>
      <c r="Q58" s="669">
        <v>500</v>
      </c>
    </row>
    <row r="59" spans="1:17" ht="14.4" customHeight="1" x14ac:dyDescent="0.3">
      <c r="A59" s="664" t="s">
        <v>3241</v>
      </c>
      <c r="B59" s="665" t="s">
        <v>571</v>
      </c>
      <c r="C59" s="665" t="s">
        <v>3255</v>
      </c>
      <c r="D59" s="665" t="s">
        <v>3338</v>
      </c>
      <c r="E59" s="665" t="s">
        <v>3339</v>
      </c>
      <c r="F59" s="668"/>
      <c r="G59" s="668"/>
      <c r="H59" s="665"/>
      <c r="I59" s="665"/>
      <c r="J59" s="668"/>
      <c r="K59" s="668"/>
      <c r="L59" s="665"/>
      <c r="M59" s="665"/>
      <c r="N59" s="668">
        <v>6</v>
      </c>
      <c r="O59" s="668">
        <v>22260</v>
      </c>
      <c r="P59" s="681"/>
      <c r="Q59" s="669">
        <v>3710</v>
      </c>
    </row>
    <row r="60" spans="1:17" ht="14.4" customHeight="1" x14ac:dyDescent="0.3">
      <c r="A60" s="664" t="s">
        <v>3241</v>
      </c>
      <c r="B60" s="665" t="s">
        <v>571</v>
      </c>
      <c r="C60" s="665" t="s">
        <v>3255</v>
      </c>
      <c r="D60" s="665" t="s">
        <v>3340</v>
      </c>
      <c r="E60" s="665" t="s">
        <v>3341</v>
      </c>
      <c r="F60" s="668"/>
      <c r="G60" s="668"/>
      <c r="H60" s="665"/>
      <c r="I60" s="665"/>
      <c r="J60" s="668"/>
      <c r="K60" s="668"/>
      <c r="L60" s="665"/>
      <c r="M60" s="665"/>
      <c r="N60" s="668">
        <v>3</v>
      </c>
      <c r="O60" s="668">
        <v>1512</v>
      </c>
      <c r="P60" s="681"/>
      <c r="Q60" s="669">
        <v>504</v>
      </c>
    </row>
    <row r="61" spans="1:17" ht="14.4" customHeight="1" x14ac:dyDescent="0.3">
      <c r="A61" s="664" t="s">
        <v>3241</v>
      </c>
      <c r="B61" s="665" t="s">
        <v>571</v>
      </c>
      <c r="C61" s="665" t="s">
        <v>3255</v>
      </c>
      <c r="D61" s="665" t="s">
        <v>3342</v>
      </c>
      <c r="E61" s="665" t="s">
        <v>3343</v>
      </c>
      <c r="F61" s="668"/>
      <c r="G61" s="668"/>
      <c r="H61" s="665"/>
      <c r="I61" s="665"/>
      <c r="J61" s="668"/>
      <c r="K61" s="668"/>
      <c r="L61" s="665"/>
      <c r="M61" s="665"/>
      <c r="N61" s="668">
        <v>1</v>
      </c>
      <c r="O61" s="668">
        <v>2619</v>
      </c>
      <c r="P61" s="681"/>
      <c r="Q61" s="669">
        <v>2619</v>
      </c>
    </row>
    <row r="62" spans="1:17" ht="14.4" customHeight="1" x14ac:dyDescent="0.3">
      <c r="A62" s="664" t="s">
        <v>3241</v>
      </c>
      <c r="B62" s="665" t="s">
        <v>571</v>
      </c>
      <c r="C62" s="665" t="s">
        <v>3255</v>
      </c>
      <c r="D62" s="665" t="s">
        <v>3344</v>
      </c>
      <c r="E62" s="665" t="s">
        <v>3345</v>
      </c>
      <c r="F62" s="668"/>
      <c r="G62" s="668"/>
      <c r="H62" s="665"/>
      <c r="I62" s="665"/>
      <c r="J62" s="668"/>
      <c r="K62" s="668"/>
      <c r="L62" s="665"/>
      <c r="M62" s="665"/>
      <c r="N62" s="668">
        <v>1</v>
      </c>
      <c r="O62" s="668">
        <v>1154</v>
      </c>
      <c r="P62" s="681"/>
      <c r="Q62" s="669">
        <v>1154</v>
      </c>
    </row>
    <row r="63" spans="1:17" ht="14.4" customHeight="1" x14ac:dyDescent="0.3">
      <c r="A63" s="664" t="s">
        <v>3346</v>
      </c>
      <c r="B63" s="665" t="s">
        <v>571</v>
      </c>
      <c r="C63" s="665" t="s">
        <v>3242</v>
      </c>
      <c r="D63" s="665" t="s">
        <v>3243</v>
      </c>
      <c r="E63" s="665" t="s">
        <v>3244</v>
      </c>
      <c r="F63" s="668"/>
      <c r="G63" s="668"/>
      <c r="H63" s="665"/>
      <c r="I63" s="665"/>
      <c r="J63" s="668"/>
      <c r="K63" s="668"/>
      <c r="L63" s="665"/>
      <c r="M63" s="665"/>
      <c r="N63" s="668">
        <v>0.1</v>
      </c>
      <c r="O63" s="668">
        <v>15.1</v>
      </c>
      <c r="P63" s="681"/>
      <c r="Q63" s="669">
        <v>151</v>
      </c>
    </row>
    <row r="64" spans="1:17" ht="14.4" customHeight="1" x14ac:dyDescent="0.3">
      <c r="A64" s="664" t="s">
        <v>3346</v>
      </c>
      <c r="B64" s="665" t="s">
        <v>571</v>
      </c>
      <c r="C64" s="665" t="s">
        <v>3255</v>
      </c>
      <c r="D64" s="665" t="s">
        <v>3280</v>
      </c>
      <c r="E64" s="665" t="s">
        <v>3281</v>
      </c>
      <c r="F64" s="668"/>
      <c r="G64" s="668"/>
      <c r="H64" s="665"/>
      <c r="I64" s="665"/>
      <c r="J64" s="668">
        <v>11</v>
      </c>
      <c r="K64" s="668">
        <v>2585</v>
      </c>
      <c r="L64" s="665"/>
      <c r="M64" s="665">
        <v>235</v>
      </c>
      <c r="N64" s="668"/>
      <c r="O64" s="668"/>
      <c r="P64" s="681"/>
      <c r="Q64" s="669"/>
    </row>
    <row r="65" spans="1:17" ht="14.4" customHeight="1" x14ac:dyDescent="0.3">
      <c r="A65" s="664" t="s">
        <v>3346</v>
      </c>
      <c r="B65" s="665" t="s">
        <v>571</v>
      </c>
      <c r="C65" s="665" t="s">
        <v>3255</v>
      </c>
      <c r="D65" s="665" t="s">
        <v>3288</v>
      </c>
      <c r="E65" s="665" t="s">
        <v>3289</v>
      </c>
      <c r="F65" s="668"/>
      <c r="G65" s="668"/>
      <c r="H65" s="665"/>
      <c r="I65" s="665"/>
      <c r="J65" s="668">
        <v>3</v>
      </c>
      <c r="K65" s="668">
        <v>471</v>
      </c>
      <c r="L65" s="665"/>
      <c r="M65" s="665">
        <v>157</v>
      </c>
      <c r="N65" s="668"/>
      <c r="O65" s="668"/>
      <c r="P65" s="681"/>
      <c r="Q65" s="669"/>
    </row>
    <row r="66" spans="1:17" ht="14.4" customHeight="1" x14ac:dyDescent="0.3">
      <c r="A66" s="664" t="s">
        <v>3346</v>
      </c>
      <c r="B66" s="665" t="s">
        <v>571</v>
      </c>
      <c r="C66" s="665" t="s">
        <v>3255</v>
      </c>
      <c r="D66" s="665" t="s">
        <v>3292</v>
      </c>
      <c r="E66" s="665" t="s">
        <v>3293</v>
      </c>
      <c r="F66" s="668"/>
      <c r="G66" s="668"/>
      <c r="H66" s="665"/>
      <c r="I66" s="665"/>
      <c r="J66" s="668">
        <v>11</v>
      </c>
      <c r="K66" s="668">
        <v>0</v>
      </c>
      <c r="L66" s="665"/>
      <c r="M66" s="665">
        <v>0</v>
      </c>
      <c r="N66" s="668"/>
      <c r="O66" s="668"/>
      <c r="P66" s="681"/>
      <c r="Q66" s="669"/>
    </row>
    <row r="67" spans="1:17" ht="14.4" customHeight="1" x14ac:dyDescent="0.3">
      <c r="A67" s="664" t="s">
        <v>3346</v>
      </c>
      <c r="B67" s="665" t="s">
        <v>571</v>
      </c>
      <c r="C67" s="665" t="s">
        <v>3255</v>
      </c>
      <c r="D67" s="665" t="s">
        <v>3298</v>
      </c>
      <c r="E67" s="665" t="s">
        <v>3299</v>
      </c>
      <c r="F67" s="668"/>
      <c r="G67" s="668"/>
      <c r="H67" s="665"/>
      <c r="I67" s="665"/>
      <c r="J67" s="668">
        <v>2</v>
      </c>
      <c r="K67" s="668">
        <v>164</v>
      </c>
      <c r="L67" s="665"/>
      <c r="M67" s="665">
        <v>82</v>
      </c>
      <c r="N67" s="668">
        <v>1</v>
      </c>
      <c r="O67" s="668">
        <v>86</v>
      </c>
      <c r="P67" s="681"/>
      <c r="Q67" s="669">
        <v>86</v>
      </c>
    </row>
    <row r="68" spans="1:17" ht="14.4" customHeight="1" x14ac:dyDescent="0.3">
      <c r="A68" s="664" t="s">
        <v>3346</v>
      </c>
      <c r="B68" s="665" t="s">
        <v>571</v>
      </c>
      <c r="C68" s="665" t="s">
        <v>3255</v>
      </c>
      <c r="D68" s="665" t="s">
        <v>3336</v>
      </c>
      <c r="E68" s="665" t="s">
        <v>3337</v>
      </c>
      <c r="F68" s="668"/>
      <c r="G68" s="668"/>
      <c r="H68" s="665"/>
      <c r="I68" s="665"/>
      <c r="J68" s="668"/>
      <c r="K68" s="668"/>
      <c r="L68" s="665"/>
      <c r="M68" s="665"/>
      <c r="N68" s="668">
        <v>1</v>
      </c>
      <c r="O68" s="668">
        <v>500</v>
      </c>
      <c r="P68" s="681"/>
      <c r="Q68" s="669">
        <v>500</v>
      </c>
    </row>
    <row r="69" spans="1:17" ht="14.4" customHeight="1" thickBot="1" x14ac:dyDescent="0.35">
      <c r="A69" s="670" t="s">
        <v>3346</v>
      </c>
      <c r="B69" s="671" t="s">
        <v>571</v>
      </c>
      <c r="C69" s="671" t="s">
        <v>3255</v>
      </c>
      <c r="D69" s="671" t="s">
        <v>3347</v>
      </c>
      <c r="E69" s="671" t="s">
        <v>3348</v>
      </c>
      <c r="F69" s="674"/>
      <c r="G69" s="674"/>
      <c r="H69" s="671"/>
      <c r="I69" s="671"/>
      <c r="J69" s="674"/>
      <c r="K69" s="674"/>
      <c r="L69" s="671"/>
      <c r="M69" s="671"/>
      <c r="N69" s="674">
        <v>1</v>
      </c>
      <c r="O69" s="674">
        <v>0</v>
      </c>
      <c r="P69" s="682"/>
      <c r="Q69" s="675">
        <v>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90" t="s">
        <v>157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313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5594109</v>
      </c>
      <c r="C3" s="351">
        <f t="shared" ref="C3:R3" si="0">SUBTOTAL(9,C6:C1048576)</f>
        <v>17</v>
      </c>
      <c r="D3" s="351">
        <f t="shared" si="0"/>
        <v>5492297</v>
      </c>
      <c r="E3" s="351">
        <f t="shared" si="0"/>
        <v>10.474130019916309</v>
      </c>
      <c r="F3" s="351">
        <f t="shared" si="0"/>
        <v>5955595</v>
      </c>
      <c r="G3" s="354">
        <f>IF(B3&lt;&gt;0,F3/B3,"")</f>
        <v>1.0646190483596225</v>
      </c>
      <c r="H3" s="350">
        <f t="shared" si="0"/>
        <v>7408343.0299999975</v>
      </c>
      <c r="I3" s="351">
        <f t="shared" si="0"/>
        <v>2</v>
      </c>
      <c r="J3" s="351">
        <f t="shared" si="0"/>
        <v>8178766.6200000029</v>
      </c>
      <c r="K3" s="351">
        <f t="shared" si="0"/>
        <v>1.1039966779860901</v>
      </c>
      <c r="L3" s="351">
        <f t="shared" si="0"/>
        <v>8917799.9999999981</v>
      </c>
      <c r="M3" s="352">
        <f>IF(H3&lt;&gt;0,L3/H3,"")</f>
        <v>1.203750955360392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129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3"/>
      <c r="B5" s="794">
        <v>2014</v>
      </c>
      <c r="C5" s="795"/>
      <c r="D5" s="795">
        <v>2015</v>
      </c>
      <c r="E5" s="795"/>
      <c r="F5" s="795">
        <v>2016</v>
      </c>
      <c r="G5" s="796" t="s">
        <v>2</v>
      </c>
      <c r="H5" s="794">
        <v>2014</v>
      </c>
      <c r="I5" s="795"/>
      <c r="J5" s="795">
        <v>2015</v>
      </c>
      <c r="K5" s="795"/>
      <c r="L5" s="795">
        <v>2016</v>
      </c>
      <c r="M5" s="796" t="s">
        <v>2</v>
      </c>
      <c r="N5" s="794">
        <v>2014</v>
      </c>
      <c r="O5" s="795"/>
      <c r="P5" s="795">
        <v>2015</v>
      </c>
      <c r="Q5" s="795"/>
      <c r="R5" s="795">
        <v>2016</v>
      </c>
      <c r="S5" s="796" t="s">
        <v>2</v>
      </c>
    </row>
    <row r="6" spans="1:19" ht="14.4" customHeight="1" x14ac:dyDescent="0.3">
      <c r="A6" s="754" t="s">
        <v>3350</v>
      </c>
      <c r="B6" s="797">
        <v>232</v>
      </c>
      <c r="C6" s="740">
        <v>1</v>
      </c>
      <c r="D6" s="797">
        <v>236</v>
      </c>
      <c r="E6" s="740">
        <v>1.0172413793103448</v>
      </c>
      <c r="F6" s="797"/>
      <c r="G6" s="745"/>
      <c r="H6" s="797"/>
      <c r="I6" s="740"/>
      <c r="J6" s="797"/>
      <c r="K6" s="740"/>
      <c r="L6" s="797"/>
      <c r="M6" s="745"/>
      <c r="N6" s="797"/>
      <c r="O6" s="740"/>
      <c r="P6" s="797"/>
      <c r="Q6" s="740"/>
      <c r="R6" s="797"/>
      <c r="S6" s="235"/>
    </row>
    <row r="7" spans="1:19" ht="14.4" customHeight="1" x14ac:dyDescent="0.3">
      <c r="A7" s="691" t="s">
        <v>3351</v>
      </c>
      <c r="B7" s="801">
        <v>932</v>
      </c>
      <c r="C7" s="665">
        <v>1</v>
      </c>
      <c r="D7" s="801">
        <v>118</v>
      </c>
      <c r="E7" s="665">
        <v>0.12660944206008584</v>
      </c>
      <c r="F7" s="801">
        <v>414</v>
      </c>
      <c r="G7" s="681">
        <v>0.44420600858369097</v>
      </c>
      <c r="H7" s="801">
        <v>17.64</v>
      </c>
      <c r="I7" s="665">
        <v>1</v>
      </c>
      <c r="J7" s="801"/>
      <c r="K7" s="665"/>
      <c r="L7" s="801"/>
      <c r="M7" s="681"/>
      <c r="N7" s="801"/>
      <c r="O7" s="665"/>
      <c r="P7" s="801"/>
      <c r="Q7" s="665"/>
      <c r="R7" s="801"/>
      <c r="S7" s="704"/>
    </row>
    <row r="8" spans="1:19" ht="14.4" customHeight="1" x14ac:dyDescent="0.3">
      <c r="A8" s="691" t="s">
        <v>3352</v>
      </c>
      <c r="B8" s="801">
        <v>2315</v>
      </c>
      <c r="C8" s="665">
        <v>1</v>
      </c>
      <c r="D8" s="801">
        <v>1489</v>
      </c>
      <c r="E8" s="665">
        <v>0.64319654427645789</v>
      </c>
      <c r="F8" s="801">
        <v>1256</v>
      </c>
      <c r="G8" s="681">
        <v>0.54254859611231099</v>
      </c>
      <c r="H8" s="801"/>
      <c r="I8" s="665"/>
      <c r="J8" s="801"/>
      <c r="K8" s="665"/>
      <c r="L8" s="801"/>
      <c r="M8" s="681"/>
      <c r="N8" s="801"/>
      <c r="O8" s="665"/>
      <c r="P8" s="801"/>
      <c r="Q8" s="665"/>
      <c r="R8" s="801"/>
      <c r="S8" s="704"/>
    </row>
    <row r="9" spans="1:19" ht="14.4" customHeight="1" x14ac:dyDescent="0.3">
      <c r="A9" s="691" t="s">
        <v>3353</v>
      </c>
      <c r="B9" s="801"/>
      <c r="C9" s="665"/>
      <c r="D9" s="801">
        <v>474</v>
      </c>
      <c r="E9" s="665"/>
      <c r="F9" s="801"/>
      <c r="G9" s="681"/>
      <c r="H9" s="801"/>
      <c r="I9" s="665"/>
      <c r="J9" s="801"/>
      <c r="K9" s="665"/>
      <c r="L9" s="801"/>
      <c r="M9" s="681"/>
      <c r="N9" s="801"/>
      <c r="O9" s="665"/>
      <c r="P9" s="801"/>
      <c r="Q9" s="665"/>
      <c r="R9" s="801"/>
      <c r="S9" s="704"/>
    </row>
    <row r="10" spans="1:19" ht="14.4" customHeight="1" x14ac:dyDescent="0.3">
      <c r="A10" s="691" t="s">
        <v>3354</v>
      </c>
      <c r="B10" s="801"/>
      <c r="C10" s="665"/>
      <c r="D10" s="801"/>
      <c r="E10" s="665"/>
      <c r="F10" s="801">
        <v>375</v>
      </c>
      <c r="G10" s="681"/>
      <c r="H10" s="801"/>
      <c r="I10" s="665"/>
      <c r="J10" s="801"/>
      <c r="K10" s="665"/>
      <c r="L10" s="801"/>
      <c r="M10" s="681"/>
      <c r="N10" s="801"/>
      <c r="O10" s="665"/>
      <c r="P10" s="801"/>
      <c r="Q10" s="665"/>
      <c r="R10" s="801"/>
      <c r="S10" s="704"/>
    </row>
    <row r="11" spans="1:19" ht="14.4" customHeight="1" x14ac:dyDescent="0.3">
      <c r="A11" s="691" t="s">
        <v>3355</v>
      </c>
      <c r="B11" s="801"/>
      <c r="C11" s="665"/>
      <c r="D11" s="801">
        <v>153</v>
      </c>
      <c r="E11" s="665"/>
      <c r="F11" s="801">
        <v>251</v>
      </c>
      <c r="G11" s="681"/>
      <c r="H11" s="801"/>
      <c r="I11" s="665"/>
      <c r="J11" s="801"/>
      <c r="K11" s="665"/>
      <c r="L11" s="801"/>
      <c r="M11" s="681"/>
      <c r="N11" s="801"/>
      <c r="O11" s="665"/>
      <c r="P11" s="801"/>
      <c r="Q11" s="665"/>
      <c r="R11" s="801"/>
      <c r="S11" s="704"/>
    </row>
    <row r="12" spans="1:19" ht="14.4" customHeight="1" x14ac:dyDescent="0.3">
      <c r="A12" s="691" t="s">
        <v>3356</v>
      </c>
      <c r="B12" s="801">
        <v>271</v>
      </c>
      <c r="C12" s="665">
        <v>1</v>
      </c>
      <c r="D12" s="801"/>
      <c r="E12" s="665"/>
      <c r="F12" s="801"/>
      <c r="G12" s="681"/>
      <c r="H12" s="801"/>
      <c r="I12" s="665"/>
      <c r="J12" s="801"/>
      <c r="K12" s="665"/>
      <c r="L12" s="801"/>
      <c r="M12" s="681"/>
      <c r="N12" s="801"/>
      <c r="O12" s="665"/>
      <c r="P12" s="801"/>
      <c r="Q12" s="665"/>
      <c r="R12" s="801"/>
      <c r="S12" s="704"/>
    </row>
    <row r="13" spans="1:19" ht="14.4" customHeight="1" x14ac:dyDescent="0.3">
      <c r="A13" s="691" t="s">
        <v>3357</v>
      </c>
      <c r="B13" s="801"/>
      <c r="C13" s="665"/>
      <c r="D13" s="801">
        <v>270</v>
      </c>
      <c r="E13" s="665"/>
      <c r="F13" s="801"/>
      <c r="G13" s="681"/>
      <c r="H13" s="801"/>
      <c r="I13" s="665"/>
      <c r="J13" s="801"/>
      <c r="K13" s="665"/>
      <c r="L13" s="801"/>
      <c r="M13" s="681"/>
      <c r="N13" s="801"/>
      <c r="O13" s="665"/>
      <c r="P13" s="801"/>
      <c r="Q13" s="665"/>
      <c r="R13" s="801"/>
      <c r="S13" s="704"/>
    </row>
    <row r="14" spans="1:19" ht="14.4" customHeight="1" x14ac:dyDescent="0.3">
      <c r="A14" s="691" t="s">
        <v>3358</v>
      </c>
      <c r="B14" s="801">
        <v>1323</v>
      </c>
      <c r="C14" s="665">
        <v>1</v>
      </c>
      <c r="D14" s="801"/>
      <c r="E14" s="665"/>
      <c r="F14" s="801"/>
      <c r="G14" s="681"/>
      <c r="H14" s="801"/>
      <c r="I14" s="665"/>
      <c r="J14" s="801"/>
      <c r="K14" s="665"/>
      <c r="L14" s="801"/>
      <c r="M14" s="681"/>
      <c r="N14" s="801"/>
      <c r="O14" s="665"/>
      <c r="P14" s="801"/>
      <c r="Q14" s="665"/>
      <c r="R14" s="801"/>
      <c r="S14" s="704"/>
    </row>
    <row r="15" spans="1:19" ht="14.4" customHeight="1" x14ac:dyDescent="0.3">
      <c r="A15" s="691" t="s">
        <v>3359</v>
      </c>
      <c r="B15" s="801">
        <v>1083</v>
      </c>
      <c r="C15" s="665">
        <v>1</v>
      </c>
      <c r="D15" s="801">
        <v>2242</v>
      </c>
      <c r="E15" s="665">
        <v>2.0701754385964914</v>
      </c>
      <c r="F15" s="801">
        <v>1133</v>
      </c>
      <c r="G15" s="681">
        <v>1.0461680517082179</v>
      </c>
      <c r="H15" s="801"/>
      <c r="I15" s="665"/>
      <c r="J15" s="801"/>
      <c r="K15" s="665"/>
      <c r="L15" s="801"/>
      <c r="M15" s="681"/>
      <c r="N15" s="801"/>
      <c r="O15" s="665"/>
      <c r="P15" s="801"/>
      <c r="Q15" s="665"/>
      <c r="R15" s="801"/>
      <c r="S15" s="704"/>
    </row>
    <row r="16" spans="1:19" ht="14.4" customHeight="1" x14ac:dyDescent="0.3">
      <c r="A16" s="691" t="s">
        <v>1780</v>
      </c>
      <c r="B16" s="801">
        <v>5579538</v>
      </c>
      <c r="C16" s="665">
        <v>1</v>
      </c>
      <c r="D16" s="801">
        <v>5483028</v>
      </c>
      <c r="E16" s="665">
        <v>0.98270286894721393</v>
      </c>
      <c r="F16" s="801">
        <v>5949403</v>
      </c>
      <c r="G16" s="681">
        <v>1.0662895386678968</v>
      </c>
      <c r="H16" s="801">
        <v>7408325.3899999978</v>
      </c>
      <c r="I16" s="665">
        <v>1</v>
      </c>
      <c r="J16" s="801">
        <v>8178766.6200000029</v>
      </c>
      <c r="K16" s="665">
        <v>1.1039966779860901</v>
      </c>
      <c r="L16" s="801">
        <v>8917799.9999999981</v>
      </c>
      <c r="M16" s="681">
        <v>1.2037538216177086</v>
      </c>
      <c r="N16" s="801"/>
      <c r="O16" s="665"/>
      <c r="P16" s="801"/>
      <c r="Q16" s="665"/>
      <c r="R16" s="801"/>
      <c r="S16" s="704"/>
    </row>
    <row r="17" spans="1:19" ht="14.4" customHeight="1" x14ac:dyDescent="0.3">
      <c r="A17" s="691" t="s">
        <v>3360</v>
      </c>
      <c r="B17" s="801">
        <v>352</v>
      </c>
      <c r="C17" s="665">
        <v>1</v>
      </c>
      <c r="D17" s="801"/>
      <c r="E17" s="665"/>
      <c r="F17" s="801"/>
      <c r="G17" s="681"/>
      <c r="H17" s="801"/>
      <c r="I17" s="665"/>
      <c r="J17" s="801"/>
      <c r="K17" s="665"/>
      <c r="L17" s="801"/>
      <c r="M17" s="681"/>
      <c r="N17" s="801"/>
      <c r="O17" s="665"/>
      <c r="P17" s="801"/>
      <c r="Q17" s="665"/>
      <c r="R17" s="801"/>
      <c r="S17" s="704"/>
    </row>
    <row r="18" spans="1:19" ht="14.4" customHeight="1" x14ac:dyDescent="0.3">
      <c r="A18" s="691" t="s">
        <v>3361</v>
      </c>
      <c r="B18" s="801">
        <v>1048</v>
      </c>
      <c r="C18" s="665">
        <v>1</v>
      </c>
      <c r="D18" s="801">
        <v>588</v>
      </c>
      <c r="E18" s="665">
        <v>0.56106870229007633</v>
      </c>
      <c r="F18" s="801"/>
      <c r="G18" s="681"/>
      <c r="H18" s="801"/>
      <c r="I18" s="665"/>
      <c r="J18" s="801"/>
      <c r="K18" s="665"/>
      <c r="L18" s="801"/>
      <c r="M18" s="681"/>
      <c r="N18" s="801"/>
      <c r="O18" s="665"/>
      <c r="P18" s="801"/>
      <c r="Q18" s="665"/>
      <c r="R18" s="801"/>
      <c r="S18" s="704"/>
    </row>
    <row r="19" spans="1:19" ht="14.4" customHeight="1" x14ac:dyDescent="0.3">
      <c r="A19" s="691" t="s">
        <v>3362</v>
      </c>
      <c r="B19" s="801">
        <v>1044</v>
      </c>
      <c r="C19" s="665">
        <v>1</v>
      </c>
      <c r="D19" s="801">
        <v>35</v>
      </c>
      <c r="E19" s="665">
        <v>3.3524904214559385E-2</v>
      </c>
      <c r="F19" s="801">
        <v>754</v>
      </c>
      <c r="G19" s="681">
        <v>0.72222222222222221</v>
      </c>
      <c r="H19" s="801"/>
      <c r="I19" s="665"/>
      <c r="J19" s="801"/>
      <c r="K19" s="665"/>
      <c r="L19" s="801"/>
      <c r="M19" s="681"/>
      <c r="N19" s="801"/>
      <c r="O19" s="665"/>
      <c r="P19" s="801"/>
      <c r="Q19" s="665"/>
      <c r="R19" s="801"/>
      <c r="S19" s="704"/>
    </row>
    <row r="20" spans="1:19" ht="14.4" customHeight="1" x14ac:dyDescent="0.3">
      <c r="A20" s="691" t="s">
        <v>3363</v>
      </c>
      <c r="B20" s="801">
        <v>382</v>
      </c>
      <c r="C20" s="665">
        <v>1</v>
      </c>
      <c r="D20" s="801">
        <v>947</v>
      </c>
      <c r="E20" s="665">
        <v>2.4790575916230368</v>
      </c>
      <c r="F20" s="801"/>
      <c r="G20" s="681"/>
      <c r="H20" s="801"/>
      <c r="I20" s="665"/>
      <c r="J20" s="801"/>
      <c r="K20" s="665"/>
      <c r="L20" s="801"/>
      <c r="M20" s="681"/>
      <c r="N20" s="801"/>
      <c r="O20" s="665"/>
      <c r="P20" s="801"/>
      <c r="Q20" s="665"/>
      <c r="R20" s="801"/>
      <c r="S20" s="704"/>
    </row>
    <row r="21" spans="1:19" ht="14.4" customHeight="1" x14ac:dyDescent="0.3">
      <c r="A21" s="691" t="s">
        <v>3364</v>
      </c>
      <c r="B21" s="801"/>
      <c r="C21" s="665"/>
      <c r="D21" s="801">
        <v>118</v>
      </c>
      <c r="E21" s="665"/>
      <c r="F21" s="801"/>
      <c r="G21" s="681"/>
      <c r="H21" s="801"/>
      <c r="I21" s="665"/>
      <c r="J21" s="801"/>
      <c r="K21" s="665"/>
      <c r="L21" s="801"/>
      <c r="M21" s="681"/>
      <c r="N21" s="801"/>
      <c r="O21" s="665"/>
      <c r="P21" s="801"/>
      <c r="Q21" s="665"/>
      <c r="R21" s="801"/>
      <c r="S21" s="704"/>
    </row>
    <row r="22" spans="1:19" ht="14.4" customHeight="1" x14ac:dyDescent="0.3">
      <c r="A22" s="691" t="s">
        <v>3365</v>
      </c>
      <c r="B22" s="801">
        <v>232</v>
      </c>
      <c r="C22" s="665">
        <v>1</v>
      </c>
      <c r="D22" s="801"/>
      <c r="E22" s="665"/>
      <c r="F22" s="801"/>
      <c r="G22" s="681"/>
      <c r="H22" s="801"/>
      <c r="I22" s="665"/>
      <c r="J22" s="801"/>
      <c r="K22" s="665"/>
      <c r="L22" s="801"/>
      <c r="M22" s="681"/>
      <c r="N22" s="801"/>
      <c r="O22" s="665"/>
      <c r="P22" s="801"/>
      <c r="Q22" s="665"/>
      <c r="R22" s="801"/>
      <c r="S22" s="704"/>
    </row>
    <row r="23" spans="1:19" ht="14.4" customHeight="1" x14ac:dyDescent="0.3">
      <c r="A23" s="691" t="s">
        <v>3366</v>
      </c>
      <c r="B23" s="801">
        <v>1431</v>
      </c>
      <c r="C23" s="665">
        <v>1</v>
      </c>
      <c r="D23" s="801">
        <v>471</v>
      </c>
      <c r="E23" s="665">
        <v>0.32914046121593293</v>
      </c>
      <c r="F23" s="801">
        <v>967</v>
      </c>
      <c r="G23" s="681">
        <v>0.67575122292103429</v>
      </c>
      <c r="H23" s="801"/>
      <c r="I23" s="665"/>
      <c r="J23" s="801"/>
      <c r="K23" s="665"/>
      <c r="L23" s="801"/>
      <c r="M23" s="681"/>
      <c r="N23" s="801"/>
      <c r="O23" s="665"/>
      <c r="P23" s="801"/>
      <c r="Q23" s="665"/>
      <c r="R23" s="801"/>
      <c r="S23" s="704"/>
    </row>
    <row r="24" spans="1:19" ht="14.4" customHeight="1" x14ac:dyDescent="0.3">
      <c r="A24" s="691" t="s">
        <v>3367</v>
      </c>
      <c r="B24" s="801">
        <v>2878</v>
      </c>
      <c r="C24" s="665">
        <v>1</v>
      </c>
      <c r="D24" s="801">
        <v>592</v>
      </c>
      <c r="E24" s="665">
        <v>0.20569840166782488</v>
      </c>
      <c r="F24" s="801">
        <v>289</v>
      </c>
      <c r="G24" s="681">
        <v>0.10041695621959694</v>
      </c>
      <c r="H24" s="801"/>
      <c r="I24" s="665"/>
      <c r="J24" s="801"/>
      <c r="K24" s="665"/>
      <c r="L24" s="801"/>
      <c r="M24" s="681"/>
      <c r="N24" s="801"/>
      <c r="O24" s="665"/>
      <c r="P24" s="801"/>
      <c r="Q24" s="665"/>
      <c r="R24" s="801"/>
      <c r="S24" s="704"/>
    </row>
    <row r="25" spans="1:19" ht="14.4" customHeight="1" x14ac:dyDescent="0.3">
      <c r="A25" s="691" t="s">
        <v>3368</v>
      </c>
      <c r="B25" s="801"/>
      <c r="C25" s="665"/>
      <c r="D25" s="801">
        <v>118</v>
      </c>
      <c r="E25" s="665"/>
      <c r="F25" s="801">
        <v>251</v>
      </c>
      <c r="G25" s="681"/>
      <c r="H25" s="801"/>
      <c r="I25" s="665"/>
      <c r="J25" s="801"/>
      <c r="K25" s="665"/>
      <c r="L25" s="801"/>
      <c r="M25" s="681"/>
      <c r="N25" s="801"/>
      <c r="O25" s="665"/>
      <c r="P25" s="801"/>
      <c r="Q25" s="665"/>
      <c r="R25" s="801"/>
      <c r="S25" s="704"/>
    </row>
    <row r="26" spans="1:19" ht="14.4" customHeight="1" x14ac:dyDescent="0.3">
      <c r="A26" s="691" t="s">
        <v>3369</v>
      </c>
      <c r="B26" s="801">
        <v>700</v>
      </c>
      <c r="C26" s="665">
        <v>1</v>
      </c>
      <c r="D26" s="801">
        <v>1418</v>
      </c>
      <c r="E26" s="665">
        <v>2.0257142857142858</v>
      </c>
      <c r="F26" s="801">
        <v>502</v>
      </c>
      <c r="G26" s="681">
        <v>0.71714285714285719</v>
      </c>
      <c r="H26" s="801"/>
      <c r="I26" s="665"/>
      <c r="J26" s="801"/>
      <c r="K26" s="665"/>
      <c r="L26" s="801"/>
      <c r="M26" s="681"/>
      <c r="N26" s="801"/>
      <c r="O26" s="665"/>
      <c r="P26" s="801"/>
      <c r="Q26" s="665"/>
      <c r="R26" s="801"/>
      <c r="S26" s="704"/>
    </row>
    <row r="27" spans="1:19" ht="14.4" customHeight="1" x14ac:dyDescent="0.3">
      <c r="A27" s="691" t="s">
        <v>3370</v>
      </c>
      <c r="B27" s="801">
        <v>116</v>
      </c>
      <c r="C27" s="665">
        <v>1</v>
      </c>
      <c r="D27" s="801"/>
      <c r="E27" s="665"/>
      <c r="F27" s="801"/>
      <c r="G27" s="681"/>
      <c r="H27" s="801"/>
      <c r="I27" s="665"/>
      <c r="J27" s="801"/>
      <c r="K27" s="665"/>
      <c r="L27" s="801"/>
      <c r="M27" s="681"/>
      <c r="N27" s="801"/>
      <c r="O27" s="665"/>
      <c r="P27" s="801"/>
      <c r="Q27" s="665"/>
      <c r="R27" s="801"/>
      <c r="S27" s="704"/>
    </row>
    <row r="28" spans="1:19" ht="14.4" customHeight="1" thickBot="1" x14ac:dyDescent="0.35">
      <c r="A28" s="799" t="s">
        <v>3371</v>
      </c>
      <c r="B28" s="798">
        <v>232</v>
      </c>
      <c r="C28" s="671">
        <v>1</v>
      </c>
      <c r="D28" s="798"/>
      <c r="E28" s="671"/>
      <c r="F28" s="798"/>
      <c r="G28" s="682"/>
      <c r="H28" s="798"/>
      <c r="I28" s="671"/>
      <c r="J28" s="798"/>
      <c r="K28" s="671"/>
      <c r="L28" s="798"/>
      <c r="M28" s="682"/>
      <c r="N28" s="798"/>
      <c r="O28" s="671"/>
      <c r="P28" s="798"/>
      <c r="Q28" s="671"/>
      <c r="R28" s="798"/>
      <c r="S28" s="70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3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4093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313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6345.09</v>
      </c>
      <c r="G3" s="212">
        <f t="shared" si="0"/>
        <v>13002452.029999997</v>
      </c>
      <c r="H3" s="212"/>
      <c r="I3" s="212"/>
      <c r="J3" s="212">
        <f t="shared" si="0"/>
        <v>6765.67</v>
      </c>
      <c r="K3" s="212">
        <f t="shared" si="0"/>
        <v>13671063.619999999</v>
      </c>
      <c r="L3" s="212"/>
      <c r="M3" s="212"/>
      <c r="N3" s="212">
        <f t="shared" si="0"/>
        <v>6083.5000000000018</v>
      </c>
      <c r="O3" s="212">
        <f t="shared" si="0"/>
        <v>14873395</v>
      </c>
      <c r="P3" s="79">
        <f>IF(G3=0,0,O3/G3)</f>
        <v>1.1438915495079895</v>
      </c>
      <c r="Q3" s="213">
        <f>IF(N3=0,0,O3/N3)</f>
        <v>2444.8746609681921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121</v>
      </c>
      <c r="E4" s="565" t="s">
        <v>81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6"/>
      <c r="B5" s="804"/>
      <c r="C5" s="806"/>
      <c r="D5" s="814"/>
      <c r="E5" s="808"/>
      <c r="F5" s="815" t="s">
        <v>91</v>
      </c>
      <c r="G5" s="816" t="s">
        <v>14</v>
      </c>
      <c r="H5" s="817"/>
      <c r="I5" s="817"/>
      <c r="J5" s="815" t="s">
        <v>91</v>
      </c>
      <c r="K5" s="816" t="s">
        <v>14</v>
      </c>
      <c r="L5" s="817"/>
      <c r="M5" s="817"/>
      <c r="N5" s="815" t="s">
        <v>91</v>
      </c>
      <c r="O5" s="816" t="s">
        <v>14</v>
      </c>
      <c r="P5" s="818"/>
      <c r="Q5" s="813"/>
    </row>
    <row r="6" spans="1:17" ht="14.4" customHeight="1" x14ac:dyDescent="0.3">
      <c r="A6" s="739" t="s">
        <v>3372</v>
      </c>
      <c r="B6" s="740" t="s">
        <v>3241</v>
      </c>
      <c r="C6" s="740" t="s">
        <v>3255</v>
      </c>
      <c r="D6" s="740" t="s">
        <v>3280</v>
      </c>
      <c r="E6" s="740" t="s">
        <v>3281</v>
      </c>
      <c r="F6" s="229">
        <v>1</v>
      </c>
      <c r="G6" s="229">
        <v>232</v>
      </c>
      <c r="H6" s="229">
        <v>1</v>
      </c>
      <c r="I6" s="229">
        <v>232</v>
      </c>
      <c r="J6" s="229"/>
      <c r="K6" s="229"/>
      <c r="L6" s="229"/>
      <c r="M6" s="229"/>
      <c r="N6" s="229"/>
      <c r="O6" s="229"/>
      <c r="P6" s="745"/>
      <c r="Q6" s="753"/>
    </row>
    <row r="7" spans="1:17" ht="14.4" customHeight="1" x14ac:dyDescent="0.3">
      <c r="A7" s="664" t="s">
        <v>3372</v>
      </c>
      <c r="B7" s="665" t="s">
        <v>3241</v>
      </c>
      <c r="C7" s="665" t="s">
        <v>3255</v>
      </c>
      <c r="D7" s="665" t="s">
        <v>3282</v>
      </c>
      <c r="E7" s="665" t="s">
        <v>3283</v>
      </c>
      <c r="F7" s="668"/>
      <c r="G7" s="668"/>
      <c r="H7" s="668"/>
      <c r="I7" s="668"/>
      <c r="J7" s="668">
        <v>2</v>
      </c>
      <c r="K7" s="668">
        <v>236</v>
      </c>
      <c r="L7" s="668"/>
      <c r="M7" s="668">
        <v>118</v>
      </c>
      <c r="N7" s="668"/>
      <c r="O7" s="668"/>
      <c r="P7" s="681"/>
      <c r="Q7" s="669"/>
    </row>
    <row r="8" spans="1:17" ht="14.4" customHeight="1" x14ac:dyDescent="0.3">
      <c r="A8" s="664" t="s">
        <v>3372</v>
      </c>
      <c r="B8" s="665" t="s">
        <v>3241</v>
      </c>
      <c r="C8" s="665" t="s">
        <v>3255</v>
      </c>
      <c r="D8" s="665" t="s">
        <v>3292</v>
      </c>
      <c r="E8" s="665" t="s">
        <v>3293</v>
      </c>
      <c r="F8" s="668">
        <v>1</v>
      </c>
      <c r="G8" s="668">
        <v>0</v>
      </c>
      <c r="H8" s="668"/>
      <c r="I8" s="668">
        <v>0</v>
      </c>
      <c r="J8" s="668"/>
      <c r="K8" s="668"/>
      <c r="L8" s="668"/>
      <c r="M8" s="668"/>
      <c r="N8" s="668"/>
      <c r="O8" s="668"/>
      <c r="P8" s="681"/>
      <c r="Q8" s="669"/>
    </row>
    <row r="9" spans="1:17" ht="14.4" customHeight="1" x14ac:dyDescent="0.3">
      <c r="A9" s="664" t="s">
        <v>3373</v>
      </c>
      <c r="B9" s="665" t="s">
        <v>3241</v>
      </c>
      <c r="C9" s="665" t="s">
        <v>3242</v>
      </c>
      <c r="D9" s="665" t="s">
        <v>3250</v>
      </c>
      <c r="E9" s="665" t="s">
        <v>1719</v>
      </c>
      <c r="F9" s="668">
        <v>1</v>
      </c>
      <c r="G9" s="668">
        <v>17.64</v>
      </c>
      <c r="H9" s="668">
        <v>1</v>
      </c>
      <c r="I9" s="668">
        <v>17.64</v>
      </c>
      <c r="J9" s="668"/>
      <c r="K9" s="668"/>
      <c r="L9" s="668"/>
      <c r="M9" s="668"/>
      <c r="N9" s="668"/>
      <c r="O9" s="668"/>
      <c r="P9" s="681"/>
      <c r="Q9" s="669"/>
    </row>
    <row r="10" spans="1:17" ht="14.4" customHeight="1" x14ac:dyDescent="0.3">
      <c r="A10" s="664" t="s">
        <v>3373</v>
      </c>
      <c r="B10" s="665" t="s">
        <v>3241</v>
      </c>
      <c r="C10" s="665" t="s">
        <v>3255</v>
      </c>
      <c r="D10" s="665" t="s">
        <v>3262</v>
      </c>
      <c r="E10" s="665" t="s">
        <v>3263</v>
      </c>
      <c r="F10" s="668"/>
      <c r="G10" s="668"/>
      <c r="H10" s="668"/>
      <c r="I10" s="668"/>
      <c r="J10" s="668"/>
      <c r="K10" s="668"/>
      <c r="L10" s="668"/>
      <c r="M10" s="668"/>
      <c r="N10" s="668">
        <v>1</v>
      </c>
      <c r="O10" s="668">
        <v>37</v>
      </c>
      <c r="P10" s="681"/>
      <c r="Q10" s="669">
        <v>37</v>
      </c>
    </row>
    <row r="11" spans="1:17" ht="14.4" customHeight="1" x14ac:dyDescent="0.3">
      <c r="A11" s="664" t="s">
        <v>3373</v>
      </c>
      <c r="B11" s="665" t="s">
        <v>3241</v>
      </c>
      <c r="C11" s="665" t="s">
        <v>3255</v>
      </c>
      <c r="D11" s="665" t="s">
        <v>3280</v>
      </c>
      <c r="E11" s="665" t="s">
        <v>3281</v>
      </c>
      <c r="F11" s="668">
        <v>1</v>
      </c>
      <c r="G11" s="668">
        <v>232</v>
      </c>
      <c r="H11" s="668">
        <v>1</v>
      </c>
      <c r="I11" s="668">
        <v>232</v>
      </c>
      <c r="J11" s="668"/>
      <c r="K11" s="668"/>
      <c r="L11" s="668"/>
      <c r="M11" s="668"/>
      <c r="N11" s="668">
        <v>1</v>
      </c>
      <c r="O11" s="668">
        <v>251</v>
      </c>
      <c r="P11" s="681">
        <v>1.0818965517241379</v>
      </c>
      <c r="Q11" s="669">
        <v>251</v>
      </c>
    </row>
    <row r="12" spans="1:17" ht="14.4" customHeight="1" x14ac:dyDescent="0.3">
      <c r="A12" s="664" t="s">
        <v>3373</v>
      </c>
      <c r="B12" s="665" t="s">
        <v>3241</v>
      </c>
      <c r="C12" s="665" t="s">
        <v>3255</v>
      </c>
      <c r="D12" s="665" t="s">
        <v>3282</v>
      </c>
      <c r="E12" s="665" t="s">
        <v>3283</v>
      </c>
      <c r="F12" s="668">
        <v>4</v>
      </c>
      <c r="G12" s="668">
        <v>464</v>
      </c>
      <c r="H12" s="668">
        <v>1</v>
      </c>
      <c r="I12" s="668">
        <v>116</v>
      </c>
      <c r="J12" s="668">
        <v>1</v>
      </c>
      <c r="K12" s="668">
        <v>118</v>
      </c>
      <c r="L12" s="668">
        <v>0.25431034482758619</v>
      </c>
      <c r="M12" s="668">
        <v>118</v>
      </c>
      <c r="N12" s="668">
        <v>1</v>
      </c>
      <c r="O12" s="668">
        <v>126</v>
      </c>
      <c r="P12" s="681">
        <v>0.27155172413793105</v>
      </c>
      <c r="Q12" s="669">
        <v>126</v>
      </c>
    </row>
    <row r="13" spans="1:17" ht="14.4" customHeight="1" x14ac:dyDescent="0.3">
      <c r="A13" s="664" t="s">
        <v>3373</v>
      </c>
      <c r="B13" s="665" t="s">
        <v>3241</v>
      </c>
      <c r="C13" s="665" t="s">
        <v>3255</v>
      </c>
      <c r="D13" s="665" t="s">
        <v>3288</v>
      </c>
      <c r="E13" s="665" t="s">
        <v>3289</v>
      </c>
      <c r="F13" s="668">
        <v>1</v>
      </c>
      <c r="G13" s="668">
        <v>155</v>
      </c>
      <c r="H13" s="668">
        <v>1</v>
      </c>
      <c r="I13" s="668">
        <v>155</v>
      </c>
      <c r="J13" s="668"/>
      <c r="K13" s="668"/>
      <c r="L13" s="668"/>
      <c r="M13" s="668"/>
      <c r="N13" s="668"/>
      <c r="O13" s="668"/>
      <c r="P13" s="681"/>
      <c r="Q13" s="669"/>
    </row>
    <row r="14" spans="1:17" ht="14.4" customHeight="1" x14ac:dyDescent="0.3">
      <c r="A14" s="664" t="s">
        <v>3373</v>
      </c>
      <c r="B14" s="665" t="s">
        <v>3241</v>
      </c>
      <c r="C14" s="665" t="s">
        <v>3255</v>
      </c>
      <c r="D14" s="665" t="s">
        <v>3292</v>
      </c>
      <c r="E14" s="665" t="s">
        <v>3293</v>
      </c>
      <c r="F14" s="668">
        <v>1</v>
      </c>
      <c r="G14" s="668">
        <v>0</v>
      </c>
      <c r="H14" s="668"/>
      <c r="I14" s="668">
        <v>0</v>
      </c>
      <c r="J14" s="668"/>
      <c r="K14" s="668"/>
      <c r="L14" s="668"/>
      <c r="M14" s="668"/>
      <c r="N14" s="668"/>
      <c r="O14" s="668"/>
      <c r="P14" s="681"/>
      <c r="Q14" s="669"/>
    </row>
    <row r="15" spans="1:17" ht="14.4" customHeight="1" x14ac:dyDescent="0.3">
      <c r="A15" s="664" t="s">
        <v>3373</v>
      </c>
      <c r="B15" s="665" t="s">
        <v>3241</v>
      </c>
      <c r="C15" s="665" t="s">
        <v>3255</v>
      </c>
      <c r="D15" s="665" t="s">
        <v>3298</v>
      </c>
      <c r="E15" s="665" t="s">
        <v>3299</v>
      </c>
      <c r="F15" s="668">
        <v>1</v>
      </c>
      <c r="G15" s="668">
        <v>81</v>
      </c>
      <c r="H15" s="668">
        <v>1</v>
      </c>
      <c r="I15" s="668">
        <v>81</v>
      </c>
      <c r="J15" s="668"/>
      <c r="K15" s="668"/>
      <c r="L15" s="668"/>
      <c r="M15" s="668"/>
      <c r="N15" s="668"/>
      <c r="O15" s="668"/>
      <c r="P15" s="681"/>
      <c r="Q15" s="669"/>
    </row>
    <row r="16" spans="1:17" ht="14.4" customHeight="1" x14ac:dyDescent="0.3">
      <c r="A16" s="664" t="s">
        <v>3374</v>
      </c>
      <c r="B16" s="665" t="s">
        <v>3241</v>
      </c>
      <c r="C16" s="665" t="s">
        <v>3255</v>
      </c>
      <c r="D16" s="665" t="s">
        <v>3262</v>
      </c>
      <c r="E16" s="665" t="s">
        <v>3263</v>
      </c>
      <c r="F16" s="668">
        <v>2</v>
      </c>
      <c r="G16" s="668">
        <v>68</v>
      </c>
      <c r="H16" s="668">
        <v>1</v>
      </c>
      <c r="I16" s="668">
        <v>34</v>
      </c>
      <c r="J16" s="668">
        <v>1</v>
      </c>
      <c r="K16" s="668">
        <v>35</v>
      </c>
      <c r="L16" s="668">
        <v>0.51470588235294112</v>
      </c>
      <c r="M16" s="668">
        <v>35</v>
      </c>
      <c r="N16" s="668"/>
      <c r="O16" s="668"/>
      <c r="P16" s="681"/>
      <c r="Q16" s="669"/>
    </row>
    <row r="17" spans="1:17" ht="14.4" customHeight="1" x14ac:dyDescent="0.3">
      <c r="A17" s="664" t="s">
        <v>3374</v>
      </c>
      <c r="B17" s="665" t="s">
        <v>3241</v>
      </c>
      <c r="C17" s="665" t="s">
        <v>3255</v>
      </c>
      <c r="D17" s="665" t="s">
        <v>3280</v>
      </c>
      <c r="E17" s="665" t="s">
        <v>3281</v>
      </c>
      <c r="F17" s="668">
        <v>4</v>
      </c>
      <c r="G17" s="668">
        <v>928</v>
      </c>
      <c r="H17" s="668">
        <v>1</v>
      </c>
      <c r="I17" s="668">
        <v>232</v>
      </c>
      <c r="J17" s="668">
        <v>4</v>
      </c>
      <c r="K17" s="668">
        <v>940</v>
      </c>
      <c r="L17" s="668">
        <v>1.0129310344827587</v>
      </c>
      <c r="M17" s="668">
        <v>235</v>
      </c>
      <c r="N17" s="668">
        <v>4</v>
      </c>
      <c r="O17" s="668">
        <v>1004</v>
      </c>
      <c r="P17" s="681">
        <v>1.0818965517241379</v>
      </c>
      <c r="Q17" s="669">
        <v>251</v>
      </c>
    </row>
    <row r="18" spans="1:17" ht="14.4" customHeight="1" x14ac:dyDescent="0.3">
      <c r="A18" s="664" t="s">
        <v>3374</v>
      </c>
      <c r="B18" s="665" t="s">
        <v>3241</v>
      </c>
      <c r="C18" s="665" t="s">
        <v>3255</v>
      </c>
      <c r="D18" s="665" t="s">
        <v>3282</v>
      </c>
      <c r="E18" s="665" t="s">
        <v>3283</v>
      </c>
      <c r="F18" s="668">
        <v>8</v>
      </c>
      <c r="G18" s="668">
        <v>928</v>
      </c>
      <c r="H18" s="668">
        <v>1</v>
      </c>
      <c r="I18" s="668">
        <v>116</v>
      </c>
      <c r="J18" s="668">
        <v>1</v>
      </c>
      <c r="K18" s="668">
        <v>118</v>
      </c>
      <c r="L18" s="668">
        <v>0.12715517241379309</v>
      </c>
      <c r="M18" s="668">
        <v>118</v>
      </c>
      <c r="N18" s="668">
        <v>2</v>
      </c>
      <c r="O18" s="668">
        <v>252</v>
      </c>
      <c r="P18" s="681">
        <v>0.27155172413793105</v>
      </c>
      <c r="Q18" s="669">
        <v>126</v>
      </c>
    </row>
    <row r="19" spans="1:17" ht="14.4" customHeight="1" x14ac:dyDescent="0.3">
      <c r="A19" s="664" t="s">
        <v>3374</v>
      </c>
      <c r="B19" s="665" t="s">
        <v>3241</v>
      </c>
      <c r="C19" s="665" t="s">
        <v>3255</v>
      </c>
      <c r="D19" s="665" t="s">
        <v>3288</v>
      </c>
      <c r="E19" s="665" t="s">
        <v>3289</v>
      </c>
      <c r="F19" s="668">
        <v>2</v>
      </c>
      <c r="G19" s="668">
        <v>310</v>
      </c>
      <c r="H19" s="668">
        <v>1</v>
      </c>
      <c r="I19" s="668">
        <v>155</v>
      </c>
      <c r="J19" s="668">
        <v>2</v>
      </c>
      <c r="K19" s="668">
        <v>314</v>
      </c>
      <c r="L19" s="668">
        <v>1.0129032258064516</v>
      </c>
      <c r="M19" s="668">
        <v>157</v>
      </c>
      <c r="N19" s="668"/>
      <c r="O19" s="668"/>
      <c r="P19" s="681"/>
      <c r="Q19" s="669"/>
    </row>
    <row r="20" spans="1:17" ht="14.4" customHeight="1" x14ac:dyDescent="0.3">
      <c r="A20" s="664" t="s">
        <v>3374</v>
      </c>
      <c r="B20" s="665" t="s">
        <v>3241</v>
      </c>
      <c r="C20" s="665" t="s">
        <v>3255</v>
      </c>
      <c r="D20" s="665" t="s">
        <v>3292</v>
      </c>
      <c r="E20" s="665" t="s">
        <v>3293</v>
      </c>
      <c r="F20" s="668"/>
      <c r="G20" s="668"/>
      <c r="H20" s="668"/>
      <c r="I20" s="668"/>
      <c r="J20" s="668">
        <v>1</v>
      </c>
      <c r="K20" s="668">
        <v>0</v>
      </c>
      <c r="L20" s="668"/>
      <c r="M20" s="668">
        <v>0</v>
      </c>
      <c r="N20" s="668"/>
      <c r="O20" s="668"/>
      <c r="P20" s="681"/>
      <c r="Q20" s="669"/>
    </row>
    <row r="21" spans="1:17" ht="14.4" customHeight="1" x14ac:dyDescent="0.3">
      <c r="A21" s="664" t="s">
        <v>3374</v>
      </c>
      <c r="B21" s="665" t="s">
        <v>3241</v>
      </c>
      <c r="C21" s="665" t="s">
        <v>3255</v>
      </c>
      <c r="D21" s="665" t="s">
        <v>3298</v>
      </c>
      <c r="E21" s="665" t="s">
        <v>3299</v>
      </c>
      <c r="F21" s="668">
        <v>1</v>
      </c>
      <c r="G21" s="668">
        <v>81</v>
      </c>
      <c r="H21" s="668">
        <v>1</v>
      </c>
      <c r="I21" s="668">
        <v>81</v>
      </c>
      <c r="J21" s="668">
        <v>1</v>
      </c>
      <c r="K21" s="668">
        <v>82</v>
      </c>
      <c r="L21" s="668">
        <v>1.0123456790123457</v>
      </c>
      <c r="M21" s="668">
        <v>82</v>
      </c>
      <c r="N21" s="668"/>
      <c r="O21" s="668"/>
      <c r="P21" s="681"/>
      <c r="Q21" s="669"/>
    </row>
    <row r="22" spans="1:17" ht="14.4" customHeight="1" x14ac:dyDescent="0.3">
      <c r="A22" s="664" t="s">
        <v>3375</v>
      </c>
      <c r="B22" s="665" t="s">
        <v>3241</v>
      </c>
      <c r="C22" s="665" t="s">
        <v>3255</v>
      </c>
      <c r="D22" s="665" t="s">
        <v>3280</v>
      </c>
      <c r="E22" s="665" t="s">
        <v>3281</v>
      </c>
      <c r="F22" s="668"/>
      <c r="G22" s="668"/>
      <c r="H22" s="668"/>
      <c r="I22" s="668"/>
      <c r="J22" s="668">
        <v>1</v>
      </c>
      <c r="K22" s="668">
        <v>235</v>
      </c>
      <c r="L22" s="668"/>
      <c r="M22" s="668">
        <v>235</v>
      </c>
      <c r="N22" s="668"/>
      <c r="O22" s="668"/>
      <c r="P22" s="681"/>
      <c r="Q22" s="669"/>
    </row>
    <row r="23" spans="1:17" ht="14.4" customHeight="1" x14ac:dyDescent="0.3">
      <c r="A23" s="664" t="s">
        <v>3375</v>
      </c>
      <c r="B23" s="665" t="s">
        <v>3241</v>
      </c>
      <c r="C23" s="665" t="s">
        <v>3255</v>
      </c>
      <c r="D23" s="665" t="s">
        <v>3288</v>
      </c>
      <c r="E23" s="665" t="s">
        <v>3289</v>
      </c>
      <c r="F23" s="668"/>
      <c r="G23" s="668"/>
      <c r="H23" s="668"/>
      <c r="I23" s="668"/>
      <c r="J23" s="668">
        <v>1</v>
      </c>
      <c r="K23" s="668">
        <v>157</v>
      </c>
      <c r="L23" s="668"/>
      <c r="M23" s="668">
        <v>157</v>
      </c>
      <c r="N23" s="668"/>
      <c r="O23" s="668"/>
      <c r="P23" s="681"/>
      <c r="Q23" s="669"/>
    </row>
    <row r="24" spans="1:17" ht="14.4" customHeight="1" x14ac:dyDescent="0.3">
      <c r="A24" s="664" t="s">
        <v>3375</v>
      </c>
      <c r="B24" s="665" t="s">
        <v>3241</v>
      </c>
      <c r="C24" s="665" t="s">
        <v>3255</v>
      </c>
      <c r="D24" s="665" t="s">
        <v>3298</v>
      </c>
      <c r="E24" s="665" t="s">
        <v>3299</v>
      </c>
      <c r="F24" s="668"/>
      <c r="G24" s="668"/>
      <c r="H24" s="668"/>
      <c r="I24" s="668"/>
      <c r="J24" s="668">
        <v>1</v>
      </c>
      <c r="K24" s="668">
        <v>82</v>
      </c>
      <c r="L24" s="668"/>
      <c r="M24" s="668">
        <v>82</v>
      </c>
      <c r="N24" s="668"/>
      <c r="O24" s="668"/>
      <c r="P24" s="681"/>
      <c r="Q24" s="669"/>
    </row>
    <row r="25" spans="1:17" ht="14.4" customHeight="1" x14ac:dyDescent="0.3">
      <c r="A25" s="664" t="s">
        <v>3376</v>
      </c>
      <c r="B25" s="665" t="s">
        <v>3241</v>
      </c>
      <c r="C25" s="665" t="s">
        <v>3255</v>
      </c>
      <c r="D25" s="665" t="s">
        <v>3282</v>
      </c>
      <c r="E25" s="665" t="s">
        <v>3283</v>
      </c>
      <c r="F25" s="668"/>
      <c r="G25" s="668"/>
      <c r="H25" s="668"/>
      <c r="I25" s="668"/>
      <c r="J25" s="668"/>
      <c r="K25" s="668"/>
      <c r="L25" s="668"/>
      <c r="M25" s="668"/>
      <c r="N25" s="668">
        <v>1</v>
      </c>
      <c r="O25" s="668">
        <v>126</v>
      </c>
      <c r="P25" s="681"/>
      <c r="Q25" s="669">
        <v>126</v>
      </c>
    </row>
    <row r="26" spans="1:17" ht="14.4" customHeight="1" x14ac:dyDescent="0.3">
      <c r="A26" s="664" t="s">
        <v>3376</v>
      </c>
      <c r="B26" s="665" t="s">
        <v>3241</v>
      </c>
      <c r="C26" s="665" t="s">
        <v>3255</v>
      </c>
      <c r="D26" s="665" t="s">
        <v>3288</v>
      </c>
      <c r="E26" s="665" t="s">
        <v>3289</v>
      </c>
      <c r="F26" s="668"/>
      <c r="G26" s="668"/>
      <c r="H26" s="668"/>
      <c r="I26" s="668"/>
      <c r="J26" s="668"/>
      <c r="K26" s="668"/>
      <c r="L26" s="668"/>
      <c r="M26" s="668"/>
      <c r="N26" s="668">
        <v>1</v>
      </c>
      <c r="O26" s="668">
        <v>163</v>
      </c>
      <c r="P26" s="681"/>
      <c r="Q26" s="669">
        <v>163</v>
      </c>
    </row>
    <row r="27" spans="1:17" ht="14.4" customHeight="1" x14ac:dyDescent="0.3">
      <c r="A27" s="664" t="s">
        <v>3376</v>
      </c>
      <c r="B27" s="665" t="s">
        <v>3241</v>
      </c>
      <c r="C27" s="665" t="s">
        <v>3255</v>
      </c>
      <c r="D27" s="665" t="s">
        <v>3298</v>
      </c>
      <c r="E27" s="665" t="s">
        <v>3299</v>
      </c>
      <c r="F27" s="668"/>
      <c r="G27" s="668"/>
      <c r="H27" s="668"/>
      <c r="I27" s="668"/>
      <c r="J27" s="668"/>
      <c r="K27" s="668"/>
      <c r="L27" s="668"/>
      <c r="M27" s="668"/>
      <c r="N27" s="668">
        <v>1</v>
      </c>
      <c r="O27" s="668">
        <v>86</v>
      </c>
      <c r="P27" s="681"/>
      <c r="Q27" s="669">
        <v>86</v>
      </c>
    </row>
    <row r="28" spans="1:17" ht="14.4" customHeight="1" x14ac:dyDescent="0.3">
      <c r="A28" s="664" t="s">
        <v>3377</v>
      </c>
      <c r="B28" s="665" t="s">
        <v>3241</v>
      </c>
      <c r="C28" s="665" t="s">
        <v>3255</v>
      </c>
      <c r="D28" s="665" t="s">
        <v>3262</v>
      </c>
      <c r="E28" s="665" t="s">
        <v>3263</v>
      </c>
      <c r="F28" s="668"/>
      <c r="G28" s="668"/>
      <c r="H28" s="668"/>
      <c r="I28" s="668"/>
      <c r="J28" s="668">
        <v>1</v>
      </c>
      <c r="K28" s="668">
        <v>35</v>
      </c>
      <c r="L28" s="668"/>
      <c r="M28" s="668">
        <v>35</v>
      </c>
      <c r="N28" s="668"/>
      <c r="O28" s="668"/>
      <c r="P28" s="681"/>
      <c r="Q28" s="669"/>
    </row>
    <row r="29" spans="1:17" ht="14.4" customHeight="1" x14ac:dyDescent="0.3">
      <c r="A29" s="664" t="s">
        <v>3377</v>
      </c>
      <c r="B29" s="665" t="s">
        <v>3241</v>
      </c>
      <c r="C29" s="665" t="s">
        <v>3255</v>
      </c>
      <c r="D29" s="665" t="s">
        <v>3280</v>
      </c>
      <c r="E29" s="665" t="s">
        <v>3281</v>
      </c>
      <c r="F29" s="668"/>
      <c r="G29" s="668"/>
      <c r="H29" s="668"/>
      <c r="I29" s="668"/>
      <c r="J29" s="668"/>
      <c r="K29" s="668"/>
      <c r="L29" s="668"/>
      <c r="M29" s="668"/>
      <c r="N29" s="668">
        <v>1</v>
      </c>
      <c r="O29" s="668">
        <v>251</v>
      </c>
      <c r="P29" s="681"/>
      <c r="Q29" s="669">
        <v>251</v>
      </c>
    </row>
    <row r="30" spans="1:17" ht="14.4" customHeight="1" x14ac:dyDescent="0.3">
      <c r="A30" s="664" t="s">
        <v>3377</v>
      </c>
      <c r="B30" s="665" t="s">
        <v>3241</v>
      </c>
      <c r="C30" s="665" t="s">
        <v>3255</v>
      </c>
      <c r="D30" s="665" t="s">
        <v>3282</v>
      </c>
      <c r="E30" s="665" t="s">
        <v>3283</v>
      </c>
      <c r="F30" s="668"/>
      <c r="G30" s="668"/>
      <c r="H30" s="668"/>
      <c r="I30" s="668"/>
      <c r="J30" s="668">
        <v>1</v>
      </c>
      <c r="K30" s="668">
        <v>118</v>
      </c>
      <c r="L30" s="668"/>
      <c r="M30" s="668">
        <v>118</v>
      </c>
      <c r="N30" s="668"/>
      <c r="O30" s="668"/>
      <c r="P30" s="681"/>
      <c r="Q30" s="669"/>
    </row>
    <row r="31" spans="1:17" ht="14.4" customHeight="1" x14ac:dyDescent="0.3">
      <c r="A31" s="664" t="s">
        <v>3378</v>
      </c>
      <c r="B31" s="665" t="s">
        <v>3241</v>
      </c>
      <c r="C31" s="665" t="s">
        <v>3255</v>
      </c>
      <c r="D31" s="665" t="s">
        <v>3282</v>
      </c>
      <c r="E31" s="665" t="s">
        <v>3283</v>
      </c>
      <c r="F31" s="668">
        <v>1</v>
      </c>
      <c r="G31" s="668">
        <v>116</v>
      </c>
      <c r="H31" s="668">
        <v>1</v>
      </c>
      <c r="I31" s="668">
        <v>116</v>
      </c>
      <c r="J31" s="668"/>
      <c r="K31" s="668"/>
      <c r="L31" s="668"/>
      <c r="M31" s="668"/>
      <c r="N31" s="668"/>
      <c r="O31" s="668"/>
      <c r="P31" s="681"/>
      <c r="Q31" s="669"/>
    </row>
    <row r="32" spans="1:17" ht="14.4" customHeight="1" x14ac:dyDescent="0.3">
      <c r="A32" s="664" t="s">
        <v>3378</v>
      </c>
      <c r="B32" s="665" t="s">
        <v>3241</v>
      </c>
      <c r="C32" s="665" t="s">
        <v>3255</v>
      </c>
      <c r="D32" s="665" t="s">
        <v>3288</v>
      </c>
      <c r="E32" s="665" t="s">
        <v>3289</v>
      </c>
      <c r="F32" s="668">
        <v>1</v>
      </c>
      <c r="G32" s="668">
        <v>155</v>
      </c>
      <c r="H32" s="668">
        <v>1</v>
      </c>
      <c r="I32" s="668">
        <v>155</v>
      </c>
      <c r="J32" s="668"/>
      <c r="K32" s="668"/>
      <c r="L32" s="668"/>
      <c r="M32" s="668"/>
      <c r="N32" s="668"/>
      <c r="O32" s="668"/>
      <c r="P32" s="681"/>
      <c r="Q32" s="669"/>
    </row>
    <row r="33" spans="1:17" ht="14.4" customHeight="1" x14ac:dyDescent="0.3">
      <c r="A33" s="664" t="s">
        <v>3379</v>
      </c>
      <c r="B33" s="665" t="s">
        <v>3241</v>
      </c>
      <c r="C33" s="665" t="s">
        <v>3255</v>
      </c>
      <c r="D33" s="665" t="s">
        <v>3262</v>
      </c>
      <c r="E33" s="665" t="s">
        <v>3263</v>
      </c>
      <c r="F33" s="668"/>
      <c r="G33" s="668"/>
      <c r="H33" s="668"/>
      <c r="I33" s="668"/>
      <c r="J33" s="668">
        <v>1</v>
      </c>
      <c r="K33" s="668">
        <v>35</v>
      </c>
      <c r="L33" s="668"/>
      <c r="M33" s="668">
        <v>35</v>
      </c>
      <c r="N33" s="668"/>
      <c r="O33" s="668"/>
      <c r="P33" s="681"/>
      <c r="Q33" s="669"/>
    </row>
    <row r="34" spans="1:17" ht="14.4" customHeight="1" x14ac:dyDescent="0.3">
      <c r="A34" s="664" t="s">
        <v>3379</v>
      </c>
      <c r="B34" s="665" t="s">
        <v>3241</v>
      </c>
      <c r="C34" s="665" t="s">
        <v>3255</v>
      </c>
      <c r="D34" s="665" t="s">
        <v>3280</v>
      </c>
      <c r="E34" s="665" t="s">
        <v>3281</v>
      </c>
      <c r="F34" s="668"/>
      <c r="G34" s="668"/>
      <c r="H34" s="668"/>
      <c r="I34" s="668"/>
      <c r="J34" s="668">
        <v>1</v>
      </c>
      <c r="K34" s="668">
        <v>235</v>
      </c>
      <c r="L34" s="668"/>
      <c r="M34" s="668">
        <v>235</v>
      </c>
      <c r="N34" s="668"/>
      <c r="O34" s="668"/>
      <c r="P34" s="681"/>
      <c r="Q34" s="669"/>
    </row>
    <row r="35" spans="1:17" ht="14.4" customHeight="1" x14ac:dyDescent="0.3">
      <c r="A35" s="664" t="s">
        <v>3380</v>
      </c>
      <c r="B35" s="665" t="s">
        <v>3241</v>
      </c>
      <c r="C35" s="665" t="s">
        <v>3255</v>
      </c>
      <c r="D35" s="665" t="s">
        <v>3274</v>
      </c>
      <c r="E35" s="665" t="s">
        <v>3275</v>
      </c>
      <c r="F35" s="668">
        <v>1</v>
      </c>
      <c r="G35" s="668">
        <v>93</v>
      </c>
      <c r="H35" s="668">
        <v>1</v>
      </c>
      <c r="I35" s="668">
        <v>93</v>
      </c>
      <c r="J35" s="668"/>
      <c r="K35" s="668"/>
      <c r="L35" s="668"/>
      <c r="M35" s="668"/>
      <c r="N35" s="668"/>
      <c r="O35" s="668"/>
      <c r="P35" s="681"/>
      <c r="Q35" s="669"/>
    </row>
    <row r="36" spans="1:17" ht="14.4" customHeight="1" x14ac:dyDescent="0.3">
      <c r="A36" s="664" t="s">
        <v>3380</v>
      </c>
      <c r="B36" s="665" t="s">
        <v>3241</v>
      </c>
      <c r="C36" s="665" t="s">
        <v>3255</v>
      </c>
      <c r="D36" s="665" t="s">
        <v>3282</v>
      </c>
      <c r="E36" s="665" t="s">
        <v>3283</v>
      </c>
      <c r="F36" s="668">
        <v>2</v>
      </c>
      <c r="G36" s="668">
        <v>232</v>
      </c>
      <c r="H36" s="668">
        <v>1</v>
      </c>
      <c r="I36" s="668">
        <v>116</v>
      </c>
      <c r="J36" s="668"/>
      <c r="K36" s="668"/>
      <c r="L36" s="668"/>
      <c r="M36" s="668"/>
      <c r="N36" s="668"/>
      <c r="O36" s="668"/>
      <c r="P36" s="681"/>
      <c r="Q36" s="669"/>
    </row>
    <row r="37" spans="1:17" ht="14.4" customHeight="1" x14ac:dyDescent="0.3">
      <c r="A37" s="664" t="s">
        <v>3380</v>
      </c>
      <c r="B37" s="665" t="s">
        <v>3241</v>
      </c>
      <c r="C37" s="665" t="s">
        <v>3255</v>
      </c>
      <c r="D37" s="665" t="s">
        <v>3284</v>
      </c>
      <c r="E37" s="665" t="s">
        <v>3285</v>
      </c>
      <c r="F37" s="668">
        <v>2</v>
      </c>
      <c r="G37" s="668">
        <v>998</v>
      </c>
      <c r="H37" s="668">
        <v>1</v>
      </c>
      <c r="I37" s="668">
        <v>499</v>
      </c>
      <c r="J37" s="668"/>
      <c r="K37" s="668"/>
      <c r="L37" s="668"/>
      <c r="M37" s="668"/>
      <c r="N37" s="668"/>
      <c r="O37" s="668"/>
      <c r="P37" s="681"/>
      <c r="Q37" s="669"/>
    </row>
    <row r="38" spans="1:17" ht="14.4" customHeight="1" x14ac:dyDescent="0.3">
      <c r="A38" s="664" t="s">
        <v>3381</v>
      </c>
      <c r="B38" s="665" t="s">
        <v>3241</v>
      </c>
      <c r="C38" s="665" t="s">
        <v>3255</v>
      </c>
      <c r="D38" s="665" t="s">
        <v>3280</v>
      </c>
      <c r="E38" s="665" t="s">
        <v>3281</v>
      </c>
      <c r="F38" s="668">
        <v>1</v>
      </c>
      <c r="G38" s="668">
        <v>232</v>
      </c>
      <c r="H38" s="668">
        <v>1</v>
      </c>
      <c r="I38" s="668">
        <v>232</v>
      </c>
      <c r="J38" s="668"/>
      <c r="K38" s="668"/>
      <c r="L38" s="668"/>
      <c r="M38" s="668"/>
      <c r="N38" s="668">
        <v>1</v>
      </c>
      <c r="O38" s="668">
        <v>251</v>
      </c>
      <c r="P38" s="681">
        <v>1.0818965517241379</v>
      </c>
      <c r="Q38" s="669">
        <v>251</v>
      </c>
    </row>
    <row r="39" spans="1:17" ht="14.4" customHeight="1" x14ac:dyDescent="0.3">
      <c r="A39" s="664" t="s">
        <v>3381</v>
      </c>
      <c r="B39" s="665" t="s">
        <v>3241</v>
      </c>
      <c r="C39" s="665" t="s">
        <v>3255</v>
      </c>
      <c r="D39" s="665" t="s">
        <v>3282</v>
      </c>
      <c r="E39" s="665" t="s">
        <v>3283</v>
      </c>
      <c r="F39" s="668">
        <v>6</v>
      </c>
      <c r="G39" s="668">
        <v>696</v>
      </c>
      <c r="H39" s="668">
        <v>1</v>
      </c>
      <c r="I39" s="668">
        <v>116</v>
      </c>
      <c r="J39" s="668">
        <v>19</v>
      </c>
      <c r="K39" s="668">
        <v>2242</v>
      </c>
      <c r="L39" s="668">
        <v>3.2212643678160919</v>
      </c>
      <c r="M39" s="668">
        <v>118</v>
      </c>
      <c r="N39" s="668">
        <v>7</v>
      </c>
      <c r="O39" s="668">
        <v>882</v>
      </c>
      <c r="P39" s="681">
        <v>1.2672413793103448</v>
      </c>
      <c r="Q39" s="669">
        <v>126</v>
      </c>
    </row>
    <row r="40" spans="1:17" ht="14.4" customHeight="1" x14ac:dyDescent="0.3">
      <c r="A40" s="664" t="s">
        <v>3381</v>
      </c>
      <c r="B40" s="665" t="s">
        <v>3241</v>
      </c>
      <c r="C40" s="665" t="s">
        <v>3255</v>
      </c>
      <c r="D40" s="665" t="s">
        <v>3288</v>
      </c>
      <c r="E40" s="665" t="s">
        <v>3289</v>
      </c>
      <c r="F40" s="668">
        <v>1</v>
      </c>
      <c r="G40" s="668">
        <v>155</v>
      </c>
      <c r="H40" s="668">
        <v>1</v>
      </c>
      <c r="I40" s="668">
        <v>155</v>
      </c>
      <c r="J40" s="668"/>
      <c r="K40" s="668"/>
      <c r="L40" s="668"/>
      <c r="M40" s="668"/>
      <c r="N40" s="668"/>
      <c r="O40" s="668"/>
      <c r="P40" s="681"/>
      <c r="Q40" s="669"/>
    </row>
    <row r="41" spans="1:17" ht="14.4" customHeight="1" x14ac:dyDescent="0.3">
      <c r="A41" s="664" t="s">
        <v>549</v>
      </c>
      <c r="B41" s="665" t="s">
        <v>3241</v>
      </c>
      <c r="C41" s="665" t="s">
        <v>3255</v>
      </c>
      <c r="D41" s="665" t="s">
        <v>3262</v>
      </c>
      <c r="E41" s="665" t="s">
        <v>3263</v>
      </c>
      <c r="F41" s="668">
        <v>47</v>
      </c>
      <c r="G41" s="668">
        <v>1598</v>
      </c>
      <c r="H41" s="668">
        <v>1</v>
      </c>
      <c r="I41" s="668">
        <v>34</v>
      </c>
      <c r="J41" s="668">
        <v>24</v>
      </c>
      <c r="K41" s="668">
        <v>840</v>
      </c>
      <c r="L41" s="668">
        <v>0.52565707133917394</v>
      </c>
      <c r="M41" s="668">
        <v>35</v>
      </c>
      <c r="N41" s="668">
        <v>24</v>
      </c>
      <c r="O41" s="668">
        <v>888</v>
      </c>
      <c r="P41" s="681">
        <v>0.55569461827284106</v>
      </c>
      <c r="Q41" s="669">
        <v>37</v>
      </c>
    </row>
    <row r="42" spans="1:17" ht="14.4" customHeight="1" x14ac:dyDescent="0.3">
      <c r="A42" s="664" t="s">
        <v>549</v>
      </c>
      <c r="B42" s="665" t="s">
        <v>3241</v>
      </c>
      <c r="C42" s="665" t="s">
        <v>3255</v>
      </c>
      <c r="D42" s="665" t="s">
        <v>3264</v>
      </c>
      <c r="E42" s="665" t="s">
        <v>3265</v>
      </c>
      <c r="F42" s="668">
        <v>19</v>
      </c>
      <c r="G42" s="668">
        <v>95</v>
      </c>
      <c r="H42" s="668">
        <v>1</v>
      </c>
      <c r="I42" s="668">
        <v>5</v>
      </c>
      <c r="J42" s="668">
        <v>11</v>
      </c>
      <c r="K42" s="668">
        <v>55</v>
      </c>
      <c r="L42" s="668">
        <v>0.57894736842105265</v>
      </c>
      <c r="M42" s="668">
        <v>5</v>
      </c>
      <c r="N42" s="668">
        <v>7</v>
      </c>
      <c r="O42" s="668">
        <v>35</v>
      </c>
      <c r="P42" s="681">
        <v>0.36842105263157893</v>
      </c>
      <c r="Q42" s="669">
        <v>5</v>
      </c>
    </row>
    <row r="43" spans="1:17" ht="14.4" customHeight="1" x14ac:dyDescent="0.3">
      <c r="A43" s="664" t="s">
        <v>549</v>
      </c>
      <c r="B43" s="665" t="s">
        <v>3241</v>
      </c>
      <c r="C43" s="665" t="s">
        <v>3255</v>
      </c>
      <c r="D43" s="665" t="s">
        <v>3266</v>
      </c>
      <c r="E43" s="665" t="s">
        <v>3267</v>
      </c>
      <c r="F43" s="668"/>
      <c r="G43" s="668"/>
      <c r="H43" s="668"/>
      <c r="I43" s="668"/>
      <c r="J43" s="668">
        <v>1</v>
      </c>
      <c r="K43" s="668">
        <v>5</v>
      </c>
      <c r="L43" s="668"/>
      <c r="M43" s="668">
        <v>5</v>
      </c>
      <c r="N43" s="668"/>
      <c r="O43" s="668"/>
      <c r="P43" s="681"/>
      <c r="Q43" s="669"/>
    </row>
    <row r="44" spans="1:17" ht="14.4" customHeight="1" x14ac:dyDescent="0.3">
      <c r="A44" s="664" t="s">
        <v>549</v>
      </c>
      <c r="B44" s="665" t="s">
        <v>3241</v>
      </c>
      <c r="C44" s="665" t="s">
        <v>3255</v>
      </c>
      <c r="D44" s="665" t="s">
        <v>3382</v>
      </c>
      <c r="E44" s="665" t="s">
        <v>3383</v>
      </c>
      <c r="F44" s="668">
        <v>5</v>
      </c>
      <c r="G44" s="668">
        <v>8125</v>
      </c>
      <c r="H44" s="668">
        <v>1</v>
      </c>
      <c r="I44" s="668">
        <v>1625</v>
      </c>
      <c r="J44" s="668">
        <v>1</v>
      </c>
      <c r="K44" s="668">
        <v>1637</v>
      </c>
      <c r="L44" s="668">
        <v>0.20147692307692308</v>
      </c>
      <c r="M44" s="668">
        <v>1637</v>
      </c>
      <c r="N44" s="668"/>
      <c r="O44" s="668"/>
      <c r="P44" s="681"/>
      <c r="Q44" s="669"/>
    </row>
    <row r="45" spans="1:17" ht="14.4" customHeight="1" x14ac:dyDescent="0.3">
      <c r="A45" s="664" t="s">
        <v>549</v>
      </c>
      <c r="B45" s="665" t="s">
        <v>3241</v>
      </c>
      <c r="C45" s="665" t="s">
        <v>3255</v>
      </c>
      <c r="D45" s="665" t="s">
        <v>3384</v>
      </c>
      <c r="E45" s="665" t="s">
        <v>3385</v>
      </c>
      <c r="F45" s="668"/>
      <c r="G45" s="668"/>
      <c r="H45" s="668"/>
      <c r="I45" s="668"/>
      <c r="J45" s="668">
        <v>1</v>
      </c>
      <c r="K45" s="668">
        <v>1340</v>
      </c>
      <c r="L45" s="668"/>
      <c r="M45" s="668">
        <v>1340</v>
      </c>
      <c r="N45" s="668">
        <v>1</v>
      </c>
      <c r="O45" s="668">
        <v>1393</v>
      </c>
      <c r="P45" s="681"/>
      <c r="Q45" s="669">
        <v>1393</v>
      </c>
    </row>
    <row r="46" spans="1:17" ht="14.4" customHeight="1" x14ac:dyDescent="0.3">
      <c r="A46" s="664" t="s">
        <v>549</v>
      </c>
      <c r="B46" s="665" t="s">
        <v>3241</v>
      </c>
      <c r="C46" s="665" t="s">
        <v>3255</v>
      </c>
      <c r="D46" s="665" t="s">
        <v>3280</v>
      </c>
      <c r="E46" s="665" t="s">
        <v>3281</v>
      </c>
      <c r="F46" s="668">
        <v>14</v>
      </c>
      <c r="G46" s="668">
        <v>3248</v>
      </c>
      <c r="H46" s="668">
        <v>1</v>
      </c>
      <c r="I46" s="668">
        <v>232</v>
      </c>
      <c r="J46" s="668">
        <v>5</v>
      </c>
      <c r="K46" s="668">
        <v>1175</v>
      </c>
      <c r="L46" s="668">
        <v>0.36176108374384236</v>
      </c>
      <c r="M46" s="668">
        <v>235</v>
      </c>
      <c r="N46" s="668">
        <v>2</v>
      </c>
      <c r="O46" s="668">
        <v>502</v>
      </c>
      <c r="P46" s="681">
        <v>0.15455665024630541</v>
      </c>
      <c r="Q46" s="669">
        <v>251</v>
      </c>
    </row>
    <row r="47" spans="1:17" ht="14.4" customHeight="1" x14ac:dyDescent="0.3">
      <c r="A47" s="664" t="s">
        <v>549</v>
      </c>
      <c r="B47" s="665" t="s">
        <v>3241</v>
      </c>
      <c r="C47" s="665" t="s">
        <v>3255</v>
      </c>
      <c r="D47" s="665" t="s">
        <v>3282</v>
      </c>
      <c r="E47" s="665" t="s">
        <v>3283</v>
      </c>
      <c r="F47" s="668">
        <v>152</v>
      </c>
      <c r="G47" s="668">
        <v>17632</v>
      </c>
      <c r="H47" s="668">
        <v>1</v>
      </c>
      <c r="I47" s="668">
        <v>116</v>
      </c>
      <c r="J47" s="668">
        <v>5</v>
      </c>
      <c r="K47" s="668">
        <v>590</v>
      </c>
      <c r="L47" s="668">
        <v>3.3461887477313976E-2</v>
      </c>
      <c r="M47" s="668">
        <v>118</v>
      </c>
      <c r="N47" s="668">
        <v>3</v>
      </c>
      <c r="O47" s="668">
        <v>378</v>
      </c>
      <c r="P47" s="681">
        <v>2.1438294010889293E-2</v>
      </c>
      <c r="Q47" s="669">
        <v>126</v>
      </c>
    </row>
    <row r="48" spans="1:17" ht="14.4" customHeight="1" x14ac:dyDescent="0.3">
      <c r="A48" s="664" t="s">
        <v>549</v>
      </c>
      <c r="B48" s="665" t="s">
        <v>3241</v>
      </c>
      <c r="C48" s="665" t="s">
        <v>3255</v>
      </c>
      <c r="D48" s="665" t="s">
        <v>3386</v>
      </c>
      <c r="E48" s="665" t="s">
        <v>3387</v>
      </c>
      <c r="F48" s="668"/>
      <c r="G48" s="668"/>
      <c r="H48" s="668"/>
      <c r="I48" s="668"/>
      <c r="J48" s="668">
        <v>1</v>
      </c>
      <c r="K48" s="668">
        <v>1284</v>
      </c>
      <c r="L48" s="668"/>
      <c r="M48" s="668">
        <v>1284</v>
      </c>
      <c r="N48" s="668"/>
      <c r="O48" s="668"/>
      <c r="P48" s="681"/>
      <c r="Q48" s="669"/>
    </row>
    <row r="49" spans="1:17" ht="14.4" customHeight="1" x14ac:dyDescent="0.3">
      <c r="A49" s="664" t="s">
        <v>549</v>
      </c>
      <c r="B49" s="665" t="s">
        <v>3241</v>
      </c>
      <c r="C49" s="665" t="s">
        <v>3255</v>
      </c>
      <c r="D49" s="665" t="s">
        <v>3332</v>
      </c>
      <c r="E49" s="665" t="s">
        <v>3333</v>
      </c>
      <c r="F49" s="668">
        <v>2</v>
      </c>
      <c r="G49" s="668">
        <v>1976</v>
      </c>
      <c r="H49" s="668">
        <v>1</v>
      </c>
      <c r="I49" s="668">
        <v>988</v>
      </c>
      <c r="J49" s="668">
        <v>2</v>
      </c>
      <c r="K49" s="668">
        <v>2004</v>
      </c>
      <c r="L49" s="668">
        <v>1.01417004048583</v>
      </c>
      <c r="M49" s="668">
        <v>1002</v>
      </c>
      <c r="N49" s="668"/>
      <c r="O49" s="668"/>
      <c r="P49" s="681"/>
      <c r="Q49" s="669"/>
    </row>
    <row r="50" spans="1:17" ht="14.4" customHeight="1" x14ac:dyDescent="0.3">
      <c r="A50" s="664" t="s">
        <v>549</v>
      </c>
      <c r="B50" s="665" t="s">
        <v>3241</v>
      </c>
      <c r="C50" s="665" t="s">
        <v>3255</v>
      </c>
      <c r="D50" s="665" t="s">
        <v>3288</v>
      </c>
      <c r="E50" s="665" t="s">
        <v>3289</v>
      </c>
      <c r="F50" s="668">
        <v>24</v>
      </c>
      <c r="G50" s="668">
        <v>3720</v>
      </c>
      <c r="H50" s="668">
        <v>1</v>
      </c>
      <c r="I50" s="668">
        <v>155</v>
      </c>
      <c r="J50" s="668">
        <v>1</v>
      </c>
      <c r="K50" s="668">
        <v>157</v>
      </c>
      <c r="L50" s="668">
        <v>4.2204301075268819E-2</v>
      </c>
      <c r="M50" s="668">
        <v>157</v>
      </c>
      <c r="N50" s="668">
        <v>1</v>
      </c>
      <c r="O50" s="668">
        <v>163</v>
      </c>
      <c r="P50" s="681">
        <v>4.3817204301075267E-2</v>
      </c>
      <c r="Q50" s="669">
        <v>163</v>
      </c>
    </row>
    <row r="51" spans="1:17" ht="14.4" customHeight="1" x14ac:dyDescent="0.3">
      <c r="A51" s="664" t="s">
        <v>549</v>
      </c>
      <c r="B51" s="665" t="s">
        <v>3241</v>
      </c>
      <c r="C51" s="665" t="s">
        <v>3255</v>
      </c>
      <c r="D51" s="665" t="s">
        <v>3292</v>
      </c>
      <c r="E51" s="665" t="s">
        <v>3293</v>
      </c>
      <c r="F51" s="668">
        <v>15</v>
      </c>
      <c r="G51" s="668">
        <v>0</v>
      </c>
      <c r="H51" s="668"/>
      <c r="I51" s="668">
        <v>0</v>
      </c>
      <c r="J51" s="668">
        <v>2</v>
      </c>
      <c r="K51" s="668">
        <v>0</v>
      </c>
      <c r="L51" s="668"/>
      <c r="M51" s="668">
        <v>0</v>
      </c>
      <c r="N51" s="668"/>
      <c r="O51" s="668"/>
      <c r="P51" s="681"/>
      <c r="Q51" s="669"/>
    </row>
    <row r="52" spans="1:17" ht="14.4" customHeight="1" x14ac:dyDescent="0.3">
      <c r="A52" s="664" t="s">
        <v>549</v>
      </c>
      <c r="B52" s="665" t="s">
        <v>3241</v>
      </c>
      <c r="C52" s="665" t="s">
        <v>3255</v>
      </c>
      <c r="D52" s="665" t="s">
        <v>3298</v>
      </c>
      <c r="E52" s="665" t="s">
        <v>3299</v>
      </c>
      <c r="F52" s="668">
        <v>38</v>
      </c>
      <c r="G52" s="668">
        <v>3078</v>
      </c>
      <c r="H52" s="668">
        <v>1</v>
      </c>
      <c r="I52" s="668">
        <v>81</v>
      </c>
      <c r="J52" s="668">
        <v>26</v>
      </c>
      <c r="K52" s="668">
        <v>2132</v>
      </c>
      <c r="L52" s="668">
        <v>0.69265756985055227</v>
      </c>
      <c r="M52" s="668">
        <v>82</v>
      </c>
      <c r="N52" s="668">
        <v>6</v>
      </c>
      <c r="O52" s="668">
        <v>516</v>
      </c>
      <c r="P52" s="681">
        <v>0.16764132553606237</v>
      </c>
      <c r="Q52" s="669">
        <v>86</v>
      </c>
    </row>
    <row r="53" spans="1:17" ht="14.4" customHeight="1" x14ac:dyDescent="0.3">
      <c r="A53" s="664" t="s">
        <v>549</v>
      </c>
      <c r="B53" s="665" t="s">
        <v>3241</v>
      </c>
      <c r="C53" s="665" t="s">
        <v>3255</v>
      </c>
      <c r="D53" s="665" t="s">
        <v>3308</v>
      </c>
      <c r="E53" s="665" t="s">
        <v>3309</v>
      </c>
      <c r="F53" s="668">
        <v>1</v>
      </c>
      <c r="G53" s="668">
        <v>186</v>
      </c>
      <c r="H53" s="668">
        <v>1</v>
      </c>
      <c r="I53" s="668">
        <v>186</v>
      </c>
      <c r="J53" s="668"/>
      <c r="K53" s="668"/>
      <c r="L53" s="668"/>
      <c r="M53" s="668"/>
      <c r="N53" s="668"/>
      <c r="O53" s="668"/>
      <c r="P53" s="681"/>
      <c r="Q53" s="669"/>
    </row>
    <row r="54" spans="1:17" ht="14.4" customHeight="1" x14ac:dyDescent="0.3">
      <c r="A54" s="664" t="s">
        <v>549</v>
      </c>
      <c r="B54" s="665" t="s">
        <v>3241</v>
      </c>
      <c r="C54" s="665" t="s">
        <v>3255</v>
      </c>
      <c r="D54" s="665" t="s">
        <v>3314</v>
      </c>
      <c r="E54" s="665" t="s">
        <v>3315</v>
      </c>
      <c r="F54" s="668">
        <v>19</v>
      </c>
      <c r="G54" s="668">
        <v>13186</v>
      </c>
      <c r="H54" s="668">
        <v>1</v>
      </c>
      <c r="I54" s="668">
        <v>694</v>
      </c>
      <c r="J54" s="668">
        <v>12</v>
      </c>
      <c r="K54" s="668">
        <v>8448</v>
      </c>
      <c r="L54" s="668">
        <v>0.64067950856969513</v>
      </c>
      <c r="M54" s="668">
        <v>704</v>
      </c>
      <c r="N54" s="668">
        <v>1</v>
      </c>
      <c r="O54" s="668">
        <v>721</v>
      </c>
      <c r="P54" s="681">
        <v>5.467920521765509E-2</v>
      </c>
      <c r="Q54" s="669">
        <v>721</v>
      </c>
    </row>
    <row r="55" spans="1:17" ht="14.4" customHeight="1" x14ac:dyDescent="0.3">
      <c r="A55" s="664" t="s">
        <v>549</v>
      </c>
      <c r="B55" s="665" t="s">
        <v>3241</v>
      </c>
      <c r="C55" s="665" t="s">
        <v>3255</v>
      </c>
      <c r="D55" s="665" t="s">
        <v>3334</v>
      </c>
      <c r="E55" s="665" t="s">
        <v>3335</v>
      </c>
      <c r="F55" s="668">
        <v>1</v>
      </c>
      <c r="G55" s="668">
        <v>1277</v>
      </c>
      <c r="H55" s="668">
        <v>1</v>
      </c>
      <c r="I55" s="668">
        <v>1277</v>
      </c>
      <c r="J55" s="668"/>
      <c r="K55" s="668"/>
      <c r="L55" s="668"/>
      <c r="M55" s="668"/>
      <c r="N55" s="668"/>
      <c r="O55" s="668"/>
      <c r="P55" s="681"/>
      <c r="Q55" s="669"/>
    </row>
    <row r="56" spans="1:17" ht="14.4" customHeight="1" x14ac:dyDescent="0.3">
      <c r="A56" s="664" t="s">
        <v>549</v>
      </c>
      <c r="B56" s="665" t="s">
        <v>3241</v>
      </c>
      <c r="C56" s="665" t="s">
        <v>3255</v>
      </c>
      <c r="D56" s="665" t="s">
        <v>3336</v>
      </c>
      <c r="E56" s="665" t="s">
        <v>3337</v>
      </c>
      <c r="F56" s="668">
        <v>2</v>
      </c>
      <c r="G56" s="668">
        <v>960</v>
      </c>
      <c r="H56" s="668">
        <v>1</v>
      </c>
      <c r="I56" s="668">
        <v>480</v>
      </c>
      <c r="J56" s="668">
        <v>3</v>
      </c>
      <c r="K56" s="668">
        <v>1461</v>
      </c>
      <c r="L56" s="668">
        <v>1.5218750000000001</v>
      </c>
      <c r="M56" s="668">
        <v>487</v>
      </c>
      <c r="N56" s="668"/>
      <c r="O56" s="668"/>
      <c r="P56" s="681"/>
      <c r="Q56" s="669"/>
    </row>
    <row r="57" spans="1:17" ht="14.4" customHeight="1" x14ac:dyDescent="0.3">
      <c r="A57" s="664" t="s">
        <v>549</v>
      </c>
      <c r="B57" s="665" t="s">
        <v>3241</v>
      </c>
      <c r="C57" s="665" t="s">
        <v>3255</v>
      </c>
      <c r="D57" s="665" t="s">
        <v>3338</v>
      </c>
      <c r="E57" s="665" t="s">
        <v>3339</v>
      </c>
      <c r="F57" s="668">
        <v>2</v>
      </c>
      <c r="G57" s="668">
        <v>6998</v>
      </c>
      <c r="H57" s="668">
        <v>1</v>
      </c>
      <c r="I57" s="668">
        <v>3499</v>
      </c>
      <c r="J57" s="668">
        <v>4</v>
      </c>
      <c r="K57" s="668">
        <v>14140</v>
      </c>
      <c r="L57" s="668">
        <v>2.0205773078022293</v>
      </c>
      <c r="M57" s="668">
        <v>3535</v>
      </c>
      <c r="N57" s="668">
        <v>2</v>
      </c>
      <c r="O57" s="668">
        <v>7420</v>
      </c>
      <c r="P57" s="681">
        <v>1.0603029436981994</v>
      </c>
      <c r="Q57" s="669">
        <v>3710</v>
      </c>
    </row>
    <row r="58" spans="1:17" ht="14.4" customHeight="1" x14ac:dyDescent="0.3">
      <c r="A58" s="664" t="s">
        <v>549</v>
      </c>
      <c r="B58" s="665" t="s">
        <v>3241</v>
      </c>
      <c r="C58" s="665" t="s">
        <v>3255</v>
      </c>
      <c r="D58" s="665" t="s">
        <v>3340</v>
      </c>
      <c r="E58" s="665" t="s">
        <v>3341</v>
      </c>
      <c r="F58" s="668">
        <v>1</v>
      </c>
      <c r="G58" s="668">
        <v>484</v>
      </c>
      <c r="H58" s="668">
        <v>1</v>
      </c>
      <c r="I58" s="668">
        <v>484</v>
      </c>
      <c r="J58" s="668">
        <v>2</v>
      </c>
      <c r="K58" s="668">
        <v>982</v>
      </c>
      <c r="L58" s="668">
        <v>2.0289256198347108</v>
      </c>
      <c r="M58" s="668">
        <v>491</v>
      </c>
      <c r="N58" s="668"/>
      <c r="O58" s="668"/>
      <c r="P58" s="681"/>
      <c r="Q58" s="669"/>
    </row>
    <row r="59" spans="1:17" ht="14.4" customHeight="1" x14ac:dyDescent="0.3">
      <c r="A59" s="664" t="s">
        <v>549</v>
      </c>
      <c r="B59" s="665" t="s">
        <v>3241</v>
      </c>
      <c r="C59" s="665" t="s">
        <v>3255</v>
      </c>
      <c r="D59" s="665" t="s">
        <v>3342</v>
      </c>
      <c r="E59" s="665" t="s">
        <v>3343</v>
      </c>
      <c r="F59" s="668">
        <v>1</v>
      </c>
      <c r="G59" s="668">
        <v>2489</v>
      </c>
      <c r="H59" s="668">
        <v>1</v>
      </c>
      <c r="I59" s="668">
        <v>2489</v>
      </c>
      <c r="J59" s="668"/>
      <c r="K59" s="668"/>
      <c r="L59" s="668"/>
      <c r="M59" s="668"/>
      <c r="N59" s="668"/>
      <c r="O59" s="668"/>
      <c r="P59" s="681"/>
      <c r="Q59" s="669"/>
    </row>
    <row r="60" spans="1:17" ht="14.4" customHeight="1" x14ac:dyDescent="0.3">
      <c r="A60" s="664" t="s">
        <v>549</v>
      </c>
      <c r="B60" s="665" t="s">
        <v>3241</v>
      </c>
      <c r="C60" s="665" t="s">
        <v>3255</v>
      </c>
      <c r="D60" s="665" t="s">
        <v>3388</v>
      </c>
      <c r="E60" s="665" t="s">
        <v>3389</v>
      </c>
      <c r="F60" s="668"/>
      <c r="G60" s="668"/>
      <c r="H60" s="668"/>
      <c r="I60" s="668"/>
      <c r="J60" s="668">
        <v>1</v>
      </c>
      <c r="K60" s="668">
        <v>830</v>
      </c>
      <c r="L60" s="668"/>
      <c r="M60" s="668">
        <v>830</v>
      </c>
      <c r="N60" s="668"/>
      <c r="O60" s="668"/>
      <c r="P60" s="681"/>
      <c r="Q60" s="669"/>
    </row>
    <row r="61" spans="1:17" ht="14.4" customHeight="1" x14ac:dyDescent="0.3">
      <c r="A61" s="664" t="s">
        <v>549</v>
      </c>
      <c r="B61" s="665" t="s">
        <v>3390</v>
      </c>
      <c r="C61" s="665" t="s">
        <v>3255</v>
      </c>
      <c r="D61" s="665" t="s">
        <v>3391</v>
      </c>
      <c r="E61" s="665" t="s">
        <v>3392</v>
      </c>
      <c r="F61" s="668"/>
      <c r="G61" s="668"/>
      <c r="H61" s="668"/>
      <c r="I61" s="668"/>
      <c r="J61" s="668">
        <v>1</v>
      </c>
      <c r="K61" s="668">
        <v>4998</v>
      </c>
      <c r="L61" s="668"/>
      <c r="M61" s="668">
        <v>4998</v>
      </c>
      <c r="N61" s="668"/>
      <c r="O61" s="668"/>
      <c r="P61" s="681"/>
      <c r="Q61" s="669"/>
    </row>
    <row r="62" spans="1:17" ht="14.4" customHeight="1" x14ac:dyDescent="0.3">
      <c r="A62" s="664" t="s">
        <v>549</v>
      </c>
      <c r="B62" s="665" t="s">
        <v>3346</v>
      </c>
      <c r="C62" s="665" t="s">
        <v>3242</v>
      </c>
      <c r="D62" s="665" t="s">
        <v>3393</v>
      </c>
      <c r="E62" s="665" t="s">
        <v>1743</v>
      </c>
      <c r="F62" s="668">
        <v>22.1</v>
      </c>
      <c r="G62" s="668">
        <v>2606.91</v>
      </c>
      <c r="H62" s="668">
        <v>1</v>
      </c>
      <c r="I62" s="668">
        <v>117.95972850678731</v>
      </c>
      <c r="J62" s="668">
        <v>25.700000000000003</v>
      </c>
      <c r="K62" s="668">
        <v>2899.69</v>
      </c>
      <c r="L62" s="668">
        <v>1.1123092089868849</v>
      </c>
      <c r="M62" s="668">
        <v>112.82840466926069</v>
      </c>
      <c r="N62" s="668">
        <v>0.9</v>
      </c>
      <c r="O62" s="668">
        <v>76.91</v>
      </c>
      <c r="P62" s="681">
        <v>2.9502361032793613E-2</v>
      </c>
      <c r="Q62" s="669">
        <v>85.455555555555549</v>
      </c>
    </row>
    <row r="63" spans="1:17" ht="14.4" customHeight="1" x14ac:dyDescent="0.3">
      <c r="A63" s="664" t="s">
        <v>549</v>
      </c>
      <c r="B63" s="665" t="s">
        <v>3346</v>
      </c>
      <c r="C63" s="665" t="s">
        <v>3242</v>
      </c>
      <c r="D63" s="665" t="s">
        <v>3394</v>
      </c>
      <c r="E63" s="665" t="s">
        <v>1743</v>
      </c>
      <c r="F63" s="668"/>
      <c r="G63" s="668"/>
      <c r="H63" s="668"/>
      <c r="I63" s="668"/>
      <c r="J63" s="668">
        <v>209.99</v>
      </c>
      <c r="K63" s="668">
        <v>16159.52</v>
      </c>
      <c r="L63" s="668"/>
      <c r="M63" s="668">
        <v>76.953759702842987</v>
      </c>
      <c r="N63" s="668"/>
      <c r="O63" s="668"/>
      <c r="P63" s="681"/>
      <c r="Q63" s="669"/>
    </row>
    <row r="64" spans="1:17" ht="14.4" customHeight="1" x14ac:dyDescent="0.3">
      <c r="A64" s="664" t="s">
        <v>549</v>
      </c>
      <c r="B64" s="665" t="s">
        <v>3346</v>
      </c>
      <c r="C64" s="665" t="s">
        <v>3242</v>
      </c>
      <c r="D64" s="665" t="s">
        <v>3395</v>
      </c>
      <c r="E64" s="665" t="s">
        <v>3396</v>
      </c>
      <c r="F64" s="668">
        <v>2</v>
      </c>
      <c r="G64" s="668">
        <v>168.16</v>
      </c>
      <c r="H64" s="668">
        <v>1</v>
      </c>
      <c r="I64" s="668">
        <v>84.08</v>
      </c>
      <c r="J64" s="668"/>
      <c r="K64" s="668"/>
      <c r="L64" s="668"/>
      <c r="M64" s="668"/>
      <c r="N64" s="668"/>
      <c r="O64" s="668"/>
      <c r="P64" s="681"/>
      <c r="Q64" s="669"/>
    </row>
    <row r="65" spans="1:17" ht="14.4" customHeight="1" x14ac:dyDescent="0.3">
      <c r="A65" s="664" t="s">
        <v>549</v>
      </c>
      <c r="B65" s="665" t="s">
        <v>3346</v>
      </c>
      <c r="C65" s="665" t="s">
        <v>3242</v>
      </c>
      <c r="D65" s="665" t="s">
        <v>3397</v>
      </c>
      <c r="E65" s="665" t="s">
        <v>3398</v>
      </c>
      <c r="F65" s="668"/>
      <c r="G65" s="668"/>
      <c r="H65" s="668"/>
      <c r="I65" s="668"/>
      <c r="J65" s="668">
        <v>30</v>
      </c>
      <c r="K65" s="668">
        <v>1158.3</v>
      </c>
      <c r="L65" s="668"/>
      <c r="M65" s="668">
        <v>38.61</v>
      </c>
      <c r="N65" s="668"/>
      <c r="O65" s="668"/>
      <c r="P65" s="681"/>
      <c r="Q65" s="669"/>
    </row>
    <row r="66" spans="1:17" ht="14.4" customHeight="1" x14ac:dyDescent="0.3">
      <c r="A66" s="664" t="s">
        <v>549</v>
      </c>
      <c r="B66" s="665" t="s">
        <v>3346</v>
      </c>
      <c r="C66" s="665" t="s">
        <v>3242</v>
      </c>
      <c r="D66" s="665" t="s">
        <v>3399</v>
      </c>
      <c r="E66" s="665" t="s">
        <v>3400</v>
      </c>
      <c r="F66" s="668">
        <v>36.200000000000003</v>
      </c>
      <c r="G66" s="668">
        <v>14632.090000000002</v>
      </c>
      <c r="H66" s="668">
        <v>1</v>
      </c>
      <c r="I66" s="668">
        <v>404.20138121546961</v>
      </c>
      <c r="J66" s="668">
        <v>36.899999999999991</v>
      </c>
      <c r="K66" s="668">
        <v>14271</v>
      </c>
      <c r="L66" s="668">
        <v>0.97532204900325226</v>
      </c>
      <c r="M66" s="668">
        <v>386.74796747967491</v>
      </c>
      <c r="N66" s="668">
        <v>4</v>
      </c>
      <c r="O66" s="668">
        <v>1546.3999999999999</v>
      </c>
      <c r="P66" s="681">
        <v>0.10568551724326461</v>
      </c>
      <c r="Q66" s="669">
        <v>386.59999999999997</v>
      </c>
    </row>
    <row r="67" spans="1:17" ht="14.4" customHeight="1" x14ac:dyDescent="0.3">
      <c r="A67" s="664" t="s">
        <v>549</v>
      </c>
      <c r="B67" s="665" t="s">
        <v>3346</v>
      </c>
      <c r="C67" s="665" t="s">
        <v>3242</v>
      </c>
      <c r="D67" s="665" t="s">
        <v>3401</v>
      </c>
      <c r="E67" s="665" t="s">
        <v>3402</v>
      </c>
      <c r="F67" s="668">
        <v>4</v>
      </c>
      <c r="G67" s="668">
        <v>1638</v>
      </c>
      <c r="H67" s="668">
        <v>1</v>
      </c>
      <c r="I67" s="668">
        <v>409.5</v>
      </c>
      <c r="J67" s="668"/>
      <c r="K67" s="668"/>
      <c r="L67" s="668"/>
      <c r="M67" s="668"/>
      <c r="N67" s="668"/>
      <c r="O67" s="668"/>
      <c r="P67" s="681"/>
      <c r="Q67" s="669"/>
    </row>
    <row r="68" spans="1:17" ht="14.4" customHeight="1" x14ac:dyDescent="0.3">
      <c r="A68" s="664" t="s">
        <v>549</v>
      </c>
      <c r="B68" s="665" t="s">
        <v>3346</v>
      </c>
      <c r="C68" s="665" t="s">
        <v>3242</v>
      </c>
      <c r="D68" s="665" t="s">
        <v>3403</v>
      </c>
      <c r="E68" s="665" t="s">
        <v>3404</v>
      </c>
      <c r="F68" s="668"/>
      <c r="G68" s="668"/>
      <c r="H68" s="668"/>
      <c r="I68" s="668"/>
      <c r="J68" s="668">
        <v>31</v>
      </c>
      <c r="K68" s="668">
        <v>2393.8200000000002</v>
      </c>
      <c r="L68" s="668"/>
      <c r="M68" s="668">
        <v>77.22</v>
      </c>
      <c r="N68" s="668"/>
      <c r="O68" s="668"/>
      <c r="P68" s="681"/>
      <c r="Q68" s="669"/>
    </row>
    <row r="69" spans="1:17" ht="14.4" customHeight="1" x14ac:dyDescent="0.3">
      <c r="A69" s="664" t="s">
        <v>549</v>
      </c>
      <c r="B69" s="665" t="s">
        <v>3346</v>
      </c>
      <c r="C69" s="665" t="s">
        <v>3242</v>
      </c>
      <c r="D69" s="665" t="s">
        <v>3405</v>
      </c>
      <c r="E69" s="665" t="s">
        <v>1692</v>
      </c>
      <c r="F69" s="668">
        <v>17.7</v>
      </c>
      <c r="G69" s="668">
        <v>6721.59</v>
      </c>
      <c r="H69" s="668">
        <v>1</v>
      </c>
      <c r="I69" s="668">
        <v>379.75084745762712</v>
      </c>
      <c r="J69" s="668">
        <v>37.5</v>
      </c>
      <c r="K69" s="668">
        <v>13968.43</v>
      </c>
      <c r="L69" s="668">
        <v>2.0781437130202822</v>
      </c>
      <c r="M69" s="668">
        <v>372.49146666666667</v>
      </c>
      <c r="N69" s="668">
        <v>49.800000000000004</v>
      </c>
      <c r="O69" s="668">
        <v>13531.73</v>
      </c>
      <c r="P69" s="681">
        <v>2.0131739662788117</v>
      </c>
      <c r="Q69" s="669">
        <v>271.72148594377506</v>
      </c>
    </row>
    <row r="70" spans="1:17" ht="14.4" customHeight="1" x14ac:dyDescent="0.3">
      <c r="A70" s="664" t="s">
        <v>549</v>
      </c>
      <c r="B70" s="665" t="s">
        <v>3346</v>
      </c>
      <c r="C70" s="665" t="s">
        <v>3242</v>
      </c>
      <c r="D70" s="665" t="s">
        <v>3406</v>
      </c>
      <c r="E70" s="665" t="s">
        <v>3407</v>
      </c>
      <c r="F70" s="668">
        <v>322</v>
      </c>
      <c r="G70" s="668">
        <v>16364.25</v>
      </c>
      <c r="H70" s="668">
        <v>1</v>
      </c>
      <c r="I70" s="668">
        <v>50.820652173913047</v>
      </c>
      <c r="J70" s="668">
        <v>86</v>
      </c>
      <c r="K70" s="668">
        <v>4206.3500000000004</v>
      </c>
      <c r="L70" s="668">
        <v>0.25704508303160856</v>
      </c>
      <c r="M70" s="668">
        <v>48.911046511627909</v>
      </c>
      <c r="N70" s="668">
        <v>14.8</v>
      </c>
      <c r="O70" s="668">
        <v>805.57999999999993</v>
      </c>
      <c r="P70" s="681">
        <v>4.9228042837282486E-2</v>
      </c>
      <c r="Q70" s="669">
        <v>54.431081081081075</v>
      </c>
    </row>
    <row r="71" spans="1:17" ht="14.4" customHeight="1" x14ac:dyDescent="0.3">
      <c r="A71" s="664" t="s">
        <v>549</v>
      </c>
      <c r="B71" s="665" t="s">
        <v>3346</v>
      </c>
      <c r="C71" s="665" t="s">
        <v>3242</v>
      </c>
      <c r="D71" s="665" t="s">
        <v>3408</v>
      </c>
      <c r="E71" s="665" t="s">
        <v>3409</v>
      </c>
      <c r="F71" s="668">
        <v>4.0999999999999996</v>
      </c>
      <c r="G71" s="668">
        <v>16096.19</v>
      </c>
      <c r="H71" s="668">
        <v>1</v>
      </c>
      <c r="I71" s="668">
        <v>3925.9000000000005</v>
      </c>
      <c r="J71" s="668"/>
      <c r="K71" s="668"/>
      <c r="L71" s="668"/>
      <c r="M71" s="668"/>
      <c r="N71" s="668"/>
      <c r="O71" s="668"/>
      <c r="P71" s="681"/>
      <c r="Q71" s="669"/>
    </row>
    <row r="72" spans="1:17" ht="14.4" customHeight="1" x14ac:dyDescent="0.3">
      <c r="A72" s="664" t="s">
        <v>549</v>
      </c>
      <c r="B72" s="665" t="s">
        <v>3346</v>
      </c>
      <c r="C72" s="665" t="s">
        <v>3242</v>
      </c>
      <c r="D72" s="665" t="s">
        <v>3410</v>
      </c>
      <c r="E72" s="665" t="s">
        <v>3411</v>
      </c>
      <c r="F72" s="668">
        <v>1</v>
      </c>
      <c r="G72" s="668">
        <v>4511.05</v>
      </c>
      <c r="H72" s="668">
        <v>1</v>
      </c>
      <c r="I72" s="668">
        <v>4511.05</v>
      </c>
      <c r="J72" s="668"/>
      <c r="K72" s="668"/>
      <c r="L72" s="668"/>
      <c r="M72" s="668"/>
      <c r="N72" s="668"/>
      <c r="O72" s="668"/>
      <c r="P72" s="681"/>
      <c r="Q72" s="669"/>
    </row>
    <row r="73" spans="1:17" ht="14.4" customHeight="1" x14ac:dyDescent="0.3">
      <c r="A73" s="664" t="s">
        <v>549</v>
      </c>
      <c r="B73" s="665" t="s">
        <v>3346</v>
      </c>
      <c r="C73" s="665" t="s">
        <v>3242</v>
      </c>
      <c r="D73" s="665" t="s">
        <v>3412</v>
      </c>
      <c r="E73" s="665" t="s">
        <v>3413</v>
      </c>
      <c r="F73" s="668">
        <v>1</v>
      </c>
      <c r="G73" s="668">
        <v>9022.09</v>
      </c>
      <c r="H73" s="668">
        <v>1</v>
      </c>
      <c r="I73" s="668">
        <v>9022.09</v>
      </c>
      <c r="J73" s="668"/>
      <c r="K73" s="668"/>
      <c r="L73" s="668"/>
      <c r="M73" s="668"/>
      <c r="N73" s="668"/>
      <c r="O73" s="668"/>
      <c r="P73" s="681"/>
      <c r="Q73" s="669"/>
    </row>
    <row r="74" spans="1:17" ht="14.4" customHeight="1" x14ac:dyDescent="0.3">
      <c r="A74" s="664" t="s">
        <v>549</v>
      </c>
      <c r="B74" s="665" t="s">
        <v>3346</v>
      </c>
      <c r="C74" s="665" t="s">
        <v>3242</v>
      </c>
      <c r="D74" s="665" t="s">
        <v>3414</v>
      </c>
      <c r="E74" s="665" t="s">
        <v>913</v>
      </c>
      <c r="F74" s="668"/>
      <c r="G74" s="668"/>
      <c r="H74" s="668"/>
      <c r="I74" s="668"/>
      <c r="J74" s="668"/>
      <c r="K74" s="668"/>
      <c r="L74" s="668"/>
      <c r="M74" s="668"/>
      <c r="N74" s="668">
        <v>15.1</v>
      </c>
      <c r="O74" s="668">
        <v>5837.6999999999989</v>
      </c>
      <c r="P74" s="681"/>
      <c r="Q74" s="669">
        <v>386.60264900662247</v>
      </c>
    </row>
    <row r="75" spans="1:17" ht="14.4" customHeight="1" x14ac:dyDescent="0.3">
      <c r="A75" s="664" t="s">
        <v>549</v>
      </c>
      <c r="B75" s="665" t="s">
        <v>3346</v>
      </c>
      <c r="C75" s="665" t="s">
        <v>3242</v>
      </c>
      <c r="D75" s="665" t="s">
        <v>3415</v>
      </c>
      <c r="E75" s="665" t="s">
        <v>3416</v>
      </c>
      <c r="F75" s="668"/>
      <c r="G75" s="668"/>
      <c r="H75" s="668"/>
      <c r="I75" s="668"/>
      <c r="J75" s="668">
        <v>4</v>
      </c>
      <c r="K75" s="668">
        <v>438.4</v>
      </c>
      <c r="L75" s="668"/>
      <c r="M75" s="668">
        <v>109.6</v>
      </c>
      <c r="N75" s="668"/>
      <c r="O75" s="668"/>
      <c r="P75" s="681"/>
      <c r="Q75" s="669"/>
    </row>
    <row r="76" spans="1:17" ht="14.4" customHeight="1" x14ac:dyDescent="0.3">
      <c r="A76" s="664" t="s">
        <v>549</v>
      </c>
      <c r="B76" s="665" t="s">
        <v>3346</v>
      </c>
      <c r="C76" s="665" t="s">
        <v>3242</v>
      </c>
      <c r="D76" s="665" t="s">
        <v>3417</v>
      </c>
      <c r="E76" s="665" t="s">
        <v>3418</v>
      </c>
      <c r="F76" s="668"/>
      <c r="G76" s="668"/>
      <c r="H76" s="668"/>
      <c r="I76" s="668"/>
      <c r="J76" s="668">
        <v>2.8</v>
      </c>
      <c r="K76" s="668">
        <v>259.64999999999998</v>
      </c>
      <c r="L76" s="668"/>
      <c r="M76" s="668">
        <v>92.732142857142861</v>
      </c>
      <c r="N76" s="668"/>
      <c r="O76" s="668"/>
      <c r="P76" s="681"/>
      <c r="Q76" s="669"/>
    </row>
    <row r="77" spans="1:17" ht="14.4" customHeight="1" x14ac:dyDescent="0.3">
      <c r="A77" s="664" t="s">
        <v>549</v>
      </c>
      <c r="B77" s="665" t="s">
        <v>3346</v>
      </c>
      <c r="C77" s="665" t="s">
        <v>3242</v>
      </c>
      <c r="D77" s="665" t="s">
        <v>3419</v>
      </c>
      <c r="E77" s="665" t="s">
        <v>3420</v>
      </c>
      <c r="F77" s="668"/>
      <c r="G77" s="668"/>
      <c r="H77" s="668"/>
      <c r="I77" s="668"/>
      <c r="J77" s="668"/>
      <c r="K77" s="668"/>
      <c r="L77" s="668"/>
      <c r="M77" s="668"/>
      <c r="N77" s="668">
        <v>0.3</v>
      </c>
      <c r="O77" s="668">
        <v>238.02</v>
      </c>
      <c r="P77" s="681"/>
      <c r="Q77" s="669">
        <v>793.40000000000009</v>
      </c>
    </row>
    <row r="78" spans="1:17" ht="14.4" customHeight="1" x14ac:dyDescent="0.3">
      <c r="A78" s="664" t="s">
        <v>549</v>
      </c>
      <c r="B78" s="665" t="s">
        <v>3346</v>
      </c>
      <c r="C78" s="665" t="s">
        <v>3242</v>
      </c>
      <c r="D78" s="665" t="s">
        <v>3421</v>
      </c>
      <c r="E78" s="665" t="s">
        <v>3422</v>
      </c>
      <c r="F78" s="668"/>
      <c r="G78" s="668"/>
      <c r="H78" s="668"/>
      <c r="I78" s="668"/>
      <c r="J78" s="668">
        <v>1</v>
      </c>
      <c r="K78" s="668">
        <v>1287.3599999999999</v>
      </c>
      <c r="L78" s="668"/>
      <c r="M78" s="668">
        <v>1287.3599999999999</v>
      </c>
      <c r="N78" s="668">
        <v>2</v>
      </c>
      <c r="O78" s="668">
        <v>2574.7199999999998</v>
      </c>
      <c r="P78" s="681"/>
      <c r="Q78" s="669">
        <v>1287.3599999999999</v>
      </c>
    </row>
    <row r="79" spans="1:17" ht="14.4" customHeight="1" x14ac:dyDescent="0.3">
      <c r="A79" s="664" t="s">
        <v>549</v>
      </c>
      <c r="B79" s="665" t="s">
        <v>3346</v>
      </c>
      <c r="C79" s="665" t="s">
        <v>3242</v>
      </c>
      <c r="D79" s="665" t="s">
        <v>3423</v>
      </c>
      <c r="E79" s="665"/>
      <c r="F79" s="668">
        <v>17.66</v>
      </c>
      <c r="G79" s="668">
        <v>12020.630000000001</v>
      </c>
      <c r="H79" s="668">
        <v>1</v>
      </c>
      <c r="I79" s="668">
        <v>680.6698754246886</v>
      </c>
      <c r="J79" s="668"/>
      <c r="K79" s="668"/>
      <c r="L79" s="668"/>
      <c r="M79" s="668"/>
      <c r="N79" s="668"/>
      <c r="O79" s="668"/>
      <c r="P79" s="681"/>
      <c r="Q79" s="669"/>
    </row>
    <row r="80" spans="1:17" ht="14.4" customHeight="1" x14ac:dyDescent="0.3">
      <c r="A80" s="664" t="s">
        <v>549</v>
      </c>
      <c r="B80" s="665" t="s">
        <v>3346</v>
      </c>
      <c r="C80" s="665" t="s">
        <v>3242</v>
      </c>
      <c r="D80" s="665" t="s">
        <v>3424</v>
      </c>
      <c r="E80" s="665" t="s">
        <v>3425</v>
      </c>
      <c r="F80" s="668">
        <v>2.6</v>
      </c>
      <c r="G80" s="668">
        <v>5612.36</v>
      </c>
      <c r="H80" s="668">
        <v>1</v>
      </c>
      <c r="I80" s="668">
        <v>2158.6</v>
      </c>
      <c r="J80" s="668"/>
      <c r="K80" s="668"/>
      <c r="L80" s="668"/>
      <c r="M80" s="668"/>
      <c r="N80" s="668"/>
      <c r="O80" s="668"/>
      <c r="P80" s="681"/>
      <c r="Q80" s="669"/>
    </row>
    <row r="81" spans="1:17" ht="14.4" customHeight="1" x14ac:dyDescent="0.3">
      <c r="A81" s="664" t="s">
        <v>549</v>
      </c>
      <c r="B81" s="665" t="s">
        <v>3346</v>
      </c>
      <c r="C81" s="665" t="s">
        <v>3242</v>
      </c>
      <c r="D81" s="665" t="s">
        <v>957</v>
      </c>
      <c r="E81" s="665" t="s">
        <v>958</v>
      </c>
      <c r="F81" s="668"/>
      <c r="G81" s="668"/>
      <c r="H81" s="668"/>
      <c r="I81" s="668"/>
      <c r="J81" s="668"/>
      <c r="K81" s="668"/>
      <c r="L81" s="668"/>
      <c r="M81" s="668"/>
      <c r="N81" s="668">
        <v>6</v>
      </c>
      <c r="O81" s="668">
        <v>7724.16</v>
      </c>
      <c r="P81" s="681"/>
      <c r="Q81" s="669">
        <v>1287.3599999999999</v>
      </c>
    </row>
    <row r="82" spans="1:17" ht="14.4" customHeight="1" x14ac:dyDescent="0.3">
      <c r="A82" s="664" t="s">
        <v>549</v>
      </c>
      <c r="B82" s="665" t="s">
        <v>3346</v>
      </c>
      <c r="C82" s="665" t="s">
        <v>3242</v>
      </c>
      <c r="D82" s="665" t="s">
        <v>3426</v>
      </c>
      <c r="E82" s="665" t="s">
        <v>1609</v>
      </c>
      <c r="F82" s="668">
        <v>12</v>
      </c>
      <c r="G82" s="668">
        <v>29458.080000000002</v>
      </c>
      <c r="H82" s="668">
        <v>1</v>
      </c>
      <c r="I82" s="668">
        <v>2454.84</v>
      </c>
      <c r="J82" s="668">
        <v>20</v>
      </c>
      <c r="K82" s="668">
        <v>47068.740000000005</v>
      </c>
      <c r="L82" s="668">
        <v>1.5978210392530674</v>
      </c>
      <c r="M82" s="668">
        <v>2353.4370000000004</v>
      </c>
      <c r="N82" s="668">
        <v>22</v>
      </c>
      <c r="O82" s="668">
        <v>51658.420000000006</v>
      </c>
      <c r="P82" s="681">
        <v>1.7536248119361479</v>
      </c>
      <c r="Q82" s="669">
        <v>2348.11</v>
      </c>
    </row>
    <row r="83" spans="1:17" ht="14.4" customHeight="1" x14ac:dyDescent="0.3">
      <c r="A83" s="664" t="s">
        <v>549</v>
      </c>
      <c r="B83" s="665" t="s">
        <v>3346</v>
      </c>
      <c r="C83" s="665" t="s">
        <v>3242</v>
      </c>
      <c r="D83" s="665" t="s">
        <v>3427</v>
      </c>
      <c r="E83" s="665" t="s">
        <v>939</v>
      </c>
      <c r="F83" s="668"/>
      <c r="G83" s="668"/>
      <c r="H83" s="668"/>
      <c r="I83" s="668"/>
      <c r="J83" s="668"/>
      <c r="K83" s="668"/>
      <c r="L83" s="668"/>
      <c r="M83" s="668"/>
      <c r="N83" s="668">
        <v>17.600000000000001</v>
      </c>
      <c r="O83" s="668">
        <v>6895.68</v>
      </c>
      <c r="P83" s="681"/>
      <c r="Q83" s="669">
        <v>391.8</v>
      </c>
    </row>
    <row r="84" spans="1:17" ht="14.4" customHeight="1" x14ac:dyDescent="0.3">
      <c r="A84" s="664" t="s">
        <v>549</v>
      </c>
      <c r="B84" s="665" t="s">
        <v>3346</v>
      </c>
      <c r="C84" s="665" t="s">
        <v>3242</v>
      </c>
      <c r="D84" s="665" t="s">
        <v>3428</v>
      </c>
      <c r="E84" s="665" t="s">
        <v>3429</v>
      </c>
      <c r="F84" s="668">
        <v>8.6</v>
      </c>
      <c r="G84" s="668">
        <v>3471.14</v>
      </c>
      <c r="H84" s="668">
        <v>1</v>
      </c>
      <c r="I84" s="668">
        <v>403.62093023255812</v>
      </c>
      <c r="J84" s="668"/>
      <c r="K84" s="668"/>
      <c r="L84" s="668"/>
      <c r="M84" s="668"/>
      <c r="N84" s="668"/>
      <c r="O84" s="668"/>
      <c r="P84" s="681"/>
      <c r="Q84" s="669"/>
    </row>
    <row r="85" spans="1:17" ht="14.4" customHeight="1" x14ac:dyDescent="0.3">
      <c r="A85" s="664" t="s">
        <v>549</v>
      </c>
      <c r="B85" s="665" t="s">
        <v>3346</v>
      </c>
      <c r="C85" s="665" t="s">
        <v>3242</v>
      </c>
      <c r="D85" s="665" t="s">
        <v>3430</v>
      </c>
      <c r="E85" s="665" t="s">
        <v>1148</v>
      </c>
      <c r="F85" s="668"/>
      <c r="G85" s="668"/>
      <c r="H85" s="668"/>
      <c r="I85" s="668"/>
      <c r="J85" s="668">
        <v>1.1000000000000001</v>
      </c>
      <c r="K85" s="668">
        <v>887.97</v>
      </c>
      <c r="L85" s="668"/>
      <c r="M85" s="668">
        <v>807.24545454545455</v>
      </c>
      <c r="N85" s="668">
        <v>12.6</v>
      </c>
      <c r="O85" s="668">
        <v>9729</v>
      </c>
      <c r="P85" s="681"/>
      <c r="Q85" s="669">
        <v>772.14285714285711</v>
      </c>
    </row>
    <row r="86" spans="1:17" ht="14.4" customHeight="1" x14ac:dyDescent="0.3">
      <c r="A86" s="664" t="s">
        <v>549</v>
      </c>
      <c r="B86" s="665" t="s">
        <v>3346</v>
      </c>
      <c r="C86" s="665" t="s">
        <v>3242</v>
      </c>
      <c r="D86" s="665" t="s">
        <v>3431</v>
      </c>
      <c r="E86" s="665" t="s">
        <v>3432</v>
      </c>
      <c r="F86" s="668"/>
      <c r="G86" s="668"/>
      <c r="H86" s="668"/>
      <c r="I86" s="668"/>
      <c r="J86" s="668">
        <v>4.68</v>
      </c>
      <c r="K86" s="668">
        <v>16903.560000000001</v>
      </c>
      <c r="L86" s="668"/>
      <c r="M86" s="668">
        <v>3611.8717948717954</v>
      </c>
      <c r="N86" s="668"/>
      <c r="O86" s="668"/>
      <c r="P86" s="681"/>
      <c r="Q86" s="669"/>
    </row>
    <row r="87" spans="1:17" ht="14.4" customHeight="1" x14ac:dyDescent="0.3">
      <c r="A87" s="664" t="s">
        <v>549</v>
      </c>
      <c r="B87" s="665" t="s">
        <v>3346</v>
      </c>
      <c r="C87" s="665" t="s">
        <v>3242</v>
      </c>
      <c r="D87" s="665" t="s">
        <v>3433</v>
      </c>
      <c r="E87" s="665" t="s">
        <v>1357</v>
      </c>
      <c r="F87" s="668"/>
      <c r="G87" s="668"/>
      <c r="H87" s="668"/>
      <c r="I87" s="668"/>
      <c r="J87" s="668"/>
      <c r="K87" s="668"/>
      <c r="L87" s="668"/>
      <c r="M87" s="668"/>
      <c r="N87" s="668">
        <v>7.6</v>
      </c>
      <c r="O87" s="668">
        <v>16154.56</v>
      </c>
      <c r="P87" s="681"/>
      <c r="Q87" s="669">
        <v>2125.6</v>
      </c>
    </row>
    <row r="88" spans="1:17" ht="14.4" customHeight="1" x14ac:dyDescent="0.3">
      <c r="A88" s="664" t="s">
        <v>549</v>
      </c>
      <c r="B88" s="665" t="s">
        <v>3346</v>
      </c>
      <c r="C88" s="665" t="s">
        <v>3242</v>
      </c>
      <c r="D88" s="665" t="s">
        <v>3434</v>
      </c>
      <c r="E88" s="665" t="s">
        <v>1700</v>
      </c>
      <c r="F88" s="668"/>
      <c r="G88" s="668"/>
      <c r="H88" s="668"/>
      <c r="I88" s="668"/>
      <c r="J88" s="668"/>
      <c r="K88" s="668"/>
      <c r="L88" s="668"/>
      <c r="M88" s="668"/>
      <c r="N88" s="668">
        <v>8.1</v>
      </c>
      <c r="O88" s="668">
        <v>5103</v>
      </c>
      <c r="P88" s="681"/>
      <c r="Q88" s="669">
        <v>630</v>
      </c>
    </row>
    <row r="89" spans="1:17" ht="14.4" customHeight="1" x14ac:dyDescent="0.3">
      <c r="A89" s="664" t="s">
        <v>549</v>
      </c>
      <c r="B89" s="665" t="s">
        <v>3346</v>
      </c>
      <c r="C89" s="665" t="s">
        <v>3242</v>
      </c>
      <c r="D89" s="665" t="s">
        <v>3435</v>
      </c>
      <c r="E89" s="665" t="s">
        <v>1700</v>
      </c>
      <c r="F89" s="668"/>
      <c r="G89" s="668"/>
      <c r="H89" s="668"/>
      <c r="I89" s="668"/>
      <c r="J89" s="668"/>
      <c r="K89" s="668"/>
      <c r="L89" s="668"/>
      <c r="M89" s="668"/>
      <c r="N89" s="668">
        <v>18.7</v>
      </c>
      <c r="O89" s="668">
        <v>21412.120000000003</v>
      </c>
      <c r="P89" s="681"/>
      <c r="Q89" s="669">
        <v>1145.0331550802141</v>
      </c>
    </row>
    <row r="90" spans="1:17" ht="14.4" customHeight="1" x14ac:dyDescent="0.3">
      <c r="A90" s="664" t="s">
        <v>549</v>
      </c>
      <c r="B90" s="665" t="s">
        <v>3346</v>
      </c>
      <c r="C90" s="665" t="s">
        <v>3242</v>
      </c>
      <c r="D90" s="665" t="s">
        <v>3436</v>
      </c>
      <c r="E90" s="665" t="s">
        <v>910</v>
      </c>
      <c r="F90" s="668"/>
      <c r="G90" s="668"/>
      <c r="H90" s="668"/>
      <c r="I90" s="668"/>
      <c r="J90" s="668"/>
      <c r="K90" s="668"/>
      <c r="L90" s="668"/>
      <c r="M90" s="668"/>
      <c r="N90" s="668">
        <v>23.9</v>
      </c>
      <c r="O90" s="668">
        <v>7920.46</v>
      </c>
      <c r="P90" s="681"/>
      <c r="Q90" s="669">
        <v>331.40000000000003</v>
      </c>
    </row>
    <row r="91" spans="1:17" ht="14.4" customHeight="1" x14ac:dyDescent="0.3">
      <c r="A91" s="664" t="s">
        <v>549</v>
      </c>
      <c r="B91" s="665" t="s">
        <v>3346</v>
      </c>
      <c r="C91" s="665" t="s">
        <v>3242</v>
      </c>
      <c r="D91" s="665" t="s">
        <v>3437</v>
      </c>
      <c r="E91" s="665" t="s">
        <v>1360</v>
      </c>
      <c r="F91" s="668"/>
      <c r="G91" s="668"/>
      <c r="H91" s="668"/>
      <c r="I91" s="668"/>
      <c r="J91" s="668"/>
      <c r="K91" s="668"/>
      <c r="L91" s="668"/>
      <c r="M91" s="668"/>
      <c r="N91" s="668">
        <v>5.2</v>
      </c>
      <c r="O91" s="668">
        <v>58728.01</v>
      </c>
      <c r="P91" s="681"/>
      <c r="Q91" s="669">
        <v>11293.848076923077</v>
      </c>
    </row>
    <row r="92" spans="1:17" ht="14.4" customHeight="1" x14ac:dyDescent="0.3">
      <c r="A92" s="664" t="s">
        <v>549</v>
      </c>
      <c r="B92" s="665" t="s">
        <v>3346</v>
      </c>
      <c r="C92" s="665" t="s">
        <v>3242</v>
      </c>
      <c r="D92" s="665" t="s">
        <v>3438</v>
      </c>
      <c r="E92" s="665" t="s">
        <v>3439</v>
      </c>
      <c r="F92" s="668"/>
      <c r="G92" s="668"/>
      <c r="H92" s="668"/>
      <c r="I92" s="668"/>
      <c r="J92" s="668"/>
      <c r="K92" s="668"/>
      <c r="L92" s="668"/>
      <c r="M92" s="668"/>
      <c r="N92" s="668">
        <v>2</v>
      </c>
      <c r="O92" s="668">
        <v>4251.2</v>
      </c>
      <c r="P92" s="681"/>
      <c r="Q92" s="669">
        <v>2125.6</v>
      </c>
    </row>
    <row r="93" spans="1:17" ht="14.4" customHeight="1" x14ac:dyDescent="0.3">
      <c r="A93" s="664" t="s">
        <v>549</v>
      </c>
      <c r="B93" s="665" t="s">
        <v>3346</v>
      </c>
      <c r="C93" s="665" t="s">
        <v>3440</v>
      </c>
      <c r="D93" s="665" t="s">
        <v>3441</v>
      </c>
      <c r="E93" s="665"/>
      <c r="F93" s="668">
        <v>29</v>
      </c>
      <c r="G93" s="668">
        <v>54101.820000000007</v>
      </c>
      <c r="H93" s="668">
        <v>1</v>
      </c>
      <c r="I93" s="668">
        <v>1865.5800000000002</v>
      </c>
      <c r="J93" s="668">
        <v>24</v>
      </c>
      <c r="K93" s="668">
        <v>44773.919999999998</v>
      </c>
      <c r="L93" s="668">
        <v>0.8275862068965516</v>
      </c>
      <c r="M93" s="668">
        <v>1865.58</v>
      </c>
      <c r="N93" s="668">
        <v>19</v>
      </c>
      <c r="O93" s="668">
        <v>38055.18</v>
      </c>
      <c r="P93" s="681">
        <v>0.70339925717840912</v>
      </c>
      <c r="Q93" s="669">
        <v>2002.9042105263159</v>
      </c>
    </row>
    <row r="94" spans="1:17" ht="14.4" customHeight="1" x14ac:dyDescent="0.3">
      <c r="A94" s="664" t="s">
        <v>549</v>
      </c>
      <c r="B94" s="665" t="s">
        <v>3346</v>
      </c>
      <c r="C94" s="665" t="s">
        <v>3440</v>
      </c>
      <c r="D94" s="665" t="s">
        <v>3442</v>
      </c>
      <c r="E94" s="665"/>
      <c r="F94" s="668"/>
      <c r="G94" s="668"/>
      <c r="H94" s="668"/>
      <c r="I94" s="668"/>
      <c r="J94" s="668"/>
      <c r="K94" s="668"/>
      <c r="L94" s="668"/>
      <c r="M94" s="668"/>
      <c r="N94" s="668">
        <v>1</v>
      </c>
      <c r="O94" s="668">
        <v>2460.89</v>
      </c>
      <c r="P94" s="681"/>
      <c r="Q94" s="669">
        <v>2460.89</v>
      </c>
    </row>
    <row r="95" spans="1:17" ht="14.4" customHeight="1" x14ac:dyDescent="0.3">
      <c r="A95" s="664" t="s">
        <v>549</v>
      </c>
      <c r="B95" s="665" t="s">
        <v>3346</v>
      </c>
      <c r="C95" s="665" t="s">
        <v>3440</v>
      </c>
      <c r="D95" s="665" t="s">
        <v>3443</v>
      </c>
      <c r="E95" s="665"/>
      <c r="F95" s="668"/>
      <c r="G95" s="668"/>
      <c r="H95" s="668"/>
      <c r="I95" s="668"/>
      <c r="J95" s="668"/>
      <c r="K95" s="668"/>
      <c r="L95" s="668"/>
      <c r="M95" s="668"/>
      <c r="N95" s="668">
        <v>7</v>
      </c>
      <c r="O95" s="668">
        <v>7436.56</v>
      </c>
      <c r="P95" s="681"/>
      <c r="Q95" s="669">
        <v>1062.3657142857144</v>
      </c>
    </row>
    <row r="96" spans="1:17" ht="14.4" customHeight="1" x14ac:dyDescent="0.3">
      <c r="A96" s="664" t="s">
        <v>549</v>
      </c>
      <c r="B96" s="665" t="s">
        <v>3346</v>
      </c>
      <c r="C96" s="665" t="s">
        <v>3440</v>
      </c>
      <c r="D96" s="665" t="s">
        <v>3444</v>
      </c>
      <c r="E96" s="665"/>
      <c r="F96" s="668"/>
      <c r="G96" s="668"/>
      <c r="H96" s="668"/>
      <c r="I96" s="668"/>
      <c r="J96" s="668"/>
      <c r="K96" s="668"/>
      <c r="L96" s="668"/>
      <c r="M96" s="668"/>
      <c r="N96" s="668">
        <v>1</v>
      </c>
      <c r="O96" s="668">
        <v>240.49</v>
      </c>
      <c r="P96" s="681"/>
      <c r="Q96" s="669">
        <v>240.49</v>
      </c>
    </row>
    <row r="97" spans="1:17" ht="14.4" customHeight="1" x14ac:dyDescent="0.3">
      <c r="A97" s="664" t="s">
        <v>549</v>
      </c>
      <c r="B97" s="665" t="s">
        <v>3346</v>
      </c>
      <c r="C97" s="665" t="s">
        <v>3252</v>
      </c>
      <c r="D97" s="665" t="s">
        <v>3445</v>
      </c>
      <c r="E97" s="665" t="s">
        <v>3446</v>
      </c>
      <c r="F97" s="668">
        <v>2</v>
      </c>
      <c r="G97" s="668">
        <v>1214.82</v>
      </c>
      <c r="H97" s="668">
        <v>1</v>
      </c>
      <c r="I97" s="668">
        <v>607.41</v>
      </c>
      <c r="J97" s="668">
        <v>1</v>
      </c>
      <c r="K97" s="668">
        <v>607.41</v>
      </c>
      <c r="L97" s="668">
        <v>0.5</v>
      </c>
      <c r="M97" s="668">
        <v>607.41</v>
      </c>
      <c r="N97" s="668"/>
      <c r="O97" s="668"/>
      <c r="P97" s="681"/>
      <c r="Q97" s="669"/>
    </row>
    <row r="98" spans="1:17" ht="14.4" customHeight="1" x14ac:dyDescent="0.3">
      <c r="A98" s="664" t="s">
        <v>549</v>
      </c>
      <c r="B98" s="665" t="s">
        <v>3346</v>
      </c>
      <c r="C98" s="665" t="s">
        <v>3252</v>
      </c>
      <c r="D98" s="665" t="s">
        <v>3447</v>
      </c>
      <c r="E98" s="665" t="s">
        <v>3448</v>
      </c>
      <c r="F98" s="668">
        <v>1</v>
      </c>
      <c r="G98" s="668">
        <v>13068.03</v>
      </c>
      <c r="H98" s="668">
        <v>1</v>
      </c>
      <c r="I98" s="668">
        <v>13068.03</v>
      </c>
      <c r="J98" s="668"/>
      <c r="K98" s="668"/>
      <c r="L98" s="668"/>
      <c r="M98" s="668"/>
      <c r="N98" s="668"/>
      <c r="O98" s="668"/>
      <c r="P98" s="681"/>
      <c r="Q98" s="669"/>
    </row>
    <row r="99" spans="1:17" ht="14.4" customHeight="1" x14ac:dyDescent="0.3">
      <c r="A99" s="664" t="s">
        <v>549</v>
      </c>
      <c r="B99" s="665" t="s">
        <v>3346</v>
      </c>
      <c r="C99" s="665" t="s">
        <v>3252</v>
      </c>
      <c r="D99" s="665" t="s">
        <v>3449</v>
      </c>
      <c r="E99" s="665" t="s">
        <v>3450</v>
      </c>
      <c r="F99" s="668"/>
      <c r="G99" s="668"/>
      <c r="H99" s="668"/>
      <c r="I99" s="668"/>
      <c r="J99" s="668"/>
      <c r="K99" s="668"/>
      <c r="L99" s="668"/>
      <c r="M99" s="668"/>
      <c r="N99" s="668">
        <v>1</v>
      </c>
      <c r="O99" s="668">
        <v>1265.81</v>
      </c>
      <c r="P99" s="681"/>
      <c r="Q99" s="669">
        <v>1265.81</v>
      </c>
    </row>
    <row r="100" spans="1:17" ht="14.4" customHeight="1" x14ac:dyDescent="0.3">
      <c r="A100" s="664" t="s">
        <v>549</v>
      </c>
      <c r="B100" s="665" t="s">
        <v>3346</v>
      </c>
      <c r="C100" s="665" t="s">
        <v>3252</v>
      </c>
      <c r="D100" s="665" t="s">
        <v>3451</v>
      </c>
      <c r="E100" s="665" t="s">
        <v>3452</v>
      </c>
      <c r="F100" s="668">
        <v>2</v>
      </c>
      <c r="G100" s="668">
        <v>22460.080000000002</v>
      </c>
      <c r="H100" s="668">
        <v>1</v>
      </c>
      <c r="I100" s="668">
        <v>11230.04</v>
      </c>
      <c r="J100" s="668">
        <v>4</v>
      </c>
      <c r="K100" s="668">
        <v>44920.160000000003</v>
      </c>
      <c r="L100" s="668">
        <v>2</v>
      </c>
      <c r="M100" s="668">
        <v>11230.04</v>
      </c>
      <c r="N100" s="668">
        <v>2</v>
      </c>
      <c r="O100" s="668">
        <v>22460.080000000002</v>
      </c>
      <c r="P100" s="681">
        <v>1</v>
      </c>
      <c r="Q100" s="669">
        <v>11230.04</v>
      </c>
    </row>
    <row r="101" spans="1:17" ht="14.4" customHeight="1" x14ac:dyDescent="0.3">
      <c r="A101" s="664" t="s">
        <v>549</v>
      </c>
      <c r="B101" s="665" t="s">
        <v>3346</v>
      </c>
      <c r="C101" s="665" t="s">
        <v>3252</v>
      </c>
      <c r="D101" s="665" t="s">
        <v>3453</v>
      </c>
      <c r="E101" s="665" t="s">
        <v>3454</v>
      </c>
      <c r="F101" s="668">
        <v>20</v>
      </c>
      <c r="G101" s="668">
        <v>278263.59999999998</v>
      </c>
      <c r="H101" s="668">
        <v>1</v>
      </c>
      <c r="I101" s="668">
        <v>13913.179999999998</v>
      </c>
      <c r="J101" s="668">
        <v>36</v>
      </c>
      <c r="K101" s="668">
        <v>500874.48</v>
      </c>
      <c r="L101" s="668">
        <v>1.8</v>
      </c>
      <c r="M101" s="668">
        <v>13913.18</v>
      </c>
      <c r="N101" s="668">
        <v>38</v>
      </c>
      <c r="O101" s="668">
        <v>528700.84</v>
      </c>
      <c r="P101" s="681">
        <v>1.9000000000000001</v>
      </c>
      <c r="Q101" s="669">
        <v>13913.179999999998</v>
      </c>
    </row>
    <row r="102" spans="1:17" ht="14.4" customHeight="1" x14ac:dyDescent="0.3">
      <c r="A102" s="664" t="s">
        <v>549</v>
      </c>
      <c r="B102" s="665" t="s">
        <v>3346</v>
      </c>
      <c r="C102" s="665" t="s">
        <v>3252</v>
      </c>
      <c r="D102" s="665" t="s">
        <v>3455</v>
      </c>
      <c r="E102" s="665" t="s">
        <v>3456</v>
      </c>
      <c r="F102" s="668">
        <v>2</v>
      </c>
      <c r="G102" s="668">
        <v>5666.84</v>
      </c>
      <c r="H102" s="668">
        <v>1</v>
      </c>
      <c r="I102" s="668">
        <v>2833.42</v>
      </c>
      <c r="J102" s="668">
        <v>2</v>
      </c>
      <c r="K102" s="668">
        <v>5666.84</v>
      </c>
      <c r="L102" s="668">
        <v>1</v>
      </c>
      <c r="M102" s="668">
        <v>2833.42</v>
      </c>
      <c r="N102" s="668"/>
      <c r="O102" s="668"/>
      <c r="P102" s="681"/>
      <c r="Q102" s="669"/>
    </row>
    <row r="103" spans="1:17" ht="14.4" customHeight="1" x14ac:dyDescent="0.3">
      <c r="A103" s="664" t="s">
        <v>549</v>
      </c>
      <c r="B103" s="665" t="s">
        <v>3346</v>
      </c>
      <c r="C103" s="665" t="s">
        <v>3252</v>
      </c>
      <c r="D103" s="665" t="s">
        <v>3457</v>
      </c>
      <c r="E103" s="665" t="s">
        <v>3458</v>
      </c>
      <c r="F103" s="668">
        <v>8</v>
      </c>
      <c r="G103" s="668">
        <v>217321.28</v>
      </c>
      <c r="H103" s="668">
        <v>1</v>
      </c>
      <c r="I103" s="668">
        <v>27165.16</v>
      </c>
      <c r="J103" s="668">
        <v>11</v>
      </c>
      <c r="K103" s="668">
        <v>298816.75999999995</v>
      </c>
      <c r="L103" s="668">
        <v>1.3749999999999998</v>
      </c>
      <c r="M103" s="668">
        <v>27165.159999999996</v>
      </c>
      <c r="N103" s="668">
        <v>6</v>
      </c>
      <c r="O103" s="668">
        <v>162990.96</v>
      </c>
      <c r="P103" s="681">
        <v>0.75</v>
      </c>
      <c r="Q103" s="669">
        <v>27165.16</v>
      </c>
    </row>
    <row r="104" spans="1:17" ht="14.4" customHeight="1" x14ac:dyDescent="0.3">
      <c r="A104" s="664" t="s">
        <v>549</v>
      </c>
      <c r="B104" s="665" t="s">
        <v>3346</v>
      </c>
      <c r="C104" s="665" t="s">
        <v>3252</v>
      </c>
      <c r="D104" s="665" t="s">
        <v>3459</v>
      </c>
      <c r="E104" s="665" t="s">
        <v>3460</v>
      </c>
      <c r="F104" s="668">
        <v>10</v>
      </c>
      <c r="G104" s="668">
        <v>155941.6</v>
      </c>
      <c r="H104" s="668">
        <v>1</v>
      </c>
      <c r="I104" s="668">
        <v>15594.16</v>
      </c>
      <c r="J104" s="668">
        <v>8</v>
      </c>
      <c r="K104" s="668">
        <v>124753.28</v>
      </c>
      <c r="L104" s="668">
        <v>0.79999999999999993</v>
      </c>
      <c r="M104" s="668">
        <v>15594.16</v>
      </c>
      <c r="N104" s="668">
        <v>5</v>
      </c>
      <c r="O104" s="668">
        <v>77970.799999999988</v>
      </c>
      <c r="P104" s="681">
        <v>0.49999999999999989</v>
      </c>
      <c r="Q104" s="669">
        <v>15594.159999999998</v>
      </c>
    </row>
    <row r="105" spans="1:17" ht="14.4" customHeight="1" x14ac:dyDescent="0.3">
      <c r="A105" s="664" t="s">
        <v>549</v>
      </c>
      <c r="B105" s="665" t="s">
        <v>3346</v>
      </c>
      <c r="C105" s="665" t="s">
        <v>3252</v>
      </c>
      <c r="D105" s="665" t="s">
        <v>3461</v>
      </c>
      <c r="E105" s="665" t="s">
        <v>3462</v>
      </c>
      <c r="F105" s="668">
        <v>6</v>
      </c>
      <c r="G105" s="668">
        <v>22211.34</v>
      </c>
      <c r="H105" s="668">
        <v>1</v>
      </c>
      <c r="I105" s="668">
        <v>3701.89</v>
      </c>
      <c r="J105" s="668">
        <v>3</v>
      </c>
      <c r="K105" s="668">
        <v>11105.67</v>
      </c>
      <c r="L105" s="668">
        <v>0.5</v>
      </c>
      <c r="M105" s="668">
        <v>3701.89</v>
      </c>
      <c r="N105" s="668">
        <v>2</v>
      </c>
      <c r="O105" s="668">
        <v>7403.78</v>
      </c>
      <c r="P105" s="681">
        <v>0.33333333333333331</v>
      </c>
      <c r="Q105" s="669">
        <v>3701.89</v>
      </c>
    </row>
    <row r="106" spans="1:17" ht="14.4" customHeight="1" x14ac:dyDescent="0.3">
      <c r="A106" s="664" t="s">
        <v>549</v>
      </c>
      <c r="B106" s="665" t="s">
        <v>3346</v>
      </c>
      <c r="C106" s="665" t="s">
        <v>3252</v>
      </c>
      <c r="D106" s="665" t="s">
        <v>3463</v>
      </c>
      <c r="E106" s="665" t="s">
        <v>3464</v>
      </c>
      <c r="F106" s="668">
        <v>18</v>
      </c>
      <c r="G106" s="668">
        <v>33783.299999999996</v>
      </c>
      <c r="H106" s="668">
        <v>1</v>
      </c>
      <c r="I106" s="668">
        <v>1876.8499999999997</v>
      </c>
      <c r="J106" s="668">
        <v>35</v>
      </c>
      <c r="K106" s="668">
        <v>65689.75</v>
      </c>
      <c r="L106" s="668">
        <v>1.9444444444444446</v>
      </c>
      <c r="M106" s="668">
        <v>1876.85</v>
      </c>
      <c r="N106" s="668">
        <v>38</v>
      </c>
      <c r="O106" s="668">
        <v>71320.300000000017</v>
      </c>
      <c r="P106" s="681">
        <v>2.111111111111112</v>
      </c>
      <c r="Q106" s="669">
        <v>1876.8500000000004</v>
      </c>
    </row>
    <row r="107" spans="1:17" ht="14.4" customHeight="1" x14ac:dyDescent="0.3">
      <c r="A107" s="664" t="s">
        <v>549</v>
      </c>
      <c r="B107" s="665" t="s">
        <v>3346</v>
      </c>
      <c r="C107" s="665" t="s">
        <v>3252</v>
      </c>
      <c r="D107" s="665" t="s">
        <v>3465</v>
      </c>
      <c r="E107" s="665" t="s">
        <v>3466</v>
      </c>
      <c r="F107" s="668"/>
      <c r="G107" s="668"/>
      <c r="H107" s="668"/>
      <c r="I107" s="668"/>
      <c r="J107" s="668">
        <v>2</v>
      </c>
      <c r="K107" s="668">
        <v>20696</v>
      </c>
      <c r="L107" s="668"/>
      <c r="M107" s="668">
        <v>10348</v>
      </c>
      <c r="N107" s="668"/>
      <c r="O107" s="668"/>
      <c r="P107" s="681"/>
      <c r="Q107" s="669"/>
    </row>
    <row r="108" spans="1:17" ht="14.4" customHeight="1" x14ac:dyDescent="0.3">
      <c r="A108" s="664" t="s">
        <v>549</v>
      </c>
      <c r="B108" s="665" t="s">
        <v>3346</v>
      </c>
      <c r="C108" s="665" t="s">
        <v>3252</v>
      </c>
      <c r="D108" s="665" t="s">
        <v>3467</v>
      </c>
      <c r="E108" s="665" t="s">
        <v>3468</v>
      </c>
      <c r="F108" s="668"/>
      <c r="G108" s="668"/>
      <c r="H108" s="668"/>
      <c r="I108" s="668"/>
      <c r="J108" s="668">
        <v>1</v>
      </c>
      <c r="K108" s="668">
        <v>10348</v>
      </c>
      <c r="L108" s="668"/>
      <c r="M108" s="668">
        <v>10348</v>
      </c>
      <c r="N108" s="668"/>
      <c r="O108" s="668"/>
      <c r="P108" s="681"/>
      <c r="Q108" s="669"/>
    </row>
    <row r="109" spans="1:17" ht="14.4" customHeight="1" x14ac:dyDescent="0.3">
      <c r="A109" s="664" t="s">
        <v>549</v>
      </c>
      <c r="B109" s="665" t="s">
        <v>3346</v>
      </c>
      <c r="C109" s="665" t="s">
        <v>3252</v>
      </c>
      <c r="D109" s="665" t="s">
        <v>3469</v>
      </c>
      <c r="E109" s="665" t="s">
        <v>3470</v>
      </c>
      <c r="F109" s="668">
        <v>1</v>
      </c>
      <c r="G109" s="668">
        <v>10348</v>
      </c>
      <c r="H109" s="668">
        <v>1</v>
      </c>
      <c r="I109" s="668">
        <v>10348</v>
      </c>
      <c r="J109" s="668"/>
      <c r="K109" s="668"/>
      <c r="L109" s="668"/>
      <c r="M109" s="668"/>
      <c r="N109" s="668">
        <v>1</v>
      </c>
      <c r="O109" s="668">
        <v>10348</v>
      </c>
      <c r="P109" s="681">
        <v>1</v>
      </c>
      <c r="Q109" s="669">
        <v>10348</v>
      </c>
    </row>
    <row r="110" spans="1:17" ht="14.4" customHeight="1" x14ac:dyDescent="0.3">
      <c r="A110" s="664" t="s">
        <v>549</v>
      </c>
      <c r="B110" s="665" t="s">
        <v>3346</v>
      </c>
      <c r="C110" s="665" t="s">
        <v>3252</v>
      </c>
      <c r="D110" s="665" t="s">
        <v>3471</v>
      </c>
      <c r="E110" s="665" t="s">
        <v>3472</v>
      </c>
      <c r="F110" s="668"/>
      <c r="G110" s="668"/>
      <c r="H110" s="668"/>
      <c r="I110" s="668"/>
      <c r="J110" s="668">
        <v>1</v>
      </c>
      <c r="K110" s="668">
        <v>10348</v>
      </c>
      <c r="L110" s="668"/>
      <c r="M110" s="668">
        <v>10348</v>
      </c>
      <c r="N110" s="668">
        <v>2</v>
      </c>
      <c r="O110" s="668">
        <v>20696</v>
      </c>
      <c r="P110" s="681"/>
      <c r="Q110" s="669">
        <v>10348</v>
      </c>
    </row>
    <row r="111" spans="1:17" ht="14.4" customHeight="1" x14ac:dyDescent="0.3">
      <c r="A111" s="664" t="s">
        <v>549</v>
      </c>
      <c r="B111" s="665" t="s">
        <v>3346</v>
      </c>
      <c r="C111" s="665" t="s">
        <v>3252</v>
      </c>
      <c r="D111" s="665" t="s">
        <v>3473</v>
      </c>
      <c r="E111" s="665" t="s">
        <v>3474</v>
      </c>
      <c r="F111" s="668">
        <v>1</v>
      </c>
      <c r="G111" s="668">
        <v>10348</v>
      </c>
      <c r="H111" s="668">
        <v>1</v>
      </c>
      <c r="I111" s="668">
        <v>10348</v>
      </c>
      <c r="J111" s="668">
        <v>1</v>
      </c>
      <c r="K111" s="668">
        <v>10348</v>
      </c>
      <c r="L111" s="668">
        <v>1</v>
      </c>
      <c r="M111" s="668">
        <v>10348</v>
      </c>
      <c r="N111" s="668"/>
      <c r="O111" s="668"/>
      <c r="P111" s="681"/>
      <c r="Q111" s="669"/>
    </row>
    <row r="112" spans="1:17" ht="14.4" customHeight="1" x14ac:dyDescent="0.3">
      <c r="A112" s="664" t="s">
        <v>549</v>
      </c>
      <c r="B112" s="665" t="s">
        <v>3346</v>
      </c>
      <c r="C112" s="665" t="s">
        <v>3252</v>
      </c>
      <c r="D112" s="665" t="s">
        <v>3475</v>
      </c>
      <c r="E112" s="665" t="s">
        <v>3476</v>
      </c>
      <c r="F112" s="668"/>
      <c r="G112" s="668"/>
      <c r="H112" s="668"/>
      <c r="I112" s="668"/>
      <c r="J112" s="668">
        <v>1</v>
      </c>
      <c r="K112" s="668">
        <v>10348</v>
      </c>
      <c r="L112" s="668"/>
      <c r="M112" s="668">
        <v>10348</v>
      </c>
      <c r="N112" s="668">
        <v>1</v>
      </c>
      <c r="O112" s="668">
        <v>10348</v>
      </c>
      <c r="P112" s="681"/>
      <c r="Q112" s="669">
        <v>10348</v>
      </c>
    </row>
    <row r="113" spans="1:17" ht="14.4" customHeight="1" x14ac:dyDescent="0.3">
      <c r="A113" s="664" t="s">
        <v>549</v>
      </c>
      <c r="B113" s="665" t="s">
        <v>3346</v>
      </c>
      <c r="C113" s="665" t="s">
        <v>3252</v>
      </c>
      <c r="D113" s="665" t="s">
        <v>3477</v>
      </c>
      <c r="E113" s="665" t="s">
        <v>3478</v>
      </c>
      <c r="F113" s="668">
        <v>2</v>
      </c>
      <c r="G113" s="668">
        <v>20696</v>
      </c>
      <c r="H113" s="668">
        <v>1</v>
      </c>
      <c r="I113" s="668">
        <v>10348</v>
      </c>
      <c r="J113" s="668"/>
      <c r="K113" s="668"/>
      <c r="L113" s="668"/>
      <c r="M113" s="668"/>
      <c r="N113" s="668"/>
      <c r="O113" s="668"/>
      <c r="P113" s="681"/>
      <c r="Q113" s="669"/>
    </row>
    <row r="114" spans="1:17" ht="14.4" customHeight="1" x14ac:dyDescent="0.3">
      <c r="A114" s="664" t="s">
        <v>549</v>
      </c>
      <c r="B114" s="665" t="s">
        <v>3346</v>
      </c>
      <c r="C114" s="665" t="s">
        <v>3252</v>
      </c>
      <c r="D114" s="665" t="s">
        <v>3479</v>
      </c>
      <c r="E114" s="665" t="s">
        <v>3480</v>
      </c>
      <c r="F114" s="668">
        <v>6</v>
      </c>
      <c r="G114" s="668">
        <v>1920</v>
      </c>
      <c r="H114" s="668">
        <v>1</v>
      </c>
      <c r="I114" s="668">
        <v>320</v>
      </c>
      <c r="J114" s="668"/>
      <c r="K114" s="668"/>
      <c r="L114" s="668"/>
      <c r="M114" s="668"/>
      <c r="N114" s="668"/>
      <c r="O114" s="668"/>
      <c r="P114" s="681"/>
      <c r="Q114" s="669"/>
    </row>
    <row r="115" spans="1:17" ht="14.4" customHeight="1" x14ac:dyDescent="0.3">
      <c r="A115" s="664" t="s">
        <v>549</v>
      </c>
      <c r="B115" s="665" t="s">
        <v>3346</v>
      </c>
      <c r="C115" s="665" t="s">
        <v>3252</v>
      </c>
      <c r="D115" s="665" t="s">
        <v>3481</v>
      </c>
      <c r="E115" s="665" t="s">
        <v>3482</v>
      </c>
      <c r="F115" s="668"/>
      <c r="G115" s="668"/>
      <c r="H115" s="668"/>
      <c r="I115" s="668"/>
      <c r="J115" s="668">
        <v>3</v>
      </c>
      <c r="K115" s="668">
        <v>3936.12</v>
      </c>
      <c r="L115" s="668"/>
      <c r="M115" s="668">
        <v>1312.04</v>
      </c>
      <c r="N115" s="668"/>
      <c r="O115" s="668"/>
      <c r="P115" s="681"/>
      <c r="Q115" s="669"/>
    </row>
    <row r="116" spans="1:17" ht="14.4" customHeight="1" x14ac:dyDescent="0.3">
      <c r="A116" s="664" t="s">
        <v>549</v>
      </c>
      <c r="B116" s="665" t="s">
        <v>3346</v>
      </c>
      <c r="C116" s="665" t="s">
        <v>3252</v>
      </c>
      <c r="D116" s="665" t="s">
        <v>3483</v>
      </c>
      <c r="E116" s="665" t="s">
        <v>3484</v>
      </c>
      <c r="F116" s="668">
        <v>1</v>
      </c>
      <c r="G116" s="668">
        <v>5658.55</v>
      </c>
      <c r="H116" s="668">
        <v>1</v>
      </c>
      <c r="I116" s="668">
        <v>5658.55</v>
      </c>
      <c r="J116" s="668"/>
      <c r="K116" s="668"/>
      <c r="L116" s="668"/>
      <c r="M116" s="668"/>
      <c r="N116" s="668"/>
      <c r="O116" s="668"/>
      <c r="P116" s="681"/>
      <c r="Q116" s="669"/>
    </row>
    <row r="117" spans="1:17" ht="14.4" customHeight="1" x14ac:dyDescent="0.3">
      <c r="A117" s="664" t="s">
        <v>549</v>
      </c>
      <c r="B117" s="665" t="s">
        <v>3346</v>
      </c>
      <c r="C117" s="665" t="s">
        <v>3252</v>
      </c>
      <c r="D117" s="665" t="s">
        <v>3485</v>
      </c>
      <c r="E117" s="665" t="s">
        <v>3486</v>
      </c>
      <c r="F117" s="668">
        <v>19</v>
      </c>
      <c r="G117" s="668">
        <v>17662.780000000002</v>
      </c>
      <c r="H117" s="668">
        <v>1</v>
      </c>
      <c r="I117" s="668">
        <v>929.62000000000012</v>
      </c>
      <c r="J117" s="668">
        <v>35</v>
      </c>
      <c r="K117" s="668">
        <v>32536.699999999997</v>
      </c>
      <c r="L117" s="668">
        <v>1.8421052631578942</v>
      </c>
      <c r="M117" s="668">
        <v>929.61999999999989</v>
      </c>
      <c r="N117" s="668">
        <v>38</v>
      </c>
      <c r="O117" s="668">
        <v>35325.560000000005</v>
      </c>
      <c r="P117" s="681">
        <v>2</v>
      </c>
      <c r="Q117" s="669">
        <v>929.62000000000012</v>
      </c>
    </row>
    <row r="118" spans="1:17" ht="14.4" customHeight="1" x14ac:dyDescent="0.3">
      <c r="A118" s="664" t="s">
        <v>549</v>
      </c>
      <c r="B118" s="665" t="s">
        <v>3346</v>
      </c>
      <c r="C118" s="665" t="s">
        <v>3252</v>
      </c>
      <c r="D118" s="665" t="s">
        <v>3487</v>
      </c>
      <c r="E118" s="665" t="s">
        <v>3488</v>
      </c>
      <c r="F118" s="668"/>
      <c r="G118" s="668"/>
      <c r="H118" s="668"/>
      <c r="I118" s="668"/>
      <c r="J118" s="668">
        <v>1</v>
      </c>
      <c r="K118" s="668">
        <v>1854.64</v>
      </c>
      <c r="L118" s="668"/>
      <c r="M118" s="668">
        <v>1854.64</v>
      </c>
      <c r="N118" s="668"/>
      <c r="O118" s="668"/>
      <c r="P118" s="681"/>
      <c r="Q118" s="669"/>
    </row>
    <row r="119" spans="1:17" ht="14.4" customHeight="1" x14ac:dyDescent="0.3">
      <c r="A119" s="664" t="s">
        <v>549</v>
      </c>
      <c r="B119" s="665" t="s">
        <v>3346</v>
      </c>
      <c r="C119" s="665" t="s">
        <v>3252</v>
      </c>
      <c r="D119" s="665" t="s">
        <v>3489</v>
      </c>
      <c r="E119" s="665" t="s">
        <v>3490</v>
      </c>
      <c r="F119" s="668">
        <v>11</v>
      </c>
      <c r="G119" s="668">
        <v>48972.66</v>
      </c>
      <c r="H119" s="668">
        <v>1</v>
      </c>
      <c r="I119" s="668">
        <v>4452.0600000000004</v>
      </c>
      <c r="J119" s="668">
        <v>22</v>
      </c>
      <c r="K119" s="668">
        <v>97945.319999999992</v>
      </c>
      <c r="L119" s="668">
        <v>1.9999999999999998</v>
      </c>
      <c r="M119" s="668">
        <v>4452.0599999999995</v>
      </c>
      <c r="N119" s="668">
        <v>10</v>
      </c>
      <c r="O119" s="668">
        <v>44520.600000000006</v>
      </c>
      <c r="P119" s="681">
        <v>0.90909090909090917</v>
      </c>
      <c r="Q119" s="669">
        <v>4452.0600000000004</v>
      </c>
    </row>
    <row r="120" spans="1:17" ht="14.4" customHeight="1" x14ac:dyDescent="0.3">
      <c r="A120" s="664" t="s">
        <v>549</v>
      </c>
      <c r="B120" s="665" t="s">
        <v>3346</v>
      </c>
      <c r="C120" s="665" t="s">
        <v>3252</v>
      </c>
      <c r="D120" s="665" t="s">
        <v>3491</v>
      </c>
      <c r="E120" s="665" t="s">
        <v>3492</v>
      </c>
      <c r="F120" s="668">
        <v>71</v>
      </c>
      <c r="G120" s="668">
        <v>4288.4000000000005</v>
      </c>
      <c r="H120" s="668">
        <v>1</v>
      </c>
      <c r="I120" s="668">
        <v>60.400000000000006</v>
      </c>
      <c r="J120" s="668">
        <v>57</v>
      </c>
      <c r="K120" s="668">
        <v>3442.7999999999997</v>
      </c>
      <c r="L120" s="668">
        <v>0.80281690140845052</v>
      </c>
      <c r="M120" s="668">
        <v>60.4</v>
      </c>
      <c r="N120" s="668">
        <v>91</v>
      </c>
      <c r="O120" s="668">
        <v>5496.4000000000015</v>
      </c>
      <c r="P120" s="681">
        <v>1.2816901408450705</v>
      </c>
      <c r="Q120" s="669">
        <v>60.400000000000013</v>
      </c>
    </row>
    <row r="121" spans="1:17" ht="14.4" customHeight="1" x14ac:dyDescent="0.3">
      <c r="A121" s="664" t="s">
        <v>549</v>
      </c>
      <c r="B121" s="665" t="s">
        <v>3346</v>
      </c>
      <c r="C121" s="665" t="s">
        <v>3252</v>
      </c>
      <c r="D121" s="665" t="s">
        <v>3493</v>
      </c>
      <c r="E121" s="665" t="s">
        <v>3494</v>
      </c>
      <c r="F121" s="668"/>
      <c r="G121" s="668"/>
      <c r="H121" s="668"/>
      <c r="I121" s="668"/>
      <c r="J121" s="668"/>
      <c r="K121" s="668"/>
      <c r="L121" s="668"/>
      <c r="M121" s="668"/>
      <c r="N121" s="668">
        <v>2</v>
      </c>
      <c r="O121" s="668">
        <v>289.39999999999998</v>
      </c>
      <c r="P121" s="681"/>
      <c r="Q121" s="669">
        <v>144.69999999999999</v>
      </c>
    </row>
    <row r="122" spans="1:17" ht="14.4" customHeight="1" x14ac:dyDescent="0.3">
      <c r="A122" s="664" t="s">
        <v>549</v>
      </c>
      <c r="B122" s="665" t="s">
        <v>3346</v>
      </c>
      <c r="C122" s="665" t="s">
        <v>3252</v>
      </c>
      <c r="D122" s="665" t="s">
        <v>3495</v>
      </c>
      <c r="E122" s="665" t="s">
        <v>3494</v>
      </c>
      <c r="F122" s="668"/>
      <c r="G122" s="668"/>
      <c r="H122" s="668"/>
      <c r="I122" s="668"/>
      <c r="J122" s="668">
        <v>3</v>
      </c>
      <c r="K122" s="668">
        <v>598.5</v>
      </c>
      <c r="L122" s="668"/>
      <c r="M122" s="668">
        <v>199.5</v>
      </c>
      <c r="N122" s="668"/>
      <c r="O122" s="668"/>
      <c r="P122" s="681"/>
      <c r="Q122" s="669"/>
    </row>
    <row r="123" spans="1:17" ht="14.4" customHeight="1" x14ac:dyDescent="0.3">
      <c r="A123" s="664" t="s">
        <v>549</v>
      </c>
      <c r="B123" s="665" t="s">
        <v>3346</v>
      </c>
      <c r="C123" s="665" t="s">
        <v>3252</v>
      </c>
      <c r="D123" s="665" t="s">
        <v>3496</v>
      </c>
      <c r="E123" s="665" t="s">
        <v>3497</v>
      </c>
      <c r="F123" s="668">
        <v>2</v>
      </c>
      <c r="G123" s="668">
        <v>6473.12</v>
      </c>
      <c r="H123" s="668">
        <v>1</v>
      </c>
      <c r="I123" s="668">
        <v>3236.56</v>
      </c>
      <c r="J123" s="668">
        <v>1</v>
      </c>
      <c r="K123" s="668">
        <v>3236.56</v>
      </c>
      <c r="L123" s="668">
        <v>0.5</v>
      </c>
      <c r="M123" s="668">
        <v>3236.56</v>
      </c>
      <c r="N123" s="668">
        <v>5</v>
      </c>
      <c r="O123" s="668">
        <v>16182.8</v>
      </c>
      <c r="P123" s="681">
        <v>2.5</v>
      </c>
      <c r="Q123" s="669">
        <v>3236.56</v>
      </c>
    </row>
    <row r="124" spans="1:17" ht="14.4" customHeight="1" x14ac:dyDescent="0.3">
      <c r="A124" s="664" t="s">
        <v>549</v>
      </c>
      <c r="B124" s="665" t="s">
        <v>3346</v>
      </c>
      <c r="C124" s="665" t="s">
        <v>3252</v>
      </c>
      <c r="D124" s="665" t="s">
        <v>3498</v>
      </c>
      <c r="E124" s="665" t="s">
        <v>3499</v>
      </c>
      <c r="F124" s="668"/>
      <c r="G124" s="668"/>
      <c r="H124" s="668"/>
      <c r="I124" s="668"/>
      <c r="J124" s="668">
        <v>3</v>
      </c>
      <c r="K124" s="668">
        <v>9709.68</v>
      </c>
      <c r="L124" s="668"/>
      <c r="M124" s="668">
        <v>3236.56</v>
      </c>
      <c r="N124" s="668"/>
      <c r="O124" s="668"/>
      <c r="P124" s="681"/>
      <c r="Q124" s="669"/>
    </row>
    <row r="125" spans="1:17" ht="14.4" customHeight="1" x14ac:dyDescent="0.3">
      <c r="A125" s="664" t="s">
        <v>549</v>
      </c>
      <c r="B125" s="665" t="s">
        <v>3346</v>
      </c>
      <c r="C125" s="665" t="s">
        <v>3252</v>
      </c>
      <c r="D125" s="665" t="s">
        <v>3500</v>
      </c>
      <c r="E125" s="665" t="s">
        <v>3501</v>
      </c>
      <c r="F125" s="668">
        <v>1</v>
      </c>
      <c r="G125" s="668">
        <v>4902</v>
      </c>
      <c r="H125" s="668">
        <v>1</v>
      </c>
      <c r="I125" s="668">
        <v>4902</v>
      </c>
      <c r="J125" s="668"/>
      <c r="K125" s="668"/>
      <c r="L125" s="668"/>
      <c r="M125" s="668"/>
      <c r="N125" s="668"/>
      <c r="O125" s="668"/>
      <c r="P125" s="681"/>
      <c r="Q125" s="669"/>
    </row>
    <row r="126" spans="1:17" ht="14.4" customHeight="1" x14ac:dyDescent="0.3">
      <c r="A126" s="664" t="s">
        <v>549</v>
      </c>
      <c r="B126" s="665" t="s">
        <v>3346</v>
      </c>
      <c r="C126" s="665" t="s">
        <v>3252</v>
      </c>
      <c r="D126" s="665" t="s">
        <v>3502</v>
      </c>
      <c r="E126" s="665" t="s">
        <v>3503</v>
      </c>
      <c r="F126" s="668"/>
      <c r="G126" s="668"/>
      <c r="H126" s="668"/>
      <c r="I126" s="668"/>
      <c r="J126" s="668">
        <v>7</v>
      </c>
      <c r="K126" s="668">
        <v>33733</v>
      </c>
      <c r="L126" s="668"/>
      <c r="M126" s="668">
        <v>4819</v>
      </c>
      <c r="N126" s="668">
        <v>4</v>
      </c>
      <c r="O126" s="668">
        <v>19276</v>
      </c>
      <c r="P126" s="681"/>
      <c r="Q126" s="669">
        <v>4819</v>
      </c>
    </row>
    <row r="127" spans="1:17" ht="14.4" customHeight="1" x14ac:dyDescent="0.3">
      <c r="A127" s="664" t="s">
        <v>549</v>
      </c>
      <c r="B127" s="665" t="s">
        <v>3346</v>
      </c>
      <c r="C127" s="665" t="s">
        <v>3252</v>
      </c>
      <c r="D127" s="665" t="s">
        <v>3504</v>
      </c>
      <c r="E127" s="665" t="s">
        <v>3505</v>
      </c>
      <c r="F127" s="668">
        <v>1</v>
      </c>
      <c r="G127" s="668">
        <v>3547.47</v>
      </c>
      <c r="H127" s="668">
        <v>1</v>
      </c>
      <c r="I127" s="668">
        <v>3547.47</v>
      </c>
      <c r="J127" s="668"/>
      <c r="K127" s="668"/>
      <c r="L127" s="668"/>
      <c r="M127" s="668"/>
      <c r="N127" s="668"/>
      <c r="O127" s="668"/>
      <c r="P127" s="681"/>
      <c r="Q127" s="669"/>
    </row>
    <row r="128" spans="1:17" ht="14.4" customHeight="1" x14ac:dyDescent="0.3">
      <c r="A128" s="664" t="s">
        <v>549</v>
      </c>
      <c r="B128" s="665" t="s">
        <v>3346</v>
      </c>
      <c r="C128" s="665" t="s">
        <v>3252</v>
      </c>
      <c r="D128" s="665" t="s">
        <v>3506</v>
      </c>
      <c r="E128" s="665" t="s">
        <v>3507</v>
      </c>
      <c r="F128" s="668">
        <v>12</v>
      </c>
      <c r="G128" s="668">
        <v>61584.84</v>
      </c>
      <c r="H128" s="668">
        <v>1</v>
      </c>
      <c r="I128" s="668">
        <v>5132.07</v>
      </c>
      <c r="J128" s="668">
        <v>25</v>
      </c>
      <c r="K128" s="668">
        <v>128301.75</v>
      </c>
      <c r="L128" s="668">
        <v>2.0833333333333335</v>
      </c>
      <c r="M128" s="668">
        <v>5132.07</v>
      </c>
      <c r="N128" s="668">
        <v>27</v>
      </c>
      <c r="O128" s="668">
        <v>138565.89000000001</v>
      </c>
      <c r="P128" s="681">
        <v>2.2500000000000004</v>
      </c>
      <c r="Q128" s="669">
        <v>5132.0700000000006</v>
      </c>
    </row>
    <row r="129" spans="1:17" ht="14.4" customHeight="1" x14ac:dyDescent="0.3">
      <c r="A129" s="664" t="s">
        <v>549</v>
      </c>
      <c r="B129" s="665" t="s">
        <v>3346</v>
      </c>
      <c r="C129" s="665" t="s">
        <v>3252</v>
      </c>
      <c r="D129" s="665" t="s">
        <v>3508</v>
      </c>
      <c r="E129" s="665" t="s">
        <v>3507</v>
      </c>
      <c r="F129" s="668">
        <v>1</v>
      </c>
      <c r="G129" s="668">
        <v>5132.07</v>
      </c>
      <c r="H129" s="668">
        <v>1</v>
      </c>
      <c r="I129" s="668">
        <v>5132.07</v>
      </c>
      <c r="J129" s="668">
        <v>1</v>
      </c>
      <c r="K129" s="668">
        <v>5132.07</v>
      </c>
      <c r="L129" s="668">
        <v>1</v>
      </c>
      <c r="M129" s="668">
        <v>5132.07</v>
      </c>
      <c r="N129" s="668">
        <v>2</v>
      </c>
      <c r="O129" s="668">
        <v>9237.7199999999993</v>
      </c>
      <c r="P129" s="681">
        <v>1.7999988308811063</v>
      </c>
      <c r="Q129" s="669">
        <v>4618.8599999999997</v>
      </c>
    </row>
    <row r="130" spans="1:17" ht="14.4" customHeight="1" x14ac:dyDescent="0.3">
      <c r="A130" s="664" t="s">
        <v>549</v>
      </c>
      <c r="B130" s="665" t="s">
        <v>3346</v>
      </c>
      <c r="C130" s="665" t="s">
        <v>3252</v>
      </c>
      <c r="D130" s="665" t="s">
        <v>3509</v>
      </c>
      <c r="E130" s="665" t="s">
        <v>3507</v>
      </c>
      <c r="F130" s="668">
        <v>1</v>
      </c>
      <c r="G130" s="668">
        <v>5292.71</v>
      </c>
      <c r="H130" s="668">
        <v>1</v>
      </c>
      <c r="I130" s="668">
        <v>5292.71</v>
      </c>
      <c r="J130" s="668"/>
      <c r="K130" s="668"/>
      <c r="L130" s="668"/>
      <c r="M130" s="668"/>
      <c r="N130" s="668"/>
      <c r="O130" s="668"/>
      <c r="P130" s="681"/>
      <c r="Q130" s="669"/>
    </row>
    <row r="131" spans="1:17" ht="14.4" customHeight="1" x14ac:dyDescent="0.3">
      <c r="A131" s="664" t="s">
        <v>549</v>
      </c>
      <c r="B131" s="665" t="s">
        <v>3346</v>
      </c>
      <c r="C131" s="665" t="s">
        <v>3252</v>
      </c>
      <c r="D131" s="665" t="s">
        <v>3510</v>
      </c>
      <c r="E131" s="665" t="s">
        <v>3511</v>
      </c>
      <c r="F131" s="668"/>
      <c r="G131" s="668"/>
      <c r="H131" s="668"/>
      <c r="I131" s="668"/>
      <c r="J131" s="668"/>
      <c r="K131" s="668"/>
      <c r="L131" s="668"/>
      <c r="M131" s="668"/>
      <c r="N131" s="668">
        <v>2</v>
      </c>
      <c r="O131" s="668">
        <v>2843.78</v>
      </c>
      <c r="P131" s="681"/>
      <c r="Q131" s="669">
        <v>1421.89</v>
      </c>
    </row>
    <row r="132" spans="1:17" ht="14.4" customHeight="1" x14ac:dyDescent="0.3">
      <c r="A132" s="664" t="s">
        <v>549</v>
      </c>
      <c r="B132" s="665" t="s">
        <v>3346</v>
      </c>
      <c r="C132" s="665" t="s">
        <v>3252</v>
      </c>
      <c r="D132" s="665" t="s">
        <v>3512</v>
      </c>
      <c r="E132" s="665" t="s">
        <v>3511</v>
      </c>
      <c r="F132" s="668"/>
      <c r="G132" s="668"/>
      <c r="H132" s="668"/>
      <c r="I132" s="668"/>
      <c r="J132" s="668"/>
      <c r="K132" s="668"/>
      <c r="L132" s="668"/>
      <c r="M132" s="668"/>
      <c r="N132" s="668">
        <v>2</v>
      </c>
      <c r="O132" s="668">
        <v>3312.22</v>
      </c>
      <c r="P132" s="681"/>
      <c r="Q132" s="669">
        <v>1656.11</v>
      </c>
    </row>
    <row r="133" spans="1:17" ht="14.4" customHeight="1" x14ac:dyDescent="0.3">
      <c r="A133" s="664" t="s">
        <v>549</v>
      </c>
      <c r="B133" s="665" t="s">
        <v>3346</v>
      </c>
      <c r="C133" s="665" t="s">
        <v>3252</v>
      </c>
      <c r="D133" s="665" t="s">
        <v>3513</v>
      </c>
      <c r="E133" s="665" t="s">
        <v>3511</v>
      </c>
      <c r="F133" s="668"/>
      <c r="G133" s="668"/>
      <c r="H133" s="668"/>
      <c r="I133" s="668"/>
      <c r="J133" s="668"/>
      <c r="K133" s="668"/>
      <c r="L133" s="668"/>
      <c r="M133" s="668"/>
      <c r="N133" s="668">
        <v>1</v>
      </c>
      <c r="O133" s="668">
        <v>1779.44</v>
      </c>
      <c r="P133" s="681"/>
      <c r="Q133" s="669">
        <v>1779.44</v>
      </c>
    </row>
    <row r="134" spans="1:17" ht="14.4" customHeight="1" x14ac:dyDescent="0.3">
      <c r="A134" s="664" t="s">
        <v>549</v>
      </c>
      <c r="B134" s="665" t="s">
        <v>3346</v>
      </c>
      <c r="C134" s="665" t="s">
        <v>3252</v>
      </c>
      <c r="D134" s="665" t="s">
        <v>3514</v>
      </c>
      <c r="E134" s="665" t="s">
        <v>3515</v>
      </c>
      <c r="F134" s="668">
        <v>8</v>
      </c>
      <c r="G134" s="668">
        <v>11358.560000000001</v>
      </c>
      <c r="H134" s="668">
        <v>1</v>
      </c>
      <c r="I134" s="668">
        <v>1419.8200000000002</v>
      </c>
      <c r="J134" s="668">
        <v>6</v>
      </c>
      <c r="K134" s="668">
        <v>8518.92</v>
      </c>
      <c r="L134" s="668">
        <v>0.74999999999999989</v>
      </c>
      <c r="M134" s="668">
        <v>1419.82</v>
      </c>
      <c r="N134" s="668"/>
      <c r="O134" s="668"/>
      <c r="P134" s="681"/>
      <c r="Q134" s="669"/>
    </row>
    <row r="135" spans="1:17" ht="14.4" customHeight="1" x14ac:dyDescent="0.3">
      <c r="A135" s="664" t="s">
        <v>549</v>
      </c>
      <c r="B135" s="665" t="s">
        <v>3346</v>
      </c>
      <c r="C135" s="665" t="s">
        <v>3252</v>
      </c>
      <c r="D135" s="665" t="s">
        <v>3516</v>
      </c>
      <c r="E135" s="665" t="s">
        <v>3515</v>
      </c>
      <c r="F135" s="668">
        <v>8</v>
      </c>
      <c r="G135" s="668">
        <v>12378.32</v>
      </c>
      <c r="H135" s="668">
        <v>1</v>
      </c>
      <c r="I135" s="668">
        <v>1547.29</v>
      </c>
      <c r="J135" s="668"/>
      <c r="K135" s="668"/>
      <c r="L135" s="668"/>
      <c r="M135" s="668"/>
      <c r="N135" s="668"/>
      <c r="O135" s="668"/>
      <c r="P135" s="681"/>
      <c r="Q135" s="669"/>
    </row>
    <row r="136" spans="1:17" ht="14.4" customHeight="1" x14ac:dyDescent="0.3">
      <c r="A136" s="664" t="s">
        <v>549</v>
      </c>
      <c r="B136" s="665" t="s">
        <v>3346</v>
      </c>
      <c r="C136" s="665" t="s">
        <v>3252</v>
      </c>
      <c r="D136" s="665" t="s">
        <v>3517</v>
      </c>
      <c r="E136" s="665" t="s">
        <v>3518</v>
      </c>
      <c r="F136" s="668">
        <v>8</v>
      </c>
      <c r="G136" s="668">
        <v>15089.44</v>
      </c>
      <c r="H136" s="668">
        <v>1</v>
      </c>
      <c r="I136" s="668">
        <v>1886.18</v>
      </c>
      <c r="J136" s="668"/>
      <c r="K136" s="668"/>
      <c r="L136" s="668"/>
      <c r="M136" s="668"/>
      <c r="N136" s="668">
        <v>3</v>
      </c>
      <c r="O136" s="668">
        <v>5658.54</v>
      </c>
      <c r="P136" s="681">
        <v>0.375</v>
      </c>
      <c r="Q136" s="669">
        <v>1886.18</v>
      </c>
    </row>
    <row r="137" spans="1:17" ht="14.4" customHeight="1" x14ac:dyDescent="0.3">
      <c r="A137" s="664" t="s">
        <v>549</v>
      </c>
      <c r="B137" s="665" t="s">
        <v>3346</v>
      </c>
      <c r="C137" s="665" t="s">
        <v>3252</v>
      </c>
      <c r="D137" s="665" t="s">
        <v>3519</v>
      </c>
      <c r="E137" s="665" t="s">
        <v>3518</v>
      </c>
      <c r="F137" s="668"/>
      <c r="G137" s="668"/>
      <c r="H137" s="668"/>
      <c r="I137" s="668"/>
      <c r="J137" s="668"/>
      <c r="K137" s="668"/>
      <c r="L137" s="668"/>
      <c r="M137" s="668"/>
      <c r="N137" s="668">
        <v>4</v>
      </c>
      <c r="O137" s="668">
        <v>8137.52</v>
      </c>
      <c r="P137" s="681"/>
      <c r="Q137" s="669">
        <v>2034.38</v>
      </c>
    </row>
    <row r="138" spans="1:17" ht="14.4" customHeight="1" x14ac:dyDescent="0.3">
      <c r="A138" s="664" t="s">
        <v>549</v>
      </c>
      <c r="B138" s="665" t="s">
        <v>3346</v>
      </c>
      <c r="C138" s="665" t="s">
        <v>3252</v>
      </c>
      <c r="D138" s="665" t="s">
        <v>3520</v>
      </c>
      <c r="E138" s="665" t="s">
        <v>3521</v>
      </c>
      <c r="F138" s="668">
        <v>2</v>
      </c>
      <c r="G138" s="668">
        <v>24076.799999999999</v>
      </c>
      <c r="H138" s="668">
        <v>1</v>
      </c>
      <c r="I138" s="668">
        <v>12038.4</v>
      </c>
      <c r="J138" s="668">
        <v>2</v>
      </c>
      <c r="K138" s="668">
        <v>24076.799999999999</v>
      </c>
      <c r="L138" s="668">
        <v>1</v>
      </c>
      <c r="M138" s="668">
        <v>12038.4</v>
      </c>
      <c r="N138" s="668">
        <v>1</v>
      </c>
      <c r="O138" s="668">
        <v>12038.4</v>
      </c>
      <c r="P138" s="681">
        <v>0.5</v>
      </c>
      <c r="Q138" s="669">
        <v>12038.4</v>
      </c>
    </row>
    <row r="139" spans="1:17" ht="14.4" customHeight="1" x14ac:dyDescent="0.3">
      <c r="A139" s="664" t="s">
        <v>549</v>
      </c>
      <c r="B139" s="665" t="s">
        <v>3346</v>
      </c>
      <c r="C139" s="665" t="s">
        <v>3252</v>
      </c>
      <c r="D139" s="665" t="s">
        <v>3522</v>
      </c>
      <c r="E139" s="665" t="s">
        <v>3521</v>
      </c>
      <c r="F139" s="668"/>
      <c r="G139" s="668"/>
      <c r="H139" s="668"/>
      <c r="I139" s="668"/>
      <c r="J139" s="668">
        <v>2</v>
      </c>
      <c r="K139" s="668">
        <v>26812.799999999999</v>
      </c>
      <c r="L139" s="668"/>
      <c r="M139" s="668">
        <v>13406.4</v>
      </c>
      <c r="N139" s="668">
        <v>4</v>
      </c>
      <c r="O139" s="668">
        <v>53625.599999999999</v>
      </c>
      <c r="P139" s="681"/>
      <c r="Q139" s="669">
        <v>13406.4</v>
      </c>
    </row>
    <row r="140" spans="1:17" ht="14.4" customHeight="1" x14ac:dyDescent="0.3">
      <c r="A140" s="664" t="s">
        <v>549</v>
      </c>
      <c r="B140" s="665" t="s">
        <v>3346</v>
      </c>
      <c r="C140" s="665" t="s">
        <v>3252</v>
      </c>
      <c r="D140" s="665" t="s">
        <v>3523</v>
      </c>
      <c r="E140" s="665" t="s">
        <v>3524</v>
      </c>
      <c r="F140" s="668">
        <v>1</v>
      </c>
      <c r="G140" s="668">
        <v>15595.2</v>
      </c>
      <c r="H140" s="668">
        <v>1</v>
      </c>
      <c r="I140" s="668">
        <v>15595.2</v>
      </c>
      <c r="J140" s="668"/>
      <c r="K140" s="668"/>
      <c r="L140" s="668"/>
      <c r="M140" s="668"/>
      <c r="N140" s="668">
        <v>1</v>
      </c>
      <c r="O140" s="668">
        <v>15595.2</v>
      </c>
      <c r="P140" s="681">
        <v>1</v>
      </c>
      <c r="Q140" s="669">
        <v>15595.2</v>
      </c>
    </row>
    <row r="141" spans="1:17" ht="14.4" customHeight="1" x14ac:dyDescent="0.3">
      <c r="A141" s="664" t="s">
        <v>549</v>
      </c>
      <c r="B141" s="665" t="s">
        <v>3346</v>
      </c>
      <c r="C141" s="665" t="s">
        <v>3252</v>
      </c>
      <c r="D141" s="665" t="s">
        <v>3525</v>
      </c>
      <c r="E141" s="665"/>
      <c r="F141" s="668">
        <v>3</v>
      </c>
      <c r="G141" s="668">
        <v>59097.600000000006</v>
      </c>
      <c r="H141" s="668">
        <v>1</v>
      </c>
      <c r="I141" s="668">
        <v>19699.2</v>
      </c>
      <c r="J141" s="668"/>
      <c r="K141" s="668"/>
      <c r="L141" s="668"/>
      <c r="M141" s="668"/>
      <c r="N141" s="668"/>
      <c r="O141" s="668"/>
      <c r="P141" s="681"/>
      <c r="Q141" s="669"/>
    </row>
    <row r="142" spans="1:17" ht="14.4" customHeight="1" x14ac:dyDescent="0.3">
      <c r="A142" s="664" t="s">
        <v>549</v>
      </c>
      <c r="B142" s="665" t="s">
        <v>3346</v>
      </c>
      <c r="C142" s="665" t="s">
        <v>3252</v>
      </c>
      <c r="D142" s="665" t="s">
        <v>3526</v>
      </c>
      <c r="E142" s="665" t="s">
        <v>3527</v>
      </c>
      <c r="F142" s="668">
        <v>3</v>
      </c>
      <c r="G142" s="668">
        <v>25855.199999999997</v>
      </c>
      <c r="H142" s="668">
        <v>1</v>
      </c>
      <c r="I142" s="668">
        <v>8618.4</v>
      </c>
      <c r="J142" s="668">
        <v>4</v>
      </c>
      <c r="K142" s="668">
        <v>34473.599999999999</v>
      </c>
      <c r="L142" s="668">
        <v>1.3333333333333335</v>
      </c>
      <c r="M142" s="668">
        <v>8618.4</v>
      </c>
      <c r="N142" s="668">
        <v>6</v>
      </c>
      <c r="O142" s="668">
        <v>51710.400000000001</v>
      </c>
      <c r="P142" s="681">
        <v>2.0000000000000004</v>
      </c>
      <c r="Q142" s="669">
        <v>8618.4</v>
      </c>
    </row>
    <row r="143" spans="1:17" ht="14.4" customHeight="1" x14ac:dyDescent="0.3">
      <c r="A143" s="664" t="s">
        <v>549</v>
      </c>
      <c r="B143" s="665" t="s">
        <v>3346</v>
      </c>
      <c r="C143" s="665" t="s">
        <v>3252</v>
      </c>
      <c r="D143" s="665" t="s">
        <v>3528</v>
      </c>
      <c r="E143" s="665" t="s">
        <v>3529</v>
      </c>
      <c r="F143" s="668"/>
      <c r="G143" s="668"/>
      <c r="H143" s="668"/>
      <c r="I143" s="668"/>
      <c r="J143" s="668">
        <v>1</v>
      </c>
      <c r="K143" s="668">
        <v>10328.4</v>
      </c>
      <c r="L143" s="668"/>
      <c r="M143" s="668">
        <v>10328.4</v>
      </c>
      <c r="N143" s="668">
        <v>1</v>
      </c>
      <c r="O143" s="668">
        <v>10328.4</v>
      </c>
      <c r="P143" s="681"/>
      <c r="Q143" s="669">
        <v>10328.4</v>
      </c>
    </row>
    <row r="144" spans="1:17" ht="14.4" customHeight="1" x14ac:dyDescent="0.3">
      <c r="A144" s="664" t="s">
        <v>549</v>
      </c>
      <c r="B144" s="665" t="s">
        <v>3346</v>
      </c>
      <c r="C144" s="665" t="s">
        <v>3252</v>
      </c>
      <c r="D144" s="665" t="s">
        <v>3530</v>
      </c>
      <c r="E144" s="665" t="s">
        <v>3531</v>
      </c>
      <c r="F144" s="668"/>
      <c r="G144" s="668"/>
      <c r="H144" s="668"/>
      <c r="I144" s="668"/>
      <c r="J144" s="668"/>
      <c r="K144" s="668"/>
      <c r="L144" s="668"/>
      <c r="M144" s="668"/>
      <c r="N144" s="668">
        <v>2</v>
      </c>
      <c r="O144" s="668">
        <v>2446</v>
      </c>
      <c r="P144" s="681"/>
      <c r="Q144" s="669">
        <v>1223</v>
      </c>
    </row>
    <row r="145" spans="1:17" ht="14.4" customHeight="1" x14ac:dyDescent="0.3">
      <c r="A145" s="664" t="s">
        <v>549</v>
      </c>
      <c r="B145" s="665" t="s">
        <v>3346</v>
      </c>
      <c r="C145" s="665" t="s">
        <v>3252</v>
      </c>
      <c r="D145" s="665" t="s">
        <v>3532</v>
      </c>
      <c r="E145" s="665" t="s">
        <v>3533</v>
      </c>
      <c r="F145" s="668">
        <v>2</v>
      </c>
      <c r="G145" s="668">
        <v>14233.42</v>
      </c>
      <c r="H145" s="668">
        <v>1</v>
      </c>
      <c r="I145" s="668">
        <v>7116.71</v>
      </c>
      <c r="J145" s="668"/>
      <c r="K145" s="668"/>
      <c r="L145" s="668"/>
      <c r="M145" s="668"/>
      <c r="N145" s="668"/>
      <c r="O145" s="668"/>
      <c r="P145" s="681"/>
      <c r="Q145" s="669"/>
    </row>
    <row r="146" spans="1:17" ht="14.4" customHeight="1" x14ac:dyDescent="0.3">
      <c r="A146" s="664" t="s">
        <v>549</v>
      </c>
      <c r="B146" s="665" t="s">
        <v>3346</v>
      </c>
      <c r="C146" s="665" t="s">
        <v>3252</v>
      </c>
      <c r="D146" s="665" t="s">
        <v>3534</v>
      </c>
      <c r="E146" s="665" t="s">
        <v>3515</v>
      </c>
      <c r="F146" s="668">
        <v>1</v>
      </c>
      <c r="G146" s="668">
        <v>1274.73</v>
      </c>
      <c r="H146" s="668">
        <v>1</v>
      </c>
      <c r="I146" s="668">
        <v>1274.73</v>
      </c>
      <c r="J146" s="668"/>
      <c r="K146" s="668"/>
      <c r="L146" s="668"/>
      <c r="M146" s="668"/>
      <c r="N146" s="668"/>
      <c r="O146" s="668"/>
      <c r="P146" s="681"/>
      <c r="Q146" s="669"/>
    </row>
    <row r="147" spans="1:17" ht="14.4" customHeight="1" x14ac:dyDescent="0.3">
      <c r="A147" s="664" t="s">
        <v>549</v>
      </c>
      <c r="B147" s="665" t="s">
        <v>3346</v>
      </c>
      <c r="C147" s="665" t="s">
        <v>3252</v>
      </c>
      <c r="D147" s="665" t="s">
        <v>3535</v>
      </c>
      <c r="E147" s="665" t="s">
        <v>3536</v>
      </c>
      <c r="F147" s="668"/>
      <c r="G147" s="668"/>
      <c r="H147" s="668"/>
      <c r="I147" s="668"/>
      <c r="J147" s="668"/>
      <c r="K147" s="668"/>
      <c r="L147" s="668"/>
      <c r="M147" s="668"/>
      <c r="N147" s="668">
        <v>1</v>
      </c>
      <c r="O147" s="668">
        <v>12451.91</v>
      </c>
      <c r="P147" s="681"/>
      <c r="Q147" s="669">
        <v>12451.91</v>
      </c>
    </row>
    <row r="148" spans="1:17" ht="14.4" customHeight="1" x14ac:dyDescent="0.3">
      <c r="A148" s="664" t="s">
        <v>549</v>
      </c>
      <c r="B148" s="665" t="s">
        <v>3346</v>
      </c>
      <c r="C148" s="665" t="s">
        <v>3252</v>
      </c>
      <c r="D148" s="665" t="s">
        <v>3537</v>
      </c>
      <c r="E148" s="665" t="s">
        <v>3538</v>
      </c>
      <c r="F148" s="668"/>
      <c r="G148" s="668"/>
      <c r="H148" s="668"/>
      <c r="I148" s="668"/>
      <c r="J148" s="668"/>
      <c r="K148" s="668"/>
      <c r="L148" s="668"/>
      <c r="M148" s="668"/>
      <c r="N148" s="668">
        <v>2</v>
      </c>
      <c r="O148" s="668">
        <v>21257.9</v>
      </c>
      <c r="P148" s="681"/>
      <c r="Q148" s="669">
        <v>10628.95</v>
      </c>
    </row>
    <row r="149" spans="1:17" ht="14.4" customHeight="1" x14ac:dyDescent="0.3">
      <c r="A149" s="664" t="s">
        <v>549</v>
      </c>
      <c r="B149" s="665" t="s">
        <v>3346</v>
      </c>
      <c r="C149" s="665" t="s">
        <v>3252</v>
      </c>
      <c r="D149" s="665" t="s">
        <v>3539</v>
      </c>
      <c r="E149" s="665" t="s">
        <v>3540</v>
      </c>
      <c r="F149" s="668"/>
      <c r="G149" s="668"/>
      <c r="H149" s="668"/>
      <c r="I149" s="668"/>
      <c r="J149" s="668"/>
      <c r="K149" s="668"/>
      <c r="L149" s="668"/>
      <c r="M149" s="668"/>
      <c r="N149" s="668">
        <v>1</v>
      </c>
      <c r="O149" s="668">
        <v>39012</v>
      </c>
      <c r="P149" s="681"/>
      <c r="Q149" s="669">
        <v>39012</v>
      </c>
    </row>
    <row r="150" spans="1:17" ht="14.4" customHeight="1" x14ac:dyDescent="0.3">
      <c r="A150" s="664" t="s">
        <v>549</v>
      </c>
      <c r="B150" s="665" t="s">
        <v>3346</v>
      </c>
      <c r="C150" s="665" t="s">
        <v>3252</v>
      </c>
      <c r="D150" s="665" t="s">
        <v>3541</v>
      </c>
      <c r="E150" s="665" t="s">
        <v>3542</v>
      </c>
      <c r="F150" s="668"/>
      <c r="G150" s="668"/>
      <c r="H150" s="668"/>
      <c r="I150" s="668"/>
      <c r="J150" s="668">
        <v>2</v>
      </c>
      <c r="K150" s="668">
        <v>74318</v>
      </c>
      <c r="L150" s="668"/>
      <c r="M150" s="668">
        <v>37159</v>
      </c>
      <c r="N150" s="668">
        <v>2</v>
      </c>
      <c r="O150" s="668">
        <v>74318</v>
      </c>
      <c r="P150" s="681"/>
      <c r="Q150" s="669">
        <v>37159</v>
      </c>
    </row>
    <row r="151" spans="1:17" ht="14.4" customHeight="1" x14ac:dyDescent="0.3">
      <c r="A151" s="664" t="s">
        <v>549</v>
      </c>
      <c r="B151" s="665" t="s">
        <v>3346</v>
      </c>
      <c r="C151" s="665" t="s">
        <v>3252</v>
      </c>
      <c r="D151" s="665" t="s">
        <v>3543</v>
      </c>
      <c r="E151" s="665" t="s">
        <v>3544</v>
      </c>
      <c r="F151" s="668"/>
      <c r="G151" s="668"/>
      <c r="H151" s="668"/>
      <c r="I151" s="668"/>
      <c r="J151" s="668">
        <v>2</v>
      </c>
      <c r="K151" s="668">
        <v>41522</v>
      </c>
      <c r="L151" s="668"/>
      <c r="M151" s="668">
        <v>20761</v>
      </c>
      <c r="N151" s="668">
        <v>2</v>
      </c>
      <c r="O151" s="668">
        <v>41522</v>
      </c>
      <c r="P151" s="681"/>
      <c r="Q151" s="669">
        <v>20761</v>
      </c>
    </row>
    <row r="152" spans="1:17" ht="14.4" customHeight="1" x14ac:dyDescent="0.3">
      <c r="A152" s="664" t="s">
        <v>549</v>
      </c>
      <c r="B152" s="665" t="s">
        <v>3346</v>
      </c>
      <c r="C152" s="665" t="s">
        <v>3252</v>
      </c>
      <c r="D152" s="665" t="s">
        <v>3545</v>
      </c>
      <c r="E152" s="665" t="s">
        <v>3546</v>
      </c>
      <c r="F152" s="668"/>
      <c r="G152" s="668"/>
      <c r="H152" s="668"/>
      <c r="I152" s="668"/>
      <c r="J152" s="668">
        <v>2</v>
      </c>
      <c r="K152" s="668">
        <v>4694</v>
      </c>
      <c r="L152" s="668"/>
      <c r="M152" s="668">
        <v>2347</v>
      </c>
      <c r="N152" s="668">
        <v>2</v>
      </c>
      <c r="O152" s="668">
        <v>4694</v>
      </c>
      <c r="P152" s="681"/>
      <c r="Q152" s="669">
        <v>2347</v>
      </c>
    </row>
    <row r="153" spans="1:17" ht="14.4" customHeight="1" x14ac:dyDescent="0.3">
      <c r="A153" s="664" t="s">
        <v>549</v>
      </c>
      <c r="B153" s="665" t="s">
        <v>3346</v>
      </c>
      <c r="C153" s="665" t="s">
        <v>3252</v>
      </c>
      <c r="D153" s="665" t="s">
        <v>3547</v>
      </c>
      <c r="E153" s="665" t="s">
        <v>3494</v>
      </c>
      <c r="F153" s="668">
        <v>3</v>
      </c>
      <c r="G153" s="668">
        <v>547.20000000000005</v>
      </c>
      <c r="H153" s="668">
        <v>1</v>
      </c>
      <c r="I153" s="668">
        <v>182.4</v>
      </c>
      <c r="J153" s="668"/>
      <c r="K153" s="668"/>
      <c r="L153" s="668"/>
      <c r="M153" s="668"/>
      <c r="N153" s="668"/>
      <c r="O153" s="668"/>
      <c r="P153" s="681"/>
      <c r="Q153" s="669"/>
    </row>
    <row r="154" spans="1:17" ht="14.4" customHeight="1" x14ac:dyDescent="0.3">
      <c r="A154" s="664" t="s">
        <v>549</v>
      </c>
      <c r="B154" s="665" t="s">
        <v>3346</v>
      </c>
      <c r="C154" s="665" t="s">
        <v>3252</v>
      </c>
      <c r="D154" s="665" t="s">
        <v>3548</v>
      </c>
      <c r="E154" s="665" t="s">
        <v>3549</v>
      </c>
      <c r="F154" s="668"/>
      <c r="G154" s="668"/>
      <c r="H154" s="668"/>
      <c r="I154" s="668"/>
      <c r="J154" s="668"/>
      <c r="K154" s="668"/>
      <c r="L154" s="668"/>
      <c r="M154" s="668"/>
      <c r="N154" s="668">
        <v>1</v>
      </c>
      <c r="O154" s="668">
        <v>1095.23</v>
      </c>
      <c r="P154" s="681"/>
      <c r="Q154" s="669">
        <v>1095.23</v>
      </c>
    </row>
    <row r="155" spans="1:17" ht="14.4" customHeight="1" x14ac:dyDescent="0.3">
      <c r="A155" s="664" t="s">
        <v>549</v>
      </c>
      <c r="B155" s="665" t="s">
        <v>3346</v>
      </c>
      <c r="C155" s="665" t="s">
        <v>3252</v>
      </c>
      <c r="D155" s="665" t="s">
        <v>3550</v>
      </c>
      <c r="E155" s="665" t="s">
        <v>3551</v>
      </c>
      <c r="F155" s="668"/>
      <c r="G155" s="668"/>
      <c r="H155" s="668"/>
      <c r="I155" s="668"/>
      <c r="J155" s="668"/>
      <c r="K155" s="668"/>
      <c r="L155" s="668"/>
      <c r="M155" s="668"/>
      <c r="N155" s="668">
        <v>1</v>
      </c>
      <c r="O155" s="668">
        <v>11674</v>
      </c>
      <c r="P155" s="681"/>
      <c r="Q155" s="669">
        <v>11674</v>
      </c>
    </row>
    <row r="156" spans="1:17" ht="14.4" customHeight="1" x14ac:dyDescent="0.3">
      <c r="A156" s="664" t="s">
        <v>549</v>
      </c>
      <c r="B156" s="665" t="s">
        <v>3346</v>
      </c>
      <c r="C156" s="665" t="s">
        <v>3252</v>
      </c>
      <c r="D156" s="665" t="s">
        <v>3552</v>
      </c>
      <c r="E156" s="665" t="s">
        <v>3553</v>
      </c>
      <c r="F156" s="668"/>
      <c r="G156" s="668"/>
      <c r="H156" s="668"/>
      <c r="I156" s="668"/>
      <c r="J156" s="668"/>
      <c r="K156" s="668"/>
      <c r="L156" s="668"/>
      <c r="M156" s="668"/>
      <c r="N156" s="668">
        <v>6</v>
      </c>
      <c r="O156" s="668">
        <v>5416.02</v>
      </c>
      <c r="P156" s="681"/>
      <c r="Q156" s="669">
        <v>902.67000000000007</v>
      </c>
    </row>
    <row r="157" spans="1:17" ht="14.4" customHeight="1" x14ac:dyDescent="0.3">
      <c r="A157" s="664" t="s">
        <v>549</v>
      </c>
      <c r="B157" s="665" t="s">
        <v>3346</v>
      </c>
      <c r="C157" s="665" t="s">
        <v>3252</v>
      </c>
      <c r="D157" s="665" t="s">
        <v>3554</v>
      </c>
      <c r="E157" s="665" t="s">
        <v>3555</v>
      </c>
      <c r="F157" s="668"/>
      <c r="G157" s="668"/>
      <c r="H157" s="668"/>
      <c r="I157" s="668"/>
      <c r="J157" s="668"/>
      <c r="K157" s="668"/>
      <c r="L157" s="668"/>
      <c r="M157" s="668"/>
      <c r="N157" s="668">
        <v>2</v>
      </c>
      <c r="O157" s="668">
        <v>2074.38</v>
      </c>
      <c r="P157" s="681"/>
      <c r="Q157" s="669">
        <v>1037.19</v>
      </c>
    </row>
    <row r="158" spans="1:17" ht="14.4" customHeight="1" x14ac:dyDescent="0.3">
      <c r="A158" s="664" t="s">
        <v>549</v>
      </c>
      <c r="B158" s="665" t="s">
        <v>3346</v>
      </c>
      <c r="C158" s="665" t="s">
        <v>3252</v>
      </c>
      <c r="D158" s="665" t="s">
        <v>3556</v>
      </c>
      <c r="E158" s="665" t="s">
        <v>3557</v>
      </c>
      <c r="F158" s="668">
        <v>2</v>
      </c>
      <c r="G158" s="668">
        <v>92563.86</v>
      </c>
      <c r="H158" s="668">
        <v>1</v>
      </c>
      <c r="I158" s="668">
        <v>46281.93</v>
      </c>
      <c r="J158" s="668">
        <v>1</v>
      </c>
      <c r="K158" s="668">
        <v>46281.93</v>
      </c>
      <c r="L158" s="668">
        <v>0.5</v>
      </c>
      <c r="M158" s="668">
        <v>46281.93</v>
      </c>
      <c r="N158" s="668">
        <v>2</v>
      </c>
      <c r="O158" s="668">
        <v>92563.86</v>
      </c>
      <c r="P158" s="681">
        <v>1</v>
      </c>
      <c r="Q158" s="669">
        <v>46281.93</v>
      </c>
    </row>
    <row r="159" spans="1:17" ht="14.4" customHeight="1" x14ac:dyDescent="0.3">
      <c r="A159" s="664" t="s">
        <v>549</v>
      </c>
      <c r="B159" s="665" t="s">
        <v>3346</v>
      </c>
      <c r="C159" s="665" t="s">
        <v>3252</v>
      </c>
      <c r="D159" s="665" t="s">
        <v>3558</v>
      </c>
      <c r="E159" s="665" t="s">
        <v>3559</v>
      </c>
      <c r="F159" s="668">
        <v>1</v>
      </c>
      <c r="G159" s="668">
        <v>4492.6899999999996</v>
      </c>
      <c r="H159" s="668">
        <v>1</v>
      </c>
      <c r="I159" s="668">
        <v>4492.6899999999996</v>
      </c>
      <c r="J159" s="668">
        <v>1</v>
      </c>
      <c r="K159" s="668">
        <v>4492.6899999999996</v>
      </c>
      <c r="L159" s="668">
        <v>1</v>
      </c>
      <c r="M159" s="668">
        <v>4492.6899999999996</v>
      </c>
      <c r="N159" s="668">
        <v>2</v>
      </c>
      <c r="O159" s="668">
        <v>8985.3799999999992</v>
      </c>
      <c r="P159" s="681">
        <v>2</v>
      </c>
      <c r="Q159" s="669">
        <v>4492.6899999999996</v>
      </c>
    </row>
    <row r="160" spans="1:17" ht="14.4" customHeight="1" x14ac:dyDescent="0.3">
      <c r="A160" s="664" t="s">
        <v>549</v>
      </c>
      <c r="B160" s="665" t="s">
        <v>3346</v>
      </c>
      <c r="C160" s="665" t="s">
        <v>3252</v>
      </c>
      <c r="D160" s="665" t="s">
        <v>3560</v>
      </c>
      <c r="E160" s="665" t="s">
        <v>3561</v>
      </c>
      <c r="F160" s="668">
        <v>1</v>
      </c>
      <c r="G160" s="668">
        <v>43594.8</v>
      </c>
      <c r="H160" s="668">
        <v>1</v>
      </c>
      <c r="I160" s="668">
        <v>43594.8</v>
      </c>
      <c r="J160" s="668">
        <v>1</v>
      </c>
      <c r="K160" s="668">
        <v>43594.8</v>
      </c>
      <c r="L160" s="668">
        <v>1</v>
      </c>
      <c r="M160" s="668">
        <v>43594.8</v>
      </c>
      <c r="N160" s="668">
        <v>2</v>
      </c>
      <c r="O160" s="668">
        <v>87189.6</v>
      </c>
      <c r="P160" s="681">
        <v>2</v>
      </c>
      <c r="Q160" s="669">
        <v>43594.8</v>
      </c>
    </row>
    <row r="161" spans="1:17" ht="14.4" customHeight="1" x14ac:dyDescent="0.3">
      <c r="A161" s="664" t="s">
        <v>549</v>
      </c>
      <c r="B161" s="665" t="s">
        <v>3346</v>
      </c>
      <c r="C161" s="665" t="s">
        <v>3252</v>
      </c>
      <c r="D161" s="665" t="s">
        <v>3562</v>
      </c>
      <c r="E161" s="665" t="s">
        <v>3563</v>
      </c>
      <c r="F161" s="668">
        <v>2</v>
      </c>
      <c r="G161" s="668">
        <v>37064.199999999997</v>
      </c>
      <c r="H161" s="668">
        <v>1</v>
      </c>
      <c r="I161" s="668">
        <v>18532.099999999999</v>
      </c>
      <c r="J161" s="668">
        <v>1</v>
      </c>
      <c r="K161" s="668">
        <v>18532.099999999999</v>
      </c>
      <c r="L161" s="668">
        <v>0.5</v>
      </c>
      <c r="M161" s="668">
        <v>18532.099999999999</v>
      </c>
      <c r="N161" s="668">
        <v>1</v>
      </c>
      <c r="O161" s="668">
        <v>18532.099999999999</v>
      </c>
      <c r="P161" s="681">
        <v>0.5</v>
      </c>
      <c r="Q161" s="669">
        <v>18532.099999999999</v>
      </c>
    </row>
    <row r="162" spans="1:17" ht="14.4" customHeight="1" x14ac:dyDescent="0.3">
      <c r="A162" s="664" t="s">
        <v>549</v>
      </c>
      <c r="B162" s="665" t="s">
        <v>3346</v>
      </c>
      <c r="C162" s="665" t="s">
        <v>3252</v>
      </c>
      <c r="D162" s="665" t="s">
        <v>3564</v>
      </c>
      <c r="E162" s="665" t="s">
        <v>3563</v>
      </c>
      <c r="F162" s="668">
        <v>1</v>
      </c>
      <c r="G162" s="668">
        <v>27256.2</v>
      </c>
      <c r="H162" s="668">
        <v>1</v>
      </c>
      <c r="I162" s="668">
        <v>27256.2</v>
      </c>
      <c r="J162" s="668"/>
      <c r="K162" s="668"/>
      <c r="L162" s="668"/>
      <c r="M162" s="668"/>
      <c r="N162" s="668">
        <v>2</v>
      </c>
      <c r="O162" s="668">
        <v>54512.4</v>
      </c>
      <c r="P162" s="681">
        <v>2</v>
      </c>
      <c r="Q162" s="669">
        <v>27256.2</v>
      </c>
    </row>
    <row r="163" spans="1:17" ht="14.4" customHeight="1" x14ac:dyDescent="0.3">
      <c r="A163" s="664" t="s">
        <v>549</v>
      </c>
      <c r="B163" s="665" t="s">
        <v>3346</v>
      </c>
      <c r="C163" s="665" t="s">
        <v>3252</v>
      </c>
      <c r="D163" s="665" t="s">
        <v>3565</v>
      </c>
      <c r="E163" s="665" t="s">
        <v>3566</v>
      </c>
      <c r="F163" s="668"/>
      <c r="G163" s="668"/>
      <c r="H163" s="668"/>
      <c r="I163" s="668"/>
      <c r="J163" s="668"/>
      <c r="K163" s="668"/>
      <c r="L163" s="668"/>
      <c r="M163" s="668"/>
      <c r="N163" s="668">
        <v>1</v>
      </c>
      <c r="O163" s="668">
        <v>50148.6</v>
      </c>
      <c r="P163" s="681"/>
      <c r="Q163" s="669">
        <v>50148.6</v>
      </c>
    </row>
    <row r="164" spans="1:17" ht="14.4" customHeight="1" x14ac:dyDescent="0.3">
      <c r="A164" s="664" t="s">
        <v>549</v>
      </c>
      <c r="B164" s="665" t="s">
        <v>3346</v>
      </c>
      <c r="C164" s="665" t="s">
        <v>3252</v>
      </c>
      <c r="D164" s="665" t="s">
        <v>3567</v>
      </c>
      <c r="E164" s="665" t="s">
        <v>3568</v>
      </c>
      <c r="F164" s="668"/>
      <c r="G164" s="668"/>
      <c r="H164" s="668"/>
      <c r="I164" s="668"/>
      <c r="J164" s="668"/>
      <c r="K164" s="668"/>
      <c r="L164" s="668"/>
      <c r="M164" s="668"/>
      <c r="N164" s="668">
        <v>1</v>
      </c>
      <c r="O164" s="668">
        <v>32428.85</v>
      </c>
      <c r="P164" s="681"/>
      <c r="Q164" s="669">
        <v>32428.85</v>
      </c>
    </row>
    <row r="165" spans="1:17" ht="14.4" customHeight="1" x14ac:dyDescent="0.3">
      <c r="A165" s="664" t="s">
        <v>549</v>
      </c>
      <c r="B165" s="665" t="s">
        <v>3346</v>
      </c>
      <c r="C165" s="665" t="s">
        <v>3252</v>
      </c>
      <c r="D165" s="665" t="s">
        <v>3569</v>
      </c>
      <c r="E165" s="665" t="s">
        <v>3570</v>
      </c>
      <c r="F165" s="668"/>
      <c r="G165" s="668"/>
      <c r="H165" s="668"/>
      <c r="I165" s="668"/>
      <c r="J165" s="668">
        <v>604</v>
      </c>
      <c r="K165" s="668">
        <v>49528</v>
      </c>
      <c r="L165" s="668"/>
      <c r="M165" s="668">
        <v>82</v>
      </c>
      <c r="N165" s="668"/>
      <c r="O165" s="668"/>
      <c r="P165" s="681"/>
      <c r="Q165" s="669"/>
    </row>
    <row r="166" spans="1:17" ht="14.4" customHeight="1" x14ac:dyDescent="0.3">
      <c r="A166" s="664" t="s">
        <v>549</v>
      </c>
      <c r="B166" s="665" t="s">
        <v>3346</v>
      </c>
      <c r="C166" s="665" t="s">
        <v>3252</v>
      </c>
      <c r="D166" s="665" t="s">
        <v>3571</v>
      </c>
      <c r="E166" s="665" t="s">
        <v>3572</v>
      </c>
      <c r="F166" s="668">
        <v>4</v>
      </c>
      <c r="G166" s="668">
        <v>63600</v>
      </c>
      <c r="H166" s="668">
        <v>1</v>
      </c>
      <c r="I166" s="668">
        <v>15900</v>
      </c>
      <c r="J166" s="668"/>
      <c r="K166" s="668"/>
      <c r="L166" s="668"/>
      <c r="M166" s="668"/>
      <c r="N166" s="668"/>
      <c r="O166" s="668"/>
      <c r="P166" s="681"/>
      <c r="Q166" s="669"/>
    </row>
    <row r="167" spans="1:17" ht="14.4" customHeight="1" x14ac:dyDescent="0.3">
      <c r="A167" s="664" t="s">
        <v>549</v>
      </c>
      <c r="B167" s="665" t="s">
        <v>3346</v>
      </c>
      <c r="C167" s="665" t="s">
        <v>3252</v>
      </c>
      <c r="D167" s="665" t="s">
        <v>3573</v>
      </c>
      <c r="E167" s="665" t="s">
        <v>3574</v>
      </c>
      <c r="F167" s="668">
        <v>10</v>
      </c>
      <c r="G167" s="668">
        <v>61150</v>
      </c>
      <c r="H167" s="668">
        <v>1</v>
      </c>
      <c r="I167" s="668">
        <v>6115</v>
      </c>
      <c r="J167" s="668">
        <v>2</v>
      </c>
      <c r="K167" s="668">
        <v>12230</v>
      </c>
      <c r="L167" s="668">
        <v>0.2</v>
      </c>
      <c r="M167" s="668">
        <v>6115</v>
      </c>
      <c r="N167" s="668">
        <v>10</v>
      </c>
      <c r="O167" s="668">
        <v>61150</v>
      </c>
      <c r="P167" s="681">
        <v>1</v>
      </c>
      <c r="Q167" s="669">
        <v>6115</v>
      </c>
    </row>
    <row r="168" spans="1:17" ht="14.4" customHeight="1" x14ac:dyDescent="0.3">
      <c r="A168" s="664" t="s">
        <v>549</v>
      </c>
      <c r="B168" s="665" t="s">
        <v>3346</v>
      </c>
      <c r="C168" s="665" t="s">
        <v>3252</v>
      </c>
      <c r="D168" s="665" t="s">
        <v>3575</v>
      </c>
      <c r="E168" s="665" t="s">
        <v>3576</v>
      </c>
      <c r="F168" s="668">
        <v>2</v>
      </c>
      <c r="G168" s="668">
        <v>17880</v>
      </c>
      <c r="H168" s="668">
        <v>1</v>
      </c>
      <c r="I168" s="668">
        <v>8940</v>
      </c>
      <c r="J168" s="668">
        <v>5</v>
      </c>
      <c r="K168" s="668">
        <v>44700</v>
      </c>
      <c r="L168" s="668">
        <v>2.5</v>
      </c>
      <c r="M168" s="668">
        <v>8940</v>
      </c>
      <c r="N168" s="668">
        <v>5</v>
      </c>
      <c r="O168" s="668">
        <v>44700</v>
      </c>
      <c r="P168" s="681">
        <v>2.5</v>
      </c>
      <c r="Q168" s="669">
        <v>8940</v>
      </c>
    </row>
    <row r="169" spans="1:17" ht="14.4" customHeight="1" x14ac:dyDescent="0.3">
      <c r="A169" s="664" t="s">
        <v>549</v>
      </c>
      <c r="B169" s="665" t="s">
        <v>3346</v>
      </c>
      <c r="C169" s="665" t="s">
        <v>3252</v>
      </c>
      <c r="D169" s="665" t="s">
        <v>3577</v>
      </c>
      <c r="E169" s="665" t="s">
        <v>3578</v>
      </c>
      <c r="F169" s="668">
        <v>3</v>
      </c>
      <c r="G169" s="668">
        <v>1085.07</v>
      </c>
      <c r="H169" s="668">
        <v>1</v>
      </c>
      <c r="I169" s="668">
        <v>361.69</v>
      </c>
      <c r="J169" s="668">
        <v>5</v>
      </c>
      <c r="K169" s="668">
        <v>1808.45</v>
      </c>
      <c r="L169" s="668">
        <v>1.6666666666666667</v>
      </c>
      <c r="M169" s="668">
        <v>361.69</v>
      </c>
      <c r="N169" s="668"/>
      <c r="O169" s="668"/>
      <c r="P169" s="681"/>
      <c r="Q169" s="669"/>
    </row>
    <row r="170" spans="1:17" ht="14.4" customHeight="1" x14ac:dyDescent="0.3">
      <c r="A170" s="664" t="s">
        <v>549</v>
      </c>
      <c r="B170" s="665" t="s">
        <v>3346</v>
      </c>
      <c r="C170" s="665" t="s">
        <v>3252</v>
      </c>
      <c r="D170" s="665" t="s">
        <v>3579</v>
      </c>
      <c r="E170" s="665" t="s">
        <v>3580</v>
      </c>
      <c r="F170" s="668">
        <v>1</v>
      </c>
      <c r="G170" s="668">
        <v>10712.89</v>
      </c>
      <c r="H170" s="668">
        <v>1</v>
      </c>
      <c r="I170" s="668">
        <v>10712.89</v>
      </c>
      <c r="J170" s="668">
        <v>1</v>
      </c>
      <c r="K170" s="668">
        <v>10712.89</v>
      </c>
      <c r="L170" s="668">
        <v>1</v>
      </c>
      <c r="M170" s="668">
        <v>10712.89</v>
      </c>
      <c r="N170" s="668">
        <v>1</v>
      </c>
      <c r="O170" s="668">
        <v>10712.89</v>
      </c>
      <c r="P170" s="681">
        <v>1</v>
      </c>
      <c r="Q170" s="669">
        <v>10712.89</v>
      </c>
    </row>
    <row r="171" spans="1:17" ht="14.4" customHeight="1" x14ac:dyDescent="0.3">
      <c r="A171" s="664" t="s">
        <v>549</v>
      </c>
      <c r="B171" s="665" t="s">
        <v>3346</v>
      </c>
      <c r="C171" s="665" t="s">
        <v>3252</v>
      </c>
      <c r="D171" s="665" t="s">
        <v>3581</v>
      </c>
      <c r="E171" s="665" t="s">
        <v>3582</v>
      </c>
      <c r="F171" s="668">
        <v>21</v>
      </c>
      <c r="G171" s="668">
        <v>105510.09</v>
      </c>
      <c r="H171" s="668">
        <v>1</v>
      </c>
      <c r="I171" s="668">
        <v>5024.29</v>
      </c>
      <c r="J171" s="668">
        <v>32</v>
      </c>
      <c r="K171" s="668">
        <v>160777.28</v>
      </c>
      <c r="L171" s="668">
        <v>1.5238095238095239</v>
      </c>
      <c r="M171" s="668">
        <v>5024.29</v>
      </c>
      <c r="N171" s="668">
        <v>50</v>
      </c>
      <c r="O171" s="668">
        <v>251214.50000000003</v>
      </c>
      <c r="P171" s="681">
        <v>2.3809523809523814</v>
      </c>
      <c r="Q171" s="669">
        <v>5024.2900000000009</v>
      </c>
    </row>
    <row r="172" spans="1:17" ht="14.4" customHeight="1" x14ac:dyDescent="0.3">
      <c r="A172" s="664" t="s">
        <v>549</v>
      </c>
      <c r="B172" s="665" t="s">
        <v>3346</v>
      </c>
      <c r="C172" s="665" t="s">
        <v>3252</v>
      </c>
      <c r="D172" s="665" t="s">
        <v>3583</v>
      </c>
      <c r="E172" s="665" t="s">
        <v>3584</v>
      </c>
      <c r="F172" s="668">
        <v>2</v>
      </c>
      <c r="G172" s="668">
        <v>10048.58</v>
      </c>
      <c r="H172" s="668">
        <v>1</v>
      </c>
      <c r="I172" s="668">
        <v>5024.29</v>
      </c>
      <c r="J172" s="668">
        <v>2</v>
      </c>
      <c r="K172" s="668">
        <v>10048.58</v>
      </c>
      <c r="L172" s="668">
        <v>1</v>
      </c>
      <c r="M172" s="668">
        <v>5024.29</v>
      </c>
      <c r="N172" s="668">
        <v>5</v>
      </c>
      <c r="O172" s="668">
        <v>25121.45</v>
      </c>
      <c r="P172" s="681">
        <v>2.5</v>
      </c>
      <c r="Q172" s="669">
        <v>5024.29</v>
      </c>
    </row>
    <row r="173" spans="1:17" ht="14.4" customHeight="1" x14ac:dyDescent="0.3">
      <c r="A173" s="664" t="s">
        <v>549</v>
      </c>
      <c r="B173" s="665" t="s">
        <v>3346</v>
      </c>
      <c r="C173" s="665" t="s">
        <v>3252</v>
      </c>
      <c r="D173" s="665" t="s">
        <v>3585</v>
      </c>
      <c r="E173" s="665" t="s">
        <v>3586</v>
      </c>
      <c r="F173" s="668"/>
      <c r="G173" s="668"/>
      <c r="H173" s="668"/>
      <c r="I173" s="668"/>
      <c r="J173" s="668">
        <v>30</v>
      </c>
      <c r="K173" s="668">
        <v>910890</v>
      </c>
      <c r="L173" s="668"/>
      <c r="M173" s="668">
        <v>30363</v>
      </c>
      <c r="N173" s="668">
        <v>9</v>
      </c>
      <c r="O173" s="668">
        <v>273267</v>
      </c>
      <c r="P173" s="681"/>
      <c r="Q173" s="669">
        <v>30363</v>
      </c>
    </row>
    <row r="174" spans="1:17" ht="14.4" customHeight="1" x14ac:dyDescent="0.3">
      <c r="A174" s="664" t="s">
        <v>549</v>
      </c>
      <c r="B174" s="665" t="s">
        <v>3346</v>
      </c>
      <c r="C174" s="665" t="s">
        <v>3252</v>
      </c>
      <c r="D174" s="665" t="s">
        <v>3587</v>
      </c>
      <c r="E174" s="665" t="s">
        <v>3588</v>
      </c>
      <c r="F174" s="668">
        <v>4</v>
      </c>
      <c r="G174" s="668">
        <v>69564</v>
      </c>
      <c r="H174" s="668">
        <v>1</v>
      </c>
      <c r="I174" s="668">
        <v>17391</v>
      </c>
      <c r="J174" s="668">
        <v>4</v>
      </c>
      <c r="K174" s="668">
        <v>69564</v>
      </c>
      <c r="L174" s="668">
        <v>1</v>
      </c>
      <c r="M174" s="668">
        <v>17391</v>
      </c>
      <c r="N174" s="668"/>
      <c r="O174" s="668"/>
      <c r="P174" s="681"/>
      <c r="Q174" s="669"/>
    </row>
    <row r="175" spans="1:17" ht="14.4" customHeight="1" x14ac:dyDescent="0.3">
      <c r="A175" s="664" t="s">
        <v>549</v>
      </c>
      <c r="B175" s="665" t="s">
        <v>3346</v>
      </c>
      <c r="C175" s="665" t="s">
        <v>3252</v>
      </c>
      <c r="D175" s="665" t="s">
        <v>3589</v>
      </c>
      <c r="E175" s="665" t="s">
        <v>3590</v>
      </c>
      <c r="F175" s="668">
        <v>1</v>
      </c>
      <c r="G175" s="668">
        <v>66413</v>
      </c>
      <c r="H175" s="668">
        <v>1</v>
      </c>
      <c r="I175" s="668">
        <v>66413</v>
      </c>
      <c r="J175" s="668">
        <v>1</v>
      </c>
      <c r="K175" s="668">
        <v>66413</v>
      </c>
      <c r="L175" s="668">
        <v>1</v>
      </c>
      <c r="M175" s="668">
        <v>66413</v>
      </c>
      <c r="N175" s="668">
        <v>1</v>
      </c>
      <c r="O175" s="668">
        <v>66413</v>
      </c>
      <c r="P175" s="681">
        <v>1</v>
      </c>
      <c r="Q175" s="669">
        <v>66413</v>
      </c>
    </row>
    <row r="176" spans="1:17" ht="14.4" customHeight="1" x14ac:dyDescent="0.3">
      <c r="A176" s="664" t="s">
        <v>549</v>
      </c>
      <c r="B176" s="665" t="s">
        <v>3346</v>
      </c>
      <c r="C176" s="665" t="s">
        <v>3252</v>
      </c>
      <c r="D176" s="665" t="s">
        <v>3591</v>
      </c>
      <c r="E176" s="665" t="s">
        <v>3592</v>
      </c>
      <c r="F176" s="668">
        <v>2</v>
      </c>
      <c r="G176" s="668">
        <v>25358</v>
      </c>
      <c r="H176" s="668">
        <v>1</v>
      </c>
      <c r="I176" s="668">
        <v>12679</v>
      </c>
      <c r="J176" s="668">
        <v>2</v>
      </c>
      <c r="K176" s="668">
        <v>25358</v>
      </c>
      <c r="L176" s="668">
        <v>1</v>
      </c>
      <c r="M176" s="668">
        <v>12679</v>
      </c>
      <c r="N176" s="668">
        <v>2</v>
      </c>
      <c r="O176" s="668">
        <v>25358</v>
      </c>
      <c r="P176" s="681">
        <v>1</v>
      </c>
      <c r="Q176" s="669">
        <v>12679</v>
      </c>
    </row>
    <row r="177" spans="1:17" ht="14.4" customHeight="1" x14ac:dyDescent="0.3">
      <c r="A177" s="664" t="s">
        <v>549</v>
      </c>
      <c r="B177" s="665" t="s">
        <v>3346</v>
      </c>
      <c r="C177" s="665" t="s">
        <v>3252</v>
      </c>
      <c r="D177" s="665" t="s">
        <v>3593</v>
      </c>
      <c r="E177" s="665" t="s">
        <v>3594</v>
      </c>
      <c r="F177" s="668">
        <v>1</v>
      </c>
      <c r="G177" s="668">
        <v>7421.4</v>
      </c>
      <c r="H177" s="668">
        <v>1</v>
      </c>
      <c r="I177" s="668">
        <v>7421.4</v>
      </c>
      <c r="J177" s="668">
        <v>1</v>
      </c>
      <c r="K177" s="668">
        <v>7421.4</v>
      </c>
      <c r="L177" s="668">
        <v>1</v>
      </c>
      <c r="M177" s="668">
        <v>7421.4</v>
      </c>
      <c r="N177" s="668">
        <v>1</v>
      </c>
      <c r="O177" s="668">
        <v>7421.4</v>
      </c>
      <c r="P177" s="681">
        <v>1</v>
      </c>
      <c r="Q177" s="669">
        <v>7421.4</v>
      </c>
    </row>
    <row r="178" spans="1:17" ht="14.4" customHeight="1" x14ac:dyDescent="0.3">
      <c r="A178" s="664" t="s">
        <v>549</v>
      </c>
      <c r="B178" s="665" t="s">
        <v>3346</v>
      </c>
      <c r="C178" s="665" t="s">
        <v>3252</v>
      </c>
      <c r="D178" s="665" t="s">
        <v>3595</v>
      </c>
      <c r="E178" s="665" t="s">
        <v>3596</v>
      </c>
      <c r="F178" s="668">
        <v>11</v>
      </c>
      <c r="G178" s="668">
        <v>174488.37999999998</v>
      </c>
      <c r="H178" s="668">
        <v>1</v>
      </c>
      <c r="I178" s="668">
        <v>15862.579999999998</v>
      </c>
      <c r="J178" s="668">
        <v>16</v>
      </c>
      <c r="K178" s="668">
        <v>253801.27999999994</v>
      </c>
      <c r="L178" s="668">
        <v>1.4545454545454544</v>
      </c>
      <c r="M178" s="668">
        <v>15862.579999999996</v>
      </c>
      <c r="N178" s="668">
        <v>20</v>
      </c>
      <c r="O178" s="668">
        <v>317251.59999999998</v>
      </c>
      <c r="P178" s="681">
        <v>1.8181818181818183</v>
      </c>
      <c r="Q178" s="669">
        <v>15862.579999999998</v>
      </c>
    </row>
    <row r="179" spans="1:17" ht="14.4" customHeight="1" x14ac:dyDescent="0.3">
      <c r="A179" s="664" t="s">
        <v>549</v>
      </c>
      <c r="B179" s="665" t="s">
        <v>3346</v>
      </c>
      <c r="C179" s="665" t="s">
        <v>3252</v>
      </c>
      <c r="D179" s="665" t="s">
        <v>3597</v>
      </c>
      <c r="E179" s="665" t="s">
        <v>3598</v>
      </c>
      <c r="F179" s="668">
        <v>2</v>
      </c>
      <c r="G179" s="668">
        <v>8154.1</v>
      </c>
      <c r="H179" s="668">
        <v>1</v>
      </c>
      <c r="I179" s="668">
        <v>4077.05</v>
      </c>
      <c r="J179" s="668">
        <v>4</v>
      </c>
      <c r="K179" s="668">
        <v>16308.2</v>
      </c>
      <c r="L179" s="668">
        <v>2</v>
      </c>
      <c r="M179" s="668">
        <v>4077.05</v>
      </c>
      <c r="N179" s="668">
        <v>6</v>
      </c>
      <c r="O179" s="668">
        <v>24462.3</v>
      </c>
      <c r="P179" s="681">
        <v>2.9999999999999996</v>
      </c>
      <c r="Q179" s="669">
        <v>4077.0499999999997</v>
      </c>
    </row>
    <row r="180" spans="1:17" ht="14.4" customHeight="1" x14ac:dyDescent="0.3">
      <c r="A180" s="664" t="s">
        <v>549</v>
      </c>
      <c r="B180" s="665" t="s">
        <v>3346</v>
      </c>
      <c r="C180" s="665" t="s">
        <v>3252</v>
      </c>
      <c r="D180" s="665" t="s">
        <v>3599</v>
      </c>
      <c r="E180" s="665" t="s">
        <v>3600</v>
      </c>
      <c r="F180" s="668">
        <v>2</v>
      </c>
      <c r="G180" s="668">
        <v>60301.86</v>
      </c>
      <c r="H180" s="668">
        <v>1</v>
      </c>
      <c r="I180" s="668">
        <v>30150.93</v>
      </c>
      <c r="J180" s="668"/>
      <c r="K180" s="668"/>
      <c r="L180" s="668"/>
      <c r="M180" s="668"/>
      <c r="N180" s="668"/>
      <c r="O180" s="668"/>
      <c r="P180" s="681"/>
      <c r="Q180" s="669"/>
    </row>
    <row r="181" spans="1:17" ht="14.4" customHeight="1" x14ac:dyDescent="0.3">
      <c r="A181" s="664" t="s">
        <v>549</v>
      </c>
      <c r="B181" s="665" t="s">
        <v>3346</v>
      </c>
      <c r="C181" s="665" t="s">
        <v>3252</v>
      </c>
      <c r="D181" s="665" t="s">
        <v>3601</v>
      </c>
      <c r="E181" s="665" t="s">
        <v>3602</v>
      </c>
      <c r="F181" s="668"/>
      <c r="G181" s="668"/>
      <c r="H181" s="668"/>
      <c r="I181" s="668"/>
      <c r="J181" s="668">
        <v>1</v>
      </c>
      <c r="K181" s="668">
        <v>8394.5499999999993</v>
      </c>
      <c r="L181" s="668"/>
      <c r="M181" s="668">
        <v>8394.5499999999993</v>
      </c>
      <c r="N181" s="668">
        <v>1</v>
      </c>
      <c r="O181" s="668">
        <v>8394.5499999999993</v>
      </c>
      <c r="P181" s="681"/>
      <c r="Q181" s="669">
        <v>8394.5499999999993</v>
      </c>
    </row>
    <row r="182" spans="1:17" ht="14.4" customHeight="1" x14ac:dyDescent="0.3">
      <c r="A182" s="664" t="s">
        <v>549</v>
      </c>
      <c r="B182" s="665" t="s">
        <v>3346</v>
      </c>
      <c r="C182" s="665" t="s">
        <v>3252</v>
      </c>
      <c r="D182" s="665" t="s">
        <v>3603</v>
      </c>
      <c r="E182" s="665" t="s">
        <v>3604</v>
      </c>
      <c r="F182" s="668"/>
      <c r="G182" s="668"/>
      <c r="H182" s="668"/>
      <c r="I182" s="668"/>
      <c r="J182" s="668">
        <v>1</v>
      </c>
      <c r="K182" s="668">
        <v>5587.04</v>
      </c>
      <c r="L182" s="668"/>
      <c r="M182" s="668">
        <v>5587.04</v>
      </c>
      <c r="N182" s="668">
        <v>1</v>
      </c>
      <c r="O182" s="668">
        <v>5587.04</v>
      </c>
      <c r="P182" s="681"/>
      <c r="Q182" s="669">
        <v>5587.04</v>
      </c>
    </row>
    <row r="183" spans="1:17" ht="14.4" customHeight="1" x14ac:dyDescent="0.3">
      <c r="A183" s="664" t="s">
        <v>549</v>
      </c>
      <c r="B183" s="665" t="s">
        <v>3346</v>
      </c>
      <c r="C183" s="665" t="s">
        <v>3252</v>
      </c>
      <c r="D183" s="665" t="s">
        <v>3605</v>
      </c>
      <c r="E183" s="665" t="s">
        <v>3606</v>
      </c>
      <c r="F183" s="668"/>
      <c r="G183" s="668"/>
      <c r="H183" s="668"/>
      <c r="I183" s="668"/>
      <c r="J183" s="668"/>
      <c r="K183" s="668"/>
      <c r="L183" s="668"/>
      <c r="M183" s="668"/>
      <c r="N183" s="668">
        <v>1</v>
      </c>
      <c r="O183" s="668">
        <v>2590.91</v>
      </c>
      <c r="P183" s="681"/>
      <c r="Q183" s="669">
        <v>2590.91</v>
      </c>
    </row>
    <row r="184" spans="1:17" ht="14.4" customHeight="1" x14ac:dyDescent="0.3">
      <c r="A184" s="664" t="s">
        <v>549</v>
      </c>
      <c r="B184" s="665" t="s">
        <v>3346</v>
      </c>
      <c r="C184" s="665" t="s">
        <v>3252</v>
      </c>
      <c r="D184" s="665" t="s">
        <v>3607</v>
      </c>
      <c r="E184" s="665" t="s">
        <v>3608</v>
      </c>
      <c r="F184" s="668"/>
      <c r="G184" s="668"/>
      <c r="H184" s="668"/>
      <c r="I184" s="668"/>
      <c r="J184" s="668"/>
      <c r="K184" s="668"/>
      <c r="L184" s="668"/>
      <c r="M184" s="668"/>
      <c r="N184" s="668">
        <v>1</v>
      </c>
      <c r="O184" s="668">
        <v>2383.64</v>
      </c>
      <c r="P184" s="681"/>
      <c r="Q184" s="669">
        <v>2383.64</v>
      </c>
    </row>
    <row r="185" spans="1:17" ht="14.4" customHeight="1" x14ac:dyDescent="0.3">
      <c r="A185" s="664" t="s">
        <v>549</v>
      </c>
      <c r="B185" s="665" t="s">
        <v>3346</v>
      </c>
      <c r="C185" s="665" t="s">
        <v>3252</v>
      </c>
      <c r="D185" s="665" t="s">
        <v>3609</v>
      </c>
      <c r="E185" s="665" t="s">
        <v>3610</v>
      </c>
      <c r="F185" s="668"/>
      <c r="G185" s="668"/>
      <c r="H185" s="668"/>
      <c r="I185" s="668"/>
      <c r="J185" s="668"/>
      <c r="K185" s="668"/>
      <c r="L185" s="668"/>
      <c r="M185" s="668"/>
      <c r="N185" s="668">
        <v>2</v>
      </c>
      <c r="O185" s="668">
        <v>3025.36</v>
      </c>
      <c r="P185" s="681"/>
      <c r="Q185" s="669">
        <v>1512.68</v>
      </c>
    </row>
    <row r="186" spans="1:17" ht="14.4" customHeight="1" x14ac:dyDescent="0.3">
      <c r="A186" s="664" t="s">
        <v>549</v>
      </c>
      <c r="B186" s="665" t="s">
        <v>3346</v>
      </c>
      <c r="C186" s="665" t="s">
        <v>3252</v>
      </c>
      <c r="D186" s="665" t="s">
        <v>3611</v>
      </c>
      <c r="E186" s="665" t="s">
        <v>3612</v>
      </c>
      <c r="F186" s="668"/>
      <c r="G186" s="668"/>
      <c r="H186" s="668"/>
      <c r="I186" s="668"/>
      <c r="J186" s="668"/>
      <c r="K186" s="668"/>
      <c r="L186" s="668"/>
      <c r="M186" s="668"/>
      <c r="N186" s="668">
        <v>1</v>
      </c>
      <c r="O186" s="668">
        <v>22843.53</v>
      </c>
      <c r="P186" s="681"/>
      <c r="Q186" s="669">
        <v>22843.53</v>
      </c>
    </row>
    <row r="187" spans="1:17" ht="14.4" customHeight="1" x14ac:dyDescent="0.3">
      <c r="A187" s="664" t="s">
        <v>549</v>
      </c>
      <c r="B187" s="665" t="s">
        <v>3346</v>
      </c>
      <c r="C187" s="665" t="s">
        <v>3252</v>
      </c>
      <c r="D187" s="665" t="s">
        <v>3613</v>
      </c>
      <c r="E187" s="665" t="s">
        <v>3614</v>
      </c>
      <c r="F187" s="668"/>
      <c r="G187" s="668"/>
      <c r="H187" s="668"/>
      <c r="I187" s="668"/>
      <c r="J187" s="668"/>
      <c r="K187" s="668"/>
      <c r="L187" s="668"/>
      <c r="M187" s="668"/>
      <c r="N187" s="668">
        <v>3</v>
      </c>
      <c r="O187" s="668">
        <v>8997.7199999999993</v>
      </c>
      <c r="P187" s="681"/>
      <c r="Q187" s="669">
        <v>2999.24</v>
      </c>
    </row>
    <row r="188" spans="1:17" ht="14.4" customHeight="1" x14ac:dyDescent="0.3">
      <c r="A188" s="664" t="s">
        <v>549</v>
      </c>
      <c r="B188" s="665" t="s">
        <v>3346</v>
      </c>
      <c r="C188" s="665" t="s">
        <v>3252</v>
      </c>
      <c r="D188" s="665" t="s">
        <v>3615</v>
      </c>
      <c r="E188" s="665" t="s">
        <v>3616</v>
      </c>
      <c r="F188" s="668">
        <v>8</v>
      </c>
      <c r="G188" s="668">
        <v>208930.88</v>
      </c>
      <c r="H188" s="668">
        <v>1</v>
      </c>
      <c r="I188" s="668">
        <v>26116.36</v>
      </c>
      <c r="J188" s="668"/>
      <c r="K188" s="668"/>
      <c r="L188" s="668"/>
      <c r="M188" s="668"/>
      <c r="N188" s="668"/>
      <c r="O188" s="668"/>
      <c r="P188" s="681"/>
      <c r="Q188" s="669"/>
    </row>
    <row r="189" spans="1:17" ht="14.4" customHeight="1" x14ac:dyDescent="0.3">
      <c r="A189" s="664" t="s">
        <v>549</v>
      </c>
      <c r="B189" s="665" t="s">
        <v>3346</v>
      </c>
      <c r="C189" s="665" t="s">
        <v>3252</v>
      </c>
      <c r="D189" s="665" t="s">
        <v>3617</v>
      </c>
      <c r="E189" s="665" t="s">
        <v>3618</v>
      </c>
      <c r="F189" s="668">
        <v>8</v>
      </c>
      <c r="G189" s="668">
        <v>130167.28</v>
      </c>
      <c r="H189" s="668">
        <v>1</v>
      </c>
      <c r="I189" s="668">
        <v>16270.91</v>
      </c>
      <c r="J189" s="668"/>
      <c r="K189" s="668"/>
      <c r="L189" s="668"/>
      <c r="M189" s="668"/>
      <c r="N189" s="668"/>
      <c r="O189" s="668"/>
      <c r="P189" s="681"/>
      <c r="Q189" s="669"/>
    </row>
    <row r="190" spans="1:17" ht="14.4" customHeight="1" x14ac:dyDescent="0.3">
      <c r="A190" s="664" t="s">
        <v>549</v>
      </c>
      <c r="B190" s="665" t="s">
        <v>3346</v>
      </c>
      <c r="C190" s="665" t="s">
        <v>3252</v>
      </c>
      <c r="D190" s="665" t="s">
        <v>3619</v>
      </c>
      <c r="E190" s="665" t="s">
        <v>3620</v>
      </c>
      <c r="F190" s="668">
        <v>8</v>
      </c>
      <c r="G190" s="668">
        <v>70472.72</v>
      </c>
      <c r="H190" s="668">
        <v>1</v>
      </c>
      <c r="I190" s="668">
        <v>8809.09</v>
      </c>
      <c r="J190" s="668"/>
      <c r="K190" s="668"/>
      <c r="L190" s="668"/>
      <c r="M190" s="668"/>
      <c r="N190" s="668"/>
      <c r="O190" s="668"/>
      <c r="P190" s="681"/>
      <c r="Q190" s="669"/>
    </row>
    <row r="191" spans="1:17" ht="14.4" customHeight="1" x14ac:dyDescent="0.3">
      <c r="A191" s="664" t="s">
        <v>549</v>
      </c>
      <c r="B191" s="665" t="s">
        <v>3346</v>
      </c>
      <c r="C191" s="665" t="s">
        <v>3252</v>
      </c>
      <c r="D191" s="665" t="s">
        <v>3621</v>
      </c>
      <c r="E191" s="665" t="s">
        <v>3622</v>
      </c>
      <c r="F191" s="668">
        <v>45</v>
      </c>
      <c r="G191" s="668">
        <v>189810</v>
      </c>
      <c r="H191" s="668">
        <v>1</v>
      </c>
      <c r="I191" s="668">
        <v>4218</v>
      </c>
      <c r="J191" s="668">
        <v>48</v>
      </c>
      <c r="K191" s="668">
        <v>202464</v>
      </c>
      <c r="L191" s="668">
        <v>1.0666666666666667</v>
      </c>
      <c r="M191" s="668">
        <v>4218</v>
      </c>
      <c r="N191" s="668">
        <v>47</v>
      </c>
      <c r="O191" s="668">
        <v>178421.4</v>
      </c>
      <c r="P191" s="681">
        <v>0.94</v>
      </c>
      <c r="Q191" s="669">
        <v>3796.2</v>
      </c>
    </row>
    <row r="192" spans="1:17" ht="14.4" customHeight="1" x14ac:dyDescent="0.3">
      <c r="A192" s="664" t="s">
        <v>549</v>
      </c>
      <c r="B192" s="665" t="s">
        <v>3346</v>
      </c>
      <c r="C192" s="665" t="s">
        <v>3252</v>
      </c>
      <c r="D192" s="665" t="s">
        <v>3623</v>
      </c>
      <c r="E192" s="665" t="s">
        <v>3624</v>
      </c>
      <c r="F192" s="668"/>
      <c r="G192" s="668"/>
      <c r="H192" s="668"/>
      <c r="I192" s="668"/>
      <c r="J192" s="668">
        <v>1</v>
      </c>
      <c r="K192" s="668">
        <v>19836</v>
      </c>
      <c r="L192" s="668"/>
      <c r="M192" s="668">
        <v>19836</v>
      </c>
      <c r="N192" s="668">
        <v>1</v>
      </c>
      <c r="O192" s="668">
        <v>19836</v>
      </c>
      <c r="P192" s="681"/>
      <c r="Q192" s="669">
        <v>19836</v>
      </c>
    </row>
    <row r="193" spans="1:17" ht="14.4" customHeight="1" x14ac:dyDescent="0.3">
      <c r="A193" s="664" t="s">
        <v>549</v>
      </c>
      <c r="B193" s="665" t="s">
        <v>3346</v>
      </c>
      <c r="C193" s="665" t="s">
        <v>3252</v>
      </c>
      <c r="D193" s="665" t="s">
        <v>3625</v>
      </c>
      <c r="E193" s="665" t="s">
        <v>3626</v>
      </c>
      <c r="F193" s="668"/>
      <c r="G193" s="668"/>
      <c r="H193" s="668"/>
      <c r="I193" s="668"/>
      <c r="J193" s="668"/>
      <c r="K193" s="668"/>
      <c r="L193" s="668"/>
      <c r="M193" s="668"/>
      <c r="N193" s="668">
        <v>1</v>
      </c>
      <c r="O193" s="668">
        <v>4302.9799999999996</v>
      </c>
      <c r="P193" s="681"/>
      <c r="Q193" s="669">
        <v>4302.9799999999996</v>
      </c>
    </row>
    <row r="194" spans="1:17" ht="14.4" customHeight="1" x14ac:dyDescent="0.3">
      <c r="A194" s="664" t="s">
        <v>549</v>
      </c>
      <c r="B194" s="665" t="s">
        <v>3346</v>
      </c>
      <c r="C194" s="665" t="s">
        <v>3252</v>
      </c>
      <c r="D194" s="665" t="s">
        <v>3627</v>
      </c>
      <c r="E194" s="665" t="s">
        <v>3628</v>
      </c>
      <c r="F194" s="668">
        <v>15</v>
      </c>
      <c r="G194" s="668">
        <v>1777.5</v>
      </c>
      <c r="H194" s="668">
        <v>1</v>
      </c>
      <c r="I194" s="668">
        <v>118.5</v>
      </c>
      <c r="J194" s="668">
        <v>21</v>
      </c>
      <c r="K194" s="668">
        <v>2488.5</v>
      </c>
      <c r="L194" s="668">
        <v>1.4</v>
      </c>
      <c r="M194" s="668">
        <v>118.5</v>
      </c>
      <c r="N194" s="668">
        <v>3</v>
      </c>
      <c r="O194" s="668">
        <v>355.5</v>
      </c>
      <c r="P194" s="681">
        <v>0.2</v>
      </c>
      <c r="Q194" s="669">
        <v>118.5</v>
      </c>
    </row>
    <row r="195" spans="1:17" ht="14.4" customHeight="1" x14ac:dyDescent="0.3">
      <c r="A195" s="664" t="s">
        <v>549</v>
      </c>
      <c r="B195" s="665" t="s">
        <v>3346</v>
      </c>
      <c r="C195" s="665" t="s">
        <v>3252</v>
      </c>
      <c r="D195" s="665" t="s">
        <v>3629</v>
      </c>
      <c r="E195" s="665" t="s">
        <v>3630</v>
      </c>
      <c r="F195" s="668"/>
      <c r="G195" s="668"/>
      <c r="H195" s="668"/>
      <c r="I195" s="668"/>
      <c r="J195" s="668">
        <v>1</v>
      </c>
      <c r="K195" s="668">
        <v>478.8</v>
      </c>
      <c r="L195" s="668"/>
      <c r="M195" s="668">
        <v>478.8</v>
      </c>
      <c r="N195" s="668"/>
      <c r="O195" s="668"/>
      <c r="P195" s="681"/>
      <c r="Q195" s="669"/>
    </row>
    <row r="196" spans="1:17" ht="14.4" customHeight="1" x14ac:dyDescent="0.3">
      <c r="A196" s="664" t="s">
        <v>549</v>
      </c>
      <c r="B196" s="665" t="s">
        <v>3346</v>
      </c>
      <c r="C196" s="665" t="s">
        <v>3252</v>
      </c>
      <c r="D196" s="665" t="s">
        <v>3631</v>
      </c>
      <c r="E196" s="665" t="s">
        <v>3632</v>
      </c>
      <c r="F196" s="668">
        <v>2</v>
      </c>
      <c r="G196" s="668">
        <v>200.6</v>
      </c>
      <c r="H196" s="668">
        <v>1</v>
      </c>
      <c r="I196" s="668">
        <v>100.3</v>
      </c>
      <c r="J196" s="668">
        <v>4</v>
      </c>
      <c r="K196" s="668">
        <v>401.2</v>
      </c>
      <c r="L196" s="668">
        <v>2</v>
      </c>
      <c r="M196" s="668">
        <v>100.3</v>
      </c>
      <c r="N196" s="668"/>
      <c r="O196" s="668"/>
      <c r="P196" s="681"/>
      <c r="Q196" s="669"/>
    </row>
    <row r="197" spans="1:17" ht="14.4" customHeight="1" x14ac:dyDescent="0.3">
      <c r="A197" s="664" t="s">
        <v>549</v>
      </c>
      <c r="B197" s="665" t="s">
        <v>3346</v>
      </c>
      <c r="C197" s="665" t="s">
        <v>3252</v>
      </c>
      <c r="D197" s="665" t="s">
        <v>3633</v>
      </c>
      <c r="E197" s="665" t="s">
        <v>3634</v>
      </c>
      <c r="F197" s="668">
        <v>7</v>
      </c>
      <c r="G197" s="668">
        <v>73357.97</v>
      </c>
      <c r="H197" s="668">
        <v>1</v>
      </c>
      <c r="I197" s="668">
        <v>10479.710000000001</v>
      </c>
      <c r="J197" s="668">
        <v>6</v>
      </c>
      <c r="K197" s="668">
        <v>62878.26</v>
      </c>
      <c r="L197" s="668">
        <v>0.85714285714285721</v>
      </c>
      <c r="M197" s="668">
        <v>10479.710000000001</v>
      </c>
      <c r="N197" s="668">
        <v>10</v>
      </c>
      <c r="O197" s="668">
        <v>104797.09999999999</v>
      </c>
      <c r="P197" s="681">
        <v>1.4285714285714284</v>
      </c>
      <c r="Q197" s="669">
        <v>10479.709999999999</v>
      </c>
    </row>
    <row r="198" spans="1:17" ht="14.4" customHeight="1" x14ac:dyDescent="0.3">
      <c r="A198" s="664" t="s">
        <v>549</v>
      </c>
      <c r="B198" s="665" t="s">
        <v>3346</v>
      </c>
      <c r="C198" s="665" t="s">
        <v>3252</v>
      </c>
      <c r="D198" s="665" t="s">
        <v>3635</v>
      </c>
      <c r="E198" s="665" t="s">
        <v>3636</v>
      </c>
      <c r="F198" s="668">
        <v>1</v>
      </c>
      <c r="G198" s="668">
        <v>135.69</v>
      </c>
      <c r="H198" s="668">
        <v>1</v>
      </c>
      <c r="I198" s="668">
        <v>135.69</v>
      </c>
      <c r="J198" s="668">
        <v>1</v>
      </c>
      <c r="K198" s="668">
        <v>135.69</v>
      </c>
      <c r="L198" s="668">
        <v>1</v>
      </c>
      <c r="M198" s="668">
        <v>135.69</v>
      </c>
      <c r="N198" s="668">
        <v>2</v>
      </c>
      <c r="O198" s="668">
        <v>271.38</v>
      </c>
      <c r="P198" s="681">
        <v>2</v>
      </c>
      <c r="Q198" s="669">
        <v>135.69</v>
      </c>
    </row>
    <row r="199" spans="1:17" ht="14.4" customHeight="1" x14ac:dyDescent="0.3">
      <c r="A199" s="664" t="s">
        <v>549</v>
      </c>
      <c r="B199" s="665" t="s">
        <v>3346</v>
      </c>
      <c r="C199" s="665" t="s">
        <v>3252</v>
      </c>
      <c r="D199" s="665" t="s">
        <v>3637</v>
      </c>
      <c r="E199" s="665" t="s">
        <v>3638</v>
      </c>
      <c r="F199" s="668"/>
      <c r="G199" s="668"/>
      <c r="H199" s="668"/>
      <c r="I199" s="668"/>
      <c r="J199" s="668">
        <v>1</v>
      </c>
      <c r="K199" s="668">
        <v>1312</v>
      </c>
      <c r="L199" s="668"/>
      <c r="M199" s="668">
        <v>1312</v>
      </c>
      <c r="N199" s="668"/>
      <c r="O199" s="668"/>
      <c r="P199" s="681"/>
      <c r="Q199" s="669"/>
    </row>
    <row r="200" spans="1:17" ht="14.4" customHeight="1" x14ac:dyDescent="0.3">
      <c r="A200" s="664" t="s">
        <v>549</v>
      </c>
      <c r="B200" s="665" t="s">
        <v>3346</v>
      </c>
      <c r="C200" s="665" t="s">
        <v>3252</v>
      </c>
      <c r="D200" s="665" t="s">
        <v>3639</v>
      </c>
      <c r="E200" s="665"/>
      <c r="F200" s="668">
        <v>3</v>
      </c>
      <c r="G200" s="668">
        <v>210</v>
      </c>
      <c r="H200" s="668">
        <v>1</v>
      </c>
      <c r="I200" s="668">
        <v>70</v>
      </c>
      <c r="J200" s="668"/>
      <c r="K200" s="668"/>
      <c r="L200" s="668"/>
      <c r="M200" s="668"/>
      <c r="N200" s="668"/>
      <c r="O200" s="668"/>
      <c r="P200" s="681"/>
      <c r="Q200" s="669"/>
    </row>
    <row r="201" spans="1:17" ht="14.4" customHeight="1" x14ac:dyDescent="0.3">
      <c r="A201" s="664" t="s">
        <v>549</v>
      </c>
      <c r="B201" s="665" t="s">
        <v>3346</v>
      </c>
      <c r="C201" s="665" t="s">
        <v>3252</v>
      </c>
      <c r="D201" s="665" t="s">
        <v>3253</v>
      </c>
      <c r="E201" s="665"/>
      <c r="F201" s="668">
        <v>2</v>
      </c>
      <c r="G201" s="668">
        <v>298</v>
      </c>
      <c r="H201" s="668">
        <v>1</v>
      </c>
      <c r="I201" s="668">
        <v>149</v>
      </c>
      <c r="J201" s="668"/>
      <c r="K201" s="668"/>
      <c r="L201" s="668"/>
      <c r="M201" s="668"/>
      <c r="N201" s="668"/>
      <c r="O201" s="668"/>
      <c r="P201" s="681"/>
      <c r="Q201" s="669"/>
    </row>
    <row r="202" spans="1:17" ht="14.4" customHeight="1" x14ac:dyDescent="0.3">
      <c r="A202" s="664" t="s">
        <v>549</v>
      </c>
      <c r="B202" s="665" t="s">
        <v>3346</v>
      </c>
      <c r="C202" s="665" t="s">
        <v>3252</v>
      </c>
      <c r="D202" s="665" t="s">
        <v>3640</v>
      </c>
      <c r="E202" s="665" t="s">
        <v>3641</v>
      </c>
      <c r="F202" s="668">
        <v>42</v>
      </c>
      <c r="G202" s="668">
        <v>52164</v>
      </c>
      <c r="H202" s="668">
        <v>1</v>
      </c>
      <c r="I202" s="668">
        <v>1242</v>
      </c>
      <c r="J202" s="668">
        <v>54</v>
      </c>
      <c r="K202" s="668">
        <v>67068</v>
      </c>
      <c r="L202" s="668">
        <v>1.2857142857142858</v>
      </c>
      <c r="M202" s="668">
        <v>1242</v>
      </c>
      <c r="N202" s="668">
        <v>60</v>
      </c>
      <c r="O202" s="668">
        <v>74520</v>
      </c>
      <c r="P202" s="681">
        <v>1.4285714285714286</v>
      </c>
      <c r="Q202" s="669">
        <v>1242</v>
      </c>
    </row>
    <row r="203" spans="1:17" ht="14.4" customHeight="1" x14ac:dyDescent="0.3">
      <c r="A203" s="664" t="s">
        <v>549</v>
      </c>
      <c r="B203" s="665" t="s">
        <v>3346</v>
      </c>
      <c r="C203" s="665" t="s">
        <v>3252</v>
      </c>
      <c r="D203" s="665" t="s">
        <v>3642</v>
      </c>
      <c r="E203" s="665" t="s">
        <v>3643</v>
      </c>
      <c r="F203" s="668">
        <v>42</v>
      </c>
      <c r="G203" s="668">
        <v>56910</v>
      </c>
      <c r="H203" s="668">
        <v>1</v>
      </c>
      <c r="I203" s="668">
        <v>1355</v>
      </c>
      <c r="J203" s="668">
        <v>53</v>
      </c>
      <c r="K203" s="668">
        <v>71815</v>
      </c>
      <c r="L203" s="668">
        <v>1.2619047619047619</v>
      </c>
      <c r="M203" s="668">
        <v>1355</v>
      </c>
      <c r="N203" s="668">
        <v>60</v>
      </c>
      <c r="O203" s="668">
        <v>81300</v>
      </c>
      <c r="P203" s="681">
        <v>1.4285714285714286</v>
      </c>
      <c r="Q203" s="669">
        <v>1355</v>
      </c>
    </row>
    <row r="204" spans="1:17" ht="14.4" customHeight="1" x14ac:dyDescent="0.3">
      <c r="A204" s="664" t="s">
        <v>549</v>
      </c>
      <c r="B204" s="665" t="s">
        <v>3346</v>
      </c>
      <c r="C204" s="665" t="s">
        <v>3252</v>
      </c>
      <c r="D204" s="665" t="s">
        <v>3644</v>
      </c>
      <c r="E204" s="665" t="s">
        <v>3645</v>
      </c>
      <c r="F204" s="668"/>
      <c r="G204" s="668"/>
      <c r="H204" s="668"/>
      <c r="I204" s="668"/>
      <c r="J204" s="668">
        <v>2</v>
      </c>
      <c r="K204" s="668">
        <v>9252</v>
      </c>
      <c r="L204" s="668"/>
      <c r="M204" s="668">
        <v>4626</v>
      </c>
      <c r="N204" s="668">
        <v>2</v>
      </c>
      <c r="O204" s="668">
        <v>9252</v>
      </c>
      <c r="P204" s="681"/>
      <c r="Q204" s="669">
        <v>4626</v>
      </c>
    </row>
    <row r="205" spans="1:17" ht="14.4" customHeight="1" x14ac:dyDescent="0.3">
      <c r="A205" s="664" t="s">
        <v>549</v>
      </c>
      <c r="B205" s="665" t="s">
        <v>3346</v>
      </c>
      <c r="C205" s="665" t="s">
        <v>3252</v>
      </c>
      <c r="D205" s="665" t="s">
        <v>3646</v>
      </c>
      <c r="E205" s="665" t="s">
        <v>3647</v>
      </c>
      <c r="F205" s="668">
        <v>6</v>
      </c>
      <c r="G205" s="668">
        <v>14736</v>
      </c>
      <c r="H205" s="668">
        <v>1</v>
      </c>
      <c r="I205" s="668">
        <v>2456</v>
      </c>
      <c r="J205" s="668">
        <v>3</v>
      </c>
      <c r="K205" s="668">
        <v>7368</v>
      </c>
      <c r="L205" s="668">
        <v>0.5</v>
      </c>
      <c r="M205" s="668">
        <v>2456</v>
      </c>
      <c r="N205" s="668">
        <v>6</v>
      </c>
      <c r="O205" s="668">
        <v>14736</v>
      </c>
      <c r="P205" s="681">
        <v>1</v>
      </c>
      <c r="Q205" s="669">
        <v>2456</v>
      </c>
    </row>
    <row r="206" spans="1:17" ht="14.4" customHeight="1" x14ac:dyDescent="0.3">
      <c r="A206" s="664" t="s">
        <v>549</v>
      </c>
      <c r="B206" s="665" t="s">
        <v>3346</v>
      </c>
      <c r="C206" s="665" t="s">
        <v>3252</v>
      </c>
      <c r="D206" s="665" t="s">
        <v>3648</v>
      </c>
      <c r="E206" s="665" t="s">
        <v>3649</v>
      </c>
      <c r="F206" s="668">
        <v>12</v>
      </c>
      <c r="G206" s="668">
        <v>23820</v>
      </c>
      <c r="H206" s="668">
        <v>1</v>
      </c>
      <c r="I206" s="668">
        <v>1985</v>
      </c>
      <c r="J206" s="668">
        <v>19</v>
      </c>
      <c r="K206" s="668">
        <v>37715</v>
      </c>
      <c r="L206" s="668">
        <v>1.5833333333333333</v>
      </c>
      <c r="M206" s="668">
        <v>1985</v>
      </c>
      <c r="N206" s="668">
        <v>19</v>
      </c>
      <c r="O206" s="668">
        <v>37715</v>
      </c>
      <c r="P206" s="681">
        <v>1.5833333333333333</v>
      </c>
      <c r="Q206" s="669">
        <v>1985</v>
      </c>
    </row>
    <row r="207" spans="1:17" ht="14.4" customHeight="1" x14ac:dyDescent="0.3">
      <c r="A207" s="664" t="s">
        <v>549</v>
      </c>
      <c r="B207" s="665" t="s">
        <v>3346</v>
      </c>
      <c r="C207" s="665" t="s">
        <v>3252</v>
      </c>
      <c r="D207" s="665" t="s">
        <v>3650</v>
      </c>
      <c r="E207" s="665" t="s">
        <v>3649</v>
      </c>
      <c r="F207" s="668">
        <v>11</v>
      </c>
      <c r="G207" s="668">
        <v>21835</v>
      </c>
      <c r="H207" s="668">
        <v>1</v>
      </c>
      <c r="I207" s="668">
        <v>1985</v>
      </c>
      <c r="J207" s="668">
        <v>14</v>
      </c>
      <c r="K207" s="668">
        <v>27790</v>
      </c>
      <c r="L207" s="668">
        <v>1.2727272727272727</v>
      </c>
      <c r="M207" s="668">
        <v>1985</v>
      </c>
      <c r="N207" s="668">
        <v>10</v>
      </c>
      <c r="O207" s="668">
        <v>19850</v>
      </c>
      <c r="P207" s="681">
        <v>0.90909090909090906</v>
      </c>
      <c r="Q207" s="669">
        <v>1985</v>
      </c>
    </row>
    <row r="208" spans="1:17" ht="14.4" customHeight="1" x14ac:dyDescent="0.3">
      <c r="A208" s="664" t="s">
        <v>549</v>
      </c>
      <c r="B208" s="665" t="s">
        <v>3346</v>
      </c>
      <c r="C208" s="665" t="s">
        <v>3252</v>
      </c>
      <c r="D208" s="665" t="s">
        <v>3651</v>
      </c>
      <c r="E208" s="665" t="s">
        <v>3652</v>
      </c>
      <c r="F208" s="668">
        <v>6</v>
      </c>
      <c r="G208" s="668">
        <v>1614</v>
      </c>
      <c r="H208" s="668">
        <v>1</v>
      </c>
      <c r="I208" s="668">
        <v>269</v>
      </c>
      <c r="J208" s="668">
        <v>11</v>
      </c>
      <c r="K208" s="668">
        <v>2959</v>
      </c>
      <c r="L208" s="668">
        <v>1.8333333333333333</v>
      </c>
      <c r="M208" s="668">
        <v>269</v>
      </c>
      <c r="N208" s="668">
        <v>4</v>
      </c>
      <c r="O208" s="668">
        <v>1076</v>
      </c>
      <c r="P208" s="681">
        <v>0.66666666666666663</v>
      </c>
      <c r="Q208" s="669">
        <v>269</v>
      </c>
    </row>
    <row r="209" spans="1:17" ht="14.4" customHeight="1" x14ac:dyDescent="0.3">
      <c r="A209" s="664" t="s">
        <v>549</v>
      </c>
      <c r="B209" s="665" t="s">
        <v>3346</v>
      </c>
      <c r="C209" s="665" t="s">
        <v>3252</v>
      </c>
      <c r="D209" s="665" t="s">
        <v>3653</v>
      </c>
      <c r="E209" s="665" t="s">
        <v>3652</v>
      </c>
      <c r="F209" s="668">
        <v>3</v>
      </c>
      <c r="G209" s="668">
        <v>1110</v>
      </c>
      <c r="H209" s="668">
        <v>1</v>
      </c>
      <c r="I209" s="668">
        <v>370</v>
      </c>
      <c r="J209" s="668">
        <v>2</v>
      </c>
      <c r="K209" s="668">
        <v>740</v>
      </c>
      <c r="L209" s="668">
        <v>0.66666666666666663</v>
      </c>
      <c r="M209" s="668">
        <v>370</v>
      </c>
      <c r="N209" s="668">
        <v>3</v>
      </c>
      <c r="O209" s="668">
        <v>1110</v>
      </c>
      <c r="P209" s="681">
        <v>1</v>
      </c>
      <c r="Q209" s="669">
        <v>370</v>
      </c>
    </row>
    <row r="210" spans="1:17" ht="14.4" customHeight="1" x14ac:dyDescent="0.3">
      <c r="A210" s="664" t="s">
        <v>549</v>
      </c>
      <c r="B210" s="665" t="s">
        <v>3346</v>
      </c>
      <c r="C210" s="665" t="s">
        <v>3252</v>
      </c>
      <c r="D210" s="665" t="s">
        <v>3654</v>
      </c>
      <c r="E210" s="665" t="s">
        <v>3655</v>
      </c>
      <c r="F210" s="668">
        <v>9</v>
      </c>
      <c r="G210" s="668">
        <v>95382</v>
      </c>
      <c r="H210" s="668">
        <v>1</v>
      </c>
      <c r="I210" s="668">
        <v>10598</v>
      </c>
      <c r="J210" s="668">
        <v>8</v>
      </c>
      <c r="K210" s="668">
        <v>84784</v>
      </c>
      <c r="L210" s="668">
        <v>0.88888888888888884</v>
      </c>
      <c r="M210" s="668">
        <v>10598</v>
      </c>
      <c r="N210" s="668">
        <v>5</v>
      </c>
      <c r="O210" s="668">
        <v>52990</v>
      </c>
      <c r="P210" s="681">
        <v>0.55555555555555558</v>
      </c>
      <c r="Q210" s="669">
        <v>10598</v>
      </c>
    </row>
    <row r="211" spans="1:17" ht="14.4" customHeight="1" x14ac:dyDescent="0.3">
      <c r="A211" s="664" t="s">
        <v>549</v>
      </c>
      <c r="B211" s="665" t="s">
        <v>3346</v>
      </c>
      <c r="C211" s="665" t="s">
        <v>3252</v>
      </c>
      <c r="D211" s="665" t="s">
        <v>3656</v>
      </c>
      <c r="E211" s="665" t="s">
        <v>3657</v>
      </c>
      <c r="F211" s="668">
        <v>1</v>
      </c>
      <c r="G211" s="668">
        <v>14769</v>
      </c>
      <c r="H211" s="668">
        <v>1</v>
      </c>
      <c r="I211" s="668">
        <v>14769</v>
      </c>
      <c r="J211" s="668"/>
      <c r="K211" s="668"/>
      <c r="L211" s="668"/>
      <c r="M211" s="668"/>
      <c r="N211" s="668"/>
      <c r="O211" s="668"/>
      <c r="P211" s="681"/>
      <c r="Q211" s="669"/>
    </row>
    <row r="212" spans="1:17" ht="14.4" customHeight="1" x14ac:dyDescent="0.3">
      <c r="A212" s="664" t="s">
        <v>549</v>
      </c>
      <c r="B212" s="665" t="s">
        <v>3346</v>
      </c>
      <c r="C212" s="665" t="s">
        <v>3252</v>
      </c>
      <c r="D212" s="665" t="s">
        <v>3658</v>
      </c>
      <c r="E212" s="665" t="s">
        <v>3659</v>
      </c>
      <c r="F212" s="668">
        <v>12</v>
      </c>
      <c r="G212" s="668">
        <v>32292</v>
      </c>
      <c r="H212" s="668">
        <v>1</v>
      </c>
      <c r="I212" s="668">
        <v>2691</v>
      </c>
      <c r="J212" s="668"/>
      <c r="K212" s="668"/>
      <c r="L212" s="668"/>
      <c r="M212" s="668"/>
      <c r="N212" s="668"/>
      <c r="O212" s="668"/>
      <c r="P212" s="681"/>
      <c r="Q212" s="669"/>
    </row>
    <row r="213" spans="1:17" ht="14.4" customHeight="1" x14ac:dyDescent="0.3">
      <c r="A213" s="664" t="s">
        <v>549</v>
      </c>
      <c r="B213" s="665" t="s">
        <v>3346</v>
      </c>
      <c r="C213" s="665" t="s">
        <v>3252</v>
      </c>
      <c r="D213" s="665" t="s">
        <v>3660</v>
      </c>
      <c r="E213" s="665" t="s">
        <v>3661</v>
      </c>
      <c r="F213" s="668">
        <v>21</v>
      </c>
      <c r="G213" s="668">
        <v>53697</v>
      </c>
      <c r="H213" s="668">
        <v>1</v>
      </c>
      <c r="I213" s="668">
        <v>2557</v>
      </c>
      <c r="J213" s="668">
        <v>15</v>
      </c>
      <c r="K213" s="668">
        <v>38355</v>
      </c>
      <c r="L213" s="668">
        <v>0.7142857142857143</v>
      </c>
      <c r="M213" s="668">
        <v>2557</v>
      </c>
      <c r="N213" s="668">
        <v>16</v>
      </c>
      <c r="O213" s="668">
        <v>40912</v>
      </c>
      <c r="P213" s="681">
        <v>0.76190476190476186</v>
      </c>
      <c r="Q213" s="669">
        <v>2557</v>
      </c>
    </row>
    <row r="214" spans="1:17" ht="14.4" customHeight="1" x14ac:dyDescent="0.3">
      <c r="A214" s="664" t="s">
        <v>549</v>
      </c>
      <c r="B214" s="665" t="s">
        <v>3346</v>
      </c>
      <c r="C214" s="665" t="s">
        <v>3252</v>
      </c>
      <c r="D214" s="665" t="s">
        <v>3662</v>
      </c>
      <c r="E214" s="665" t="s">
        <v>3663</v>
      </c>
      <c r="F214" s="668">
        <v>20</v>
      </c>
      <c r="G214" s="668">
        <v>51140</v>
      </c>
      <c r="H214" s="668">
        <v>1</v>
      </c>
      <c r="I214" s="668">
        <v>2557</v>
      </c>
      <c r="J214" s="668">
        <v>15</v>
      </c>
      <c r="K214" s="668">
        <v>38355</v>
      </c>
      <c r="L214" s="668">
        <v>0.75</v>
      </c>
      <c r="M214" s="668">
        <v>2557</v>
      </c>
      <c r="N214" s="668">
        <v>17</v>
      </c>
      <c r="O214" s="668">
        <v>43469</v>
      </c>
      <c r="P214" s="681">
        <v>0.85</v>
      </c>
      <c r="Q214" s="669">
        <v>2557</v>
      </c>
    </row>
    <row r="215" spans="1:17" ht="14.4" customHeight="1" x14ac:dyDescent="0.3">
      <c r="A215" s="664" t="s">
        <v>549</v>
      </c>
      <c r="B215" s="665" t="s">
        <v>3346</v>
      </c>
      <c r="C215" s="665" t="s">
        <v>3252</v>
      </c>
      <c r="D215" s="665" t="s">
        <v>3664</v>
      </c>
      <c r="E215" s="665" t="s">
        <v>3665</v>
      </c>
      <c r="F215" s="668"/>
      <c r="G215" s="668"/>
      <c r="H215" s="668"/>
      <c r="I215" s="668"/>
      <c r="J215" s="668"/>
      <c r="K215" s="668"/>
      <c r="L215" s="668"/>
      <c r="M215" s="668"/>
      <c r="N215" s="668">
        <v>1</v>
      </c>
      <c r="O215" s="668">
        <v>66990</v>
      </c>
      <c r="P215" s="681"/>
      <c r="Q215" s="669">
        <v>66990</v>
      </c>
    </row>
    <row r="216" spans="1:17" ht="14.4" customHeight="1" x14ac:dyDescent="0.3">
      <c r="A216" s="664" t="s">
        <v>549</v>
      </c>
      <c r="B216" s="665" t="s">
        <v>3346</v>
      </c>
      <c r="C216" s="665" t="s">
        <v>3252</v>
      </c>
      <c r="D216" s="665" t="s">
        <v>3666</v>
      </c>
      <c r="E216" s="665" t="s">
        <v>3667</v>
      </c>
      <c r="F216" s="668"/>
      <c r="G216" s="668"/>
      <c r="H216" s="668"/>
      <c r="I216" s="668"/>
      <c r="J216" s="668">
        <v>13</v>
      </c>
      <c r="K216" s="668">
        <v>12785.63</v>
      </c>
      <c r="L216" s="668"/>
      <c r="M216" s="668">
        <v>983.51</v>
      </c>
      <c r="N216" s="668"/>
      <c r="O216" s="668"/>
      <c r="P216" s="681"/>
      <c r="Q216" s="669"/>
    </row>
    <row r="217" spans="1:17" ht="14.4" customHeight="1" x14ac:dyDescent="0.3">
      <c r="A217" s="664" t="s">
        <v>549</v>
      </c>
      <c r="B217" s="665" t="s">
        <v>3346</v>
      </c>
      <c r="C217" s="665" t="s">
        <v>3252</v>
      </c>
      <c r="D217" s="665" t="s">
        <v>3668</v>
      </c>
      <c r="E217" s="665" t="s">
        <v>3669</v>
      </c>
      <c r="F217" s="668"/>
      <c r="G217" s="668"/>
      <c r="H217" s="668"/>
      <c r="I217" s="668"/>
      <c r="J217" s="668">
        <v>14</v>
      </c>
      <c r="K217" s="668">
        <v>27784.959999999999</v>
      </c>
      <c r="L217" s="668"/>
      <c r="M217" s="668">
        <v>1984.6399999999999</v>
      </c>
      <c r="N217" s="668"/>
      <c r="O217" s="668"/>
      <c r="P217" s="681"/>
      <c r="Q217" s="669"/>
    </row>
    <row r="218" spans="1:17" ht="14.4" customHeight="1" x14ac:dyDescent="0.3">
      <c r="A218" s="664" t="s">
        <v>549</v>
      </c>
      <c r="B218" s="665" t="s">
        <v>3346</v>
      </c>
      <c r="C218" s="665" t="s">
        <v>3252</v>
      </c>
      <c r="D218" s="665" t="s">
        <v>3670</v>
      </c>
      <c r="E218" s="665" t="s">
        <v>3671</v>
      </c>
      <c r="F218" s="668">
        <v>2</v>
      </c>
      <c r="G218" s="668">
        <v>3598</v>
      </c>
      <c r="H218" s="668">
        <v>1</v>
      </c>
      <c r="I218" s="668">
        <v>1799</v>
      </c>
      <c r="J218" s="668">
        <v>33</v>
      </c>
      <c r="K218" s="668">
        <v>59367</v>
      </c>
      <c r="L218" s="668">
        <v>16.5</v>
      </c>
      <c r="M218" s="668">
        <v>1799</v>
      </c>
      <c r="N218" s="668">
        <v>13</v>
      </c>
      <c r="O218" s="668">
        <v>22217</v>
      </c>
      <c r="P218" s="681">
        <v>6.1748193440800447</v>
      </c>
      <c r="Q218" s="669">
        <v>1709</v>
      </c>
    </row>
    <row r="219" spans="1:17" ht="14.4" customHeight="1" x14ac:dyDescent="0.3">
      <c r="A219" s="664" t="s">
        <v>549</v>
      </c>
      <c r="B219" s="665" t="s">
        <v>3346</v>
      </c>
      <c r="C219" s="665" t="s">
        <v>3252</v>
      </c>
      <c r="D219" s="665" t="s">
        <v>3672</v>
      </c>
      <c r="E219" s="665" t="s">
        <v>3673</v>
      </c>
      <c r="F219" s="668">
        <v>3</v>
      </c>
      <c r="G219" s="668">
        <v>15441</v>
      </c>
      <c r="H219" s="668">
        <v>1</v>
      </c>
      <c r="I219" s="668">
        <v>5147</v>
      </c>
      <c r="J219" s="668">
        <v>4</v>
      </c>
      <c r="K219" s="668">
        <v>20588</v>
      </c>
      <c r="L219" s="668">
        <v>1.3333333333333333</v>
      </c>
      <c r="M219" s="668">
        <v>5147</v>
      </c>
      <c r="N219" s="668">
        <v>12</v>
      </c>
      <c r="O219" s="668">
        <v>61764</v>
      </c>
      <c r="P219" s="681">
        <v>4</v>
      </c>
      <c r="Q219" s="669">
        <v>5147</v>
      </c>
    </row>
    <row r="220" spans="1:17" ht="14.4" customHeight="1" x14ac:dyDescent="0.3">
      <c r="A220" s="664" t="s">
        <v>549</v>
      </c>
      <c r="B220" s="665" t="s">
        <v>3346</v>
      </c>
      <c r="C220" s="665" t="s">
        <v>3252</v>
      </c>
      <c r="D220" s="665" t="s">
        <v>3674</v>
      </c>
      <c r="E220" s="665" t="s">
        <v>3515</v>
      </c>
      <c r="F220" s="668"/>
      <c r="G220" s="668"/>
      <c r="H220" s="668"/>
      <c r="I220" s="668"/>
      <c r="J220" s="668">
        <v>3</v>
      </c>
      <c r="K220" s="668">
        <v>4079.13</v>
      </c>
      <c r="L220" s="668"/>
      <c r="M220" s="668">
        <v>1359.71</v>
      </c>
      <c r="N220" s="668">
        <v>2</v>
      </c>
      <c r="O220" s="668">
        <v>2719.42</v>
      </c>
      <c r="P220" s="681"/>
      <c r="Q220" s="669">
        <v>1359.71</v>
      </c>
    </row>
    <row r="221" spans="1:17" ht="14.4" customHeight="1" x14ac:dyDescent="0.3">
      <c r="A221" s="664" t="s">
        <v>549</v>
      </c>
      <c r="B221" s="665" t="s">
        <v>3346</v>
      </c>
      <c r="C221" s="665" t="s">
        <v>3252</v>
      </c>
      <c r="D221" s="665" t="s">
        <v>3675</v>
      </c>
      <c r="E221" s="665" t="s">
        <v>3676</v>
      </c>
      <c r="F221" s="668"/>
      <c r="G221" s="668"/>
      <c r="H221" s="668"/>
      <c r="I221" s="668"/>
      <c r="J221" s="668">
        <v>28</v>
      </c>
      <c r="K221" s="668">
        <v>784000</v>
      </c>
      <c r="L221" s="668"/>
      <c r="M221" s="668">
        <v>28000</v>
      </c>
      <c r="N221" s="668">
        <v>10</v>
      </c>
      <c r="O221" s="668">
        <v>280000</v>
      </c>
      <c r="P221" s="681"/>
      <c r="Q221" s="669">
        <v>28000</v>
      </c>
    </row>
    <row r="222" spans="1:17" ht="14.4" customHeight="1" x14ac:dyDescent="0.3">
      <c r="A222" s="664" t="s">
        <v>549</v>
      </c>
      <c r="B222" s="665" t="s">
        <v>3346</v>
      </c>
      <c r="C222" s="665" t="s">
        <v>3252</v>
      </c>
      <c r="D222" s="665" t="s">
        <v>3677</v>
      </c>
      <c r="E222" s="665" t="s">
        <v>3678</v>
      </c>
      <c r="F222" s="668">
        <v>4</v>
      </c>
      <c r="G222" s="668">
        <v>43991.56</v>
      </c>
      <c r="H222" s="668">
        <v>1</v>
      </c>
      <c r="I222" s="668">
        <v>10997.89</v>
      </c>
      <c r="J222" s="668">
        <v>5</v>
      </c>
      <c r="K222" s="668">
        <v>54989.45</v>
      </c>
      <c r="L222" s="668">
        <v>1.25</v>
      </c>
      <c r="M222" s="668">
        <v>10997.89</v>
      </c>
      <c r="N222" s="668">
        <v>4</v>
      </c>
      <c r="O222" s="668">
        <v>43991.56</v>
      </c>
      <c r="P222" s="681">
        <v>1</v>
      </c>
      <c r="Q222" s="669">
        <v>10997.89</v>
      </c>
    </row>
    <row r="223" spans="1:17" ht="14.4" customHeight="1" x14ac:dyDescent="0.3">
      <c r="A223" s="664" t="s">
        <v>549</v>
      </c>
      <c r="B223" s="665" t="s">
        <v>3346</v>
      </c>
      <c r="C223" s="665" t="s">
        <v>3252</v>
      </c>
      <c r="D223" s="665" t="s">
        <v>3679</v>
      </c>
      <c r="E223" s="665" t="s">
        <v>3678</v>
      </c>
      <c r="F223" s="668"/>
      <c r="G223" s="668"/>
      <c r="H223" s="668"/>
      <c r="I223" s="668"/>
      <c r="J223" s="668">
        <v>1</v>
      </c>
      <c r="K223" s="668">
        <v>10997.89</v>
      </c>
      <c r="L223" s="668"/>
      <c r="M223" s="668">
        <v>10997.89</v>
      </c>
      <c r="N223" s="668"/>
      <c r="O223" s="668"/>
      <c r="P223" s="681"/>
      <c r="Q223" s="669"/>
    </row>
    <row r="224" spans="1:17" ht="14.4" customHeight="1" x14ac:dyDescent="0.3">
      <c r="A224" s="664" t="s">
        <v>549</v>
      </c>
      <c r="B224" s="665" t="s">
        <v>3346</v>
      </c>
      <c r="C224" s="665" t="s">
        <v>3252</v>
      </c>
      <c r="D224" s="665" t="s">
        <v>3680</v>
      </c>
      <c r="E224" s="665" t="s">
        <v>3681</v>
      </c>
      <c r="F224" s="668">
        <v>15</v>
      </c>
      <c r="G224" s="668">
        <v>145381.05000000002</v>
      </c>
      <c r="H224" s="668">
        <v>1</v>
      </c>
      <c r="I224" s="668">
        <v>9692.0700000000015</v>
      </c>
      <c r="J224" s="668">
        <v>21</v>
      </c>
      <c r="K224" s="668">
        <v>203533.47000000003</v>
      </c>
      <c r="L224" s="668">
        <v>1.4000000000000001</v>
      </c>
      <c r="M224" s="668">
        <v>9692.0700000000015</v>
      </c>
      <c r="N224" s="668">
        <v>18</v>
      </c>
      <c r="O224" s="668">
        <v>174457.26</v>
      </c>
      <c r="P224" s="681">
        <v>1.2</v>
      </c>
      <c r="Q224" s="669">
        <v>9692.07</v>
      </c>
    </row>
    <row r="225" spans="1:17" ht="14.4" customHeight="1" x14ac:dyDescent="0.3">
      <c r="A225" s="664" t="s">
        <v>549</v>
      </c>
      <c r="B225" s="665" t="s">
        <v>3346</v>
      </c>
      <c r="C225" s="665" t="s">
        <v>3252</v>
      </c>
      <c r="D225" s="665" t="s">
        <v>3682</v>
      </c>
      <c r="E225" s="665" t="s">
        <v>3683</v>
      </c>
      <c r="F225" s="668">
        <v>4</v>
      </c>
      <c r="G225" s="668">
        <v>43991.56</v>
      </c>
      <c r="H225" s="668">
        <v>1</v>
      </c>
      <c r="I225" s="668">
        <v>10997.89</v>
      </c>
      <c r="J225" s="668">
        <v>4</v>
      </c>
      <c r="K225" s="668">
        <v>43991.56</v>
      </c>
      <c r="L225" s="668">
        <v>1</v>
      </c>
      <c r="M225" s="668">
        <v>10997.89</v>
      </c>
      <c r="N225" s="668">
        <v>3</v>
      </c>
      <c r="O225" s="668">
        <v>32993.67</v>
      </c>
      <c r="P225" s="681">
        <v>0.75</v>
      </c>
      <c r="Q225" s="669">
        <v>10997.89</v>
      </c>
    </row>
    <row r="226" spans="1:17" ht="14.4" customHeight="1" x14ac:dyDescent="0.3">
      <c r="A226" s="664" t="s">
        <v>549</v>
      </c>
      <c r="B226" s="665" t="s">
        <v>3346</v>
      </c>
      <c r="C226" s="665" t="s">
        <v>3252</v>
      </c>
      <c r="D226" s="665" t="s">
        <v>3684</v>
      </c>
      <c r="E226" s="665" t="s">
        <v>3683</v>
      </c>
      <c r="F226" s="668">
        <v>6</v>
      </c>
      <c r="G226" s="668">
        <v>163420.01999999996</v>
      </c>
      <c r="H226" s="668">
        <v>1</v>
      </c>
      <c r="I226" s="668">
        <v>27236.669999999995</v>
      </c>
      <c r="J226" s="668">
        <v>2</v>
      </c>
      <c r="K226" s="668">
        <v>54473.34</v>
      </c>
      <c r="L226" s="668">
        <v>0.33333333333333337</v>
      </c>
      <c r="M226" s="668">
        <v>27236.67</v>
      </c>
      <c r="N226" s="668">
        <v>12</v>
      </c>
      <c r="O226" s="668">
        <v>326840.03999999998</v>
      </c>
      <c r="P226" s="681">
        <v>2.0000000000000004</v>
      </c>
      <c r="Q226" s="669">
        <v>27236.67</v>
      </c>
    </row>
    <row r="227" spans="1:17" ht="14.4" customHeight="1" x14ac:dyDescent="0.3">
      <c r="A227" s="664" t="s">
        <v>549</v>
      </c>
      <c r="B227" s="665" t="s">
        <v>3346</v>
      </c>
      <c r="C227" s="665" t="s">
        <v>3252</v>
      </c>
      <c r="D227" s="665" t="s">
        <v>3685</v>
      </c>
      <c r="E227" s="665" t="s">
        <v>3686</v>
      </c>
      <c r="F227" s="668">
        <v>10</v>
      </c>
      <c r="G227" s="668">
        <v>18385.099999999999</v>
      </c>
      <c r="H227" s="668">
        <v>1</v>
      </c>
      <c r="I227" s="668">
        <v>1838.5099999999998</v>
      </c>
      <c r="J227" s="668"/>
      <c r="K227" s="668"/>
      <c r="L227" s="668"/>
      <c r="M227" s="668"/>
      <c r="N227" s="668"/>
      <c r="O227" s="668"/>
      <c r="P227" s="681"/>
      <c r="Q227" s="669"/>
    </row>
    <row r="228" spans="1:17" ht="14.4" customHeight="1" x14ac:dyDescent="0.3">
      <c r="A228" s="664" t="s">
        <v>549</v>
      </c>
      <c r="B228" s="665" t="s">
        <v>3346</v>
      </c>
      <c r="C228" s="665" t="s">
        <v>3252</v>
      </c>
      <c r="D228" s="665" t="s">
        <v>3687</v>
      </c>
      <c r="E228" s="665" t="s">
        <v>3688</v>
      </c>
      <c r="F228" s="668"/>
      <c r="G228" s="668"/>
      <c r="H228" s="668"/>
      <c r="I228" s="668"/>
      <c r="J228" s="668"/>
      <c r="K228" s="668"/>
      <c r="L228" s="668"/>
      <c r="M228" s="668"/>
      <c r="N228" s="668">
        <v>1</v>
      </c>
      <c r="O228" s="668">
        <v>2829.27</v>
      </c>
      <c r="P228" s="681"/>
      <c r="Q228" s="669">
        <v>2829.27</v>
      </c>
    </row>
    <row r="229" spans="1:17" ht="14.4" customHeight="1" x14ac:dyDescent="0.3">
      <c r="A229" s="664" t="s">
        <v>549</v>
      </c>
      <c r="B229" s="665" t="s">
        <v>3346</v>
      </c>
      <c r="C229" s="665" t="s">
        <v>3252</v>
      </c>
      <c r="D229" s="665" t="s">
        <v>3689</v>
      </c>
      <c r="E229" s="665" t="s">
        <v>3690</v>
      </c>
      <c r="F229" s="668">
        <v>33</v>
      </c>
      <c r="G229" s="668">
        <v>1162799.8800000001</v>
      </c>
      <c r="H229" s="668">
        <v>1</v>
      </c>
      <c r="I229" s="668">
        <v>35236.36</v>
      </c>
      <c r="J229" s="668">
        <v>7</v>
      </c>
      <c r="K229" s="668">
        <v>246654.52</v>
      </c>
      <c r="L229" s="668">
        <v>0.2121212121212121</v>
      </c>
      <c r="M229" s="668">
        <v>35236.36</v>
      </c>
      <c r="N229" s="668">
        <v>29</v>
      </c>
      <c r="O229" s="668">
        <v>940106.04999999981</v>
      </c>
      <c r="P229" s="681">
        <v>0.80848481855708454</v>
      </c>
      <c r="Q229" s="669">
        <v>32417.449999999993</v>
      </c>
    </row>
    <row r="230" spans="1:17" ht="14.4" customHeight="1" x14ac:dyDescent="0.3">
      <c r="A230" s="664" t="s">
        <v>549</v>
      </c>
      <c r="B230" s="665" t="s">
        <v>3346</v>
      </c>
      <c r="C230" s="665" t="s">
        <v>3252</v>
      </c>
      <c r="D230" s="665" t="s">
        <v>3691</v>
      </c>
      <c r="E230" s="665" t="s">
        <v>3692</v>
      </c>
      <c r="F230" s="668">
        <v>33</v>
      </c>
      <c r="G230" s="668">
        <v>650381.49</v>
      </c>
      <c r="H230" s="668">
        <v>1</v>
      </c>
      <c r="I230" s="668">
        <v>19708.53</v>
      </c>
      <c r="J230" s="668">
        <v>7</v>
      </c>
      <c r="K230" s="668">
        <v>137959.71</v>
      </c>
      <c r="L230" s="668">
        <v>0.2121212121212121</v>
      </c>
      <c r="M230" s="668">
        <v>19708.53</v>
      </c>
      <c r="N230" s="668">
        <v>29</v>
      </c>
      <c r="O230" s="668">
        <v>520108.04000000004</v>
      </c>
      <c r="P230" s="681">
        <v>0.79969686714177557</v>
      </c>
      <c r="Q230" s="669">
        <v>17934.760000000002</v>
      </c>
    </row>
    <row r="231" spans="1:17" ht="14.4" customHeight="1" x14ac:dyDescent="0.3">
      <c r="A231" s="664" t="s">
        <v>549</v>
      </c>
      <c r="B231" s="665" t="s">
        <v>3346</v>
      </c>
      <c r="C231" s="665" t="s">
        <v>3252</v>
      </c>
      <c r="D231" s="665" t="s">
        <v>3693</v>
      </c>
      <c r="E231" s="665" t="s">
        <v>3694</v>
      </c>
      <c r="F231" s="668">
        <v>33</v>
      </c>
      <c r="G231" s="668">
        <v>308258.27999999997</v>
      </c>
      <c r="H231" s="668">
        <v>1</v>
      </c>
      <c r="I231" s="668">
        <v>9341.16</v>
      </c>
      <c r="J231" s="668">
        <v>8</v>
      </c>
      <c r="K231" s="668">
        <v>74729.279999999999</v>
      </c>
      <c r="L231" s="668">
        <v>0.24242424242424243</v>
      </c>
      <c r="M231" s="668">
        <v>9341.16</v>
      </c>
      <c r="N231" s="668">
        <v>31</v>
      </c>
      <c r="O231" s="668">
        <v>266409.97000000003</v>
      </c>
      <c r="P231" s="681">
        <v>0.8642427058244796</v>
      </c>
      <c r="Q231" s="669">
        <v>8593.8700000000008</v>
      </c>
    </row>
    <row r="232" spans="1:17" ht="14.4" customHeight="1" x14ac:dyDescent="0.3">
      <c r="A232" s="664" t="s">
        <v>549</v>
      </c>
      <c r="B232" s="665" t="s">
        <v>3346</v>
      </c>
      <c r="C232" s="665" t="s">
        <v>3252</v>
      </c>
      <c r="D232" s="665" t="s">
        <v>3695</v>
      </c>
      <c r="E232" s="665" t="s">
        <v>3696</v>
      </c>
      <c r="F232" s="668">
        <v>32</v>
      </c>
      <c r="G232" s="668">
        <v>199280.32</v>
      </c>
      <c r="H232" s="668">
        <v>1</v>
      </c>
      <c r="I232" s="668">
        <v>6227.51</v>
      </c>
      <c r="J232" s="668">
        <v>7</v>
      </c>
      <c r="K232" s="668">
        <v>43592.57</v>
      </c>
      <c r="L232" s="668">
        <v>0.21875</v>
      </c>
      <c r="M232" s="668">
        <v>6227.51</v>
      </c>
      <c r="N232" s="668">
        <v>29</v>
      </c>
      <c r="O232" s="668">
        <v>153508.02000000002</v>
      </c>
      <c r="P232" s="681">
        <v>0.77031199066721701</v>
      </c>
      <c r="Q232" s="669">
        <v>5293.380000000001</v>
      </c>
    </row>
    <row r="233" spans="1:17" ht="14.4" customHeight="1" x14ac:dyDescent="0.3">
      <c r="A233" s="664" t="s">
        <v>549</v>
      </c>
      <c r="B233" s="665" t="s">
        <v>3346</v>
      </c>
      <c r="C233" s="665" t="s">
        <v>3252</v>
      </c>
      <c r="D233" s="665" t="s">
        <v>3697</v>
      </c>
      <c r="E233" s="665" t="s">
        <v>3698</v>
      </c>
      <c r="F233" s="668"/>
      <c r="G233" s="668"/>
      <c r="H233" s="668"/>
      <c r="I233" s="668"/>
      <c r="J233" s="668">
        <v>2</v>
      </c>
      <c r="K233" s="668">
        <v>36790</v>
      </c>
      <c r="L233" s="668"/>
      <c r="M233" s="668">
        <v>18395</v>
      </c>
      <c r="N233" s="668">
        <v>2</v>
      </c>
      <c r="O233" s="668">
        <v>36790</v>
      </c>
      <c r="P233" s="681"/>
      <c r="Q233" s="669">
        <v>18395</v>
      </c>
    </row>
    <row r="234" spans="1:17" ht="14.4" customHeight="1" x14ac:dyDescent="0.3">
      <c r="A234" s="664" t="s">
        <v>549</v>
      </c>
      <c r="B234" s="665" t="s">
        <v>3346</v>
      </c>
      <c r="C234" s="665" t="s">
        <v>3252</v>
      </c>
      <c r="D234" s="665" t="s">
        <v>3699</v>
      </c>
      <c r="E234" s="665" t="s">
        <v>3700</v>
      </c>
      <c r="F234" s="668"/>
      <c r="G234" s="668"/>
      <c r="H234" s="668"/>
      <c r="I234" s="668"/>
      <c r="J234" s="668"/>
      <c r="K234" s="668"/>
      <c r="L234" s="668"/>
      <c r="M234" s="668"/>
      <c r="N234" s="668">
        <v>1</v>
      </c>
      <c r="O234" s="668">
        <v>39790</v>
      </c>
      <c r="P234" s="681"/>
      <c r="Q234" s="669">
        <v>39790</v>
      </c>
    </row>
    <row r="235" spans="1:17" ht="14.4" customHeight="1" x14ac:dyDescent="0.3">
      <c r="A235" s="664" t="s">
        <v>549</v>
      </c>
      <c r="B235" s="665" t="s">
        <v>3346</v>
      </c>
      <c r="C235" s="665" t="s">
        <v>3252</v>
      </c>
      <c r="D235" s="665" t="s">
        <v>3701</v>
      </c>
      <c r="E235" s="665" t="s">
        <v>3702</v>
      </c>
      <c r="F235" s="668">
        <v>16</v>
      </c>
      <c r="G235" s="668">
        <v>120208</v>
      </c>
      <c r="H235" s="668">
        <v>1</v>
      </c>
      <c r="I235" s="668">
        <v>7513</v>
      </c>
      <c r="J235" s="668">
        <v>12</v>
      </c>
      <c r="K235" s="668">
        <v>90156</v>
      </c>
      <c r="L235" s="668">
        <v>0.75</v>
      </c>
      <c r="M235" s="668">
        <v>7513</v>
      </c>
      <c r="N235" s="668">
        <v>16</v>
      </c>
      <c r="O235" s="668">
        <v>120208</v>
      </c>
      <c r="P235" s="681">
        <v>1</v>
      </c>
      <c r="Q235" s="669">
        <v>7513</v>
      </c>
    </row>
    <row r="236" spans="1:17" ht="14.4" customHeight="1" x14ac:dyDescent="0.3">
      <c r="A236" s="664" t="s">
        <v>549</v>
      </c>
      <c r="B236" s="665" t="s">
        <v>3346</v>
      </c>
      <c r="C236" s="665" t="s">
        <v>3252</v>
      </c>
      <c r="D236" s="665" t="s">
        <v>3703</v>
      </c>
      <c r="E236" s="665" t="s">
        <v>3704</v>
      </c>
      <c r="F236" s="668">
        <v>5</v>
      </c>
      <c r="G236" s="668">
        <v>35226</v>
      </c>
      <c r="H236" s="668">
        <v>1</v>
      </c>
      <c r="I236" s="668">
        <v>7045.2</v>
      </c>
      <c r="J236" s="668">
        <v>2</v>
      </c>
      <c r="K236" s="668">
        <v>14090.4</v>
      </c>
      <c r="L236" s="668">
        <v>0.39999999999999997</v>
      </c>
      <c r="M236" s="668">
        <v>7045.2</v>
      </c>
      <c r="N236" s="668">
        <v>5</v>
      </c>
      <c r="O236" s="668">
        <v>35226</v>
      </c>
      <c r="P236" s="681">
        <v>1</v>
      </c>
      <c r="Q236" s="669">
        <v>7045.2</v>
      </c>
    </row>
    <row r="237" spans="1:17" ht="14.4" customHeight="1" x14ac:dyDescent="0.3">
      <c r="A237" s="664" t="s">
        <v>549</v>
      </c>
      <c r="B237" s="665" t="s">
        <v>3346</v>
      </c>
      <c r="C237" s="665" t="s">
        <v>3252</v>
      </c>
      <c r="D237" s="665" t="s">
        <v>3705</v>
      </c>
      <c r="E237" s="665" t="s">
        <v>3706</v>
      </c>
      <c r="F237" s="668">
        <v>16</v>
      </c>
      <c r="G237" s="668">
        <v>25408</v>
      </c>
      <c r="H237" s="668">
        <v>1</v>
      </c>
      <c r="I237" s="668">
        <v>1588</v>
      </c>
      <c r="J237" s="668">
        <v>22</v>
      </c>
      <c r="K237" s="668">
        <v>34936</v>
      </c>
      <c r="L237" s="668">
        <v>1.375</v>
      </c>
      <c r="M237" s="668">
        <v>1588</v>
      </c>
      <c r="N237" s="668">
        <v>41</v>
      </c>
      <c r="O237" s="668">
        <v>65108</v>
      </c>
      <c r="P237" s="681">
        <v>2.5625</v>
      </c>
      <c r="Q237" s="669">
        <v>1588</v>
      </c>
    </row>
    <row r="238" spans="1:17" ht="14.4" customHeight="1" x14ac:dyDescent="0.3">
      <c r="A238" s="664" t="s">
        <v>549</v>
      </c>
      <c r="B238" s="665" t="s">
        <v>3346</v>
      </c>
      <c r="C238" s="665" t="s">
        <v>3252</v>
      </c>
      <c r="D238" s="665" t="s">
        <v>3707</v>
      </c>
      <c r="E238" s="665" t="s">
        <v>3708</v>
      </c>
      <c r="F238" s="668">
        <v>44</v>
      </c>
      <c r="G238" s="668">
        <v>110176</v>
      </c>
      <c r="H238" s="668">
        <v>1</v>
      </c>
      <c r="I238" s="668">
        <v>2504</v>
      </c>
      <c r="J238" s="668">
        <v>11</v>
      </c>
      <c r="K238" s="668">
        <v>27544</v>
      </c>
      <c r="L238" s="668">
        <v>0.25</v>
      </c>
      <c r="M238" s="668">
        <v>2504</v>
      </c>
      <c r="N238" s="668">
        <v>28</v>
      </c>
      <c r="O238" s="668">
        <v>70112</v>
      </c>
      <c r="P238" s="681">
        <v>0.63636363636363635</v>
      </c>
      <c r="Q238" s="669">
        <v>2504</v>
      </c>
    </row>
    <row r="239" spans="1:17" ht="14.4" customHeight="1" x14ac:dyDescent="0.3">
      <c r="A239" s="664" t="s">
        <v>549</v>
      </c>
      <c r="B239" s="665" t="s">
        <v>3346</v>
      </c>
      <c r="C239" s="665" t="s">
        <v>3252</v>
      </c>
      <c r="D239" s="665" t="s">
        <v>3709</v>
      </c>
      <c r="E239" s="665" t="s">
        <v>3710</v>
      </c>
      <c r="F239" s="668">
        <v>3</v>
      </c>
      <c r="G239" s="668">
        <v>65977.200000000012</v>
      </c>
      <c r="H239" s="668">
        <v>1</v>
      </c>
      <c r="I239" s="668">
        <v>21992.400000000005</v>
      </c>
      <c r="J239" s="668">
        <v>4</v>
      </c>
      <c r="K239" s="668">
        <v>87969.600000000006</v>
      </c>
      <c r="L239" s="668">
        <v>1.3333333333333333</v>
      </c>
      <c r="M239" s="668">
        <v>21992.400000000001</v>
      </c>
      <c r="N239" s="668">
        <v>2</v>
      </c>
      <c r="O239" s="668">
        <v>43984.800000000003</v>
      </c>
      <c r="P239" s="681">
        <v>0.66666666666666663</v>
      </c>
      <c r="Q239" s="669">
        <v>21992.400000000001</v>
      </c>
    </row>
    <row r="240" spans="1:17" ht="14.4" customHeight="1" x14ac:dyDescent="0.3">
      <c r="A240" s="664" t="s">
        <v>549</v>
      </c>
      <c r="B240" s="665" t="s">
        <v>3346</v>
      </c>
      <c r="C240" s="665" t="s">
        <v>3252</v>
      </c>
      <c r="D240" s="665" t="s">
        <v>3711</v>
      </c>
      <c r="E240" s="665" t="s">
        <v>3710</v>
      </c>
      <c r="F240" s="668">
        <v>3</v>
      </c>
      <c r="G240" s="668">
        <v>37336.5</v>
      </c>
      <c r="H240" s="668">
        <v>1</v>
      </c>
      <c r="I240" s="668">
        <v>12445.5</v>
      </c>
      <c r="J240" s="668">
        <v>4</v>
      </c>
      <c r="K240" s="668">
        <v>49782</v>
      </c>
      <c r="L240" s="668">
        <v>1.3333333333333333</v>
      </c>
      <c r="M240" s="668">
        <v>12445.5</v>
      </c>
      <c r="N240" s="668">
        <v>2</v>
      </c>
      <c r="O240" s="668">
        <v>24891</v>
      </c>
      <c r="P240" s="681">
        <v>0.66666666666666663</v>
      </c>
      <c r="Q240" s="669">
        <v>12445.5</v>
      </c>
    </row>
    <row r="241" spans="1:17" ht="14.4" customHeight="1" x14ac:dyDescent="0.3">
      <c r="A241" s="664" t="s">
        <v>549</v>
      </c>
      <c r="B241" s="665" t="s">
        <v>3346</v>
      </c>
      <c r="C241" s="665" t="s">
        <v>3252</v>
      </c>
      <c r="D241" s="665" t="s">
        <v>3712</v>
      </c>
      <c r="E241" s="665" t="s">
        <v>3710</v>
      </c>
      <c r="F241" s="668">
        <v>3</v>
      </c>
      <c r="G241" s="668">
        <v>15879.900000000001</v>
      </c>
      <c r="H241" s="668">
        <v>1</v>
      </c>
      <c r="I241" s="668">
        <v>5293.3</v>
      </c>
      <c r="J241" s="668">
        <v>4</v>
      </c>
      <c r="K241" s="668">
        <v>21173.200000000001</v>
      </c>
      <c r="L241" s="668">
        <v>1.3333333333333333</v>
      </c>
      <c r="M241" s="668">
        <v>5293.3</v>
      </c>
      <c r="N241" s="668">
        <v>2</v>
      </c>
      <c r="O241" s="668">
        <v>10586.6</v>
      </c>
      <c r="P241" s="681">
        <v>0.66666666666666663</v>
      </c>
      <c r="Q241" s="669">
        <v>5293.3</v>
      </c>
    </row>
    <row r="242" spans="1:17" ht="14.4" customHeight="1" x14ac:dyDescent="0.3">
      <c r="A242" s="664" t="s">
        <v>549</v>
      </c>
      <c r="B242" s="665" t="s">
        <v>3346</v>
      </c>
      <c r="C242" s="665" t="s">
        <v>3252</v>
      </c>
      <c r="D242" s="665" t="s">
        <v>3713</v>
      </c>
      <c r="E242" s="665" t="s">
        <v>3714</v>
      </c>
      <c r="F242" s="668">
        <v>3</v>
      </c>
      <c r="G242" s="668">
        <v>66222</v>
      </c>
      <c r="H242" s="668">
        <v>1</v>
      </c>
      <c r="I242" s="668">
        <v>22074</v>
      </c>
      <c r="J242" s="668">
        <v>1</v>
      </c>
      <c r="K242" s="668">
        <v>22074</v>
      </c>
      <c r="L242" s="668">
        <v>0.33333333333333331</v>
      </c>
      <c r="M242" s="668">
        <v>22074</v>
      </c>
      <c r="N242" s="668"/>
      <c r="O242" s="668"/>
      <c r="P242" s="681"/>
      <c r="Q242" s="669"/>
    </row>
    <row r="243" spans="1:17" ht="14.4" customHeight="1" x14ac:dyDescent="0.3">
      <c r="A243" s="664" t="s">
        <v>549</v>
      </c>
      <c r="B243" s="665" t="s">
        <v>3346</v>
      </c>
      <c r="C243" s="665" t="s">
        <v>3252</v>
      </c>
      <c r="D243" s="665" t="s">
        <v>3715</v>
      </c>
      <c r="E243" s="665" t="s">
        <v>3649</v>
      </c>
      <c r="F243" s="668"/>
      <c r="G243" s="668"/>
      <c r="H243" s="668"/>
      <c r="I243" s="668"/>
      <c r="J243" s="668">
        <v>5</v>
      </c>
      <c r="K243" s="668">
        <v>10441.5</v>
      </c>
      <c r="L243" s="668"/>
      <c r="M243" s="668">
        <v>2088.3000000000002</v>
      </c>
      <c r="N243" s="668"/>
      <c r="O243" s="668"/>
      <c r="P243" s="681"/>
      <c r="Q243" s="669"/>
    </row>
    <row r="244" spans="1:17" ht="14.4" customHeight="1" x14ac:dyDescent="0.3">
      <c r="A244" s="664" t="s">
        <v>549</v>
      </c>
      <c r="B244" s="665" t="s">
        <v>3346</v>
      </c>
      <c r="C244" s="665" t="s">
        <v>3252</v>
      </c>
      <c r="D244" s="665" t="s">
        <v>3716</v>
      </c>
      <c r="E244" s="665" t="s">
        <v>3717</v>
      </c>
      <c r="F244" s="668"/>
      <c r="G244" s="668"/>
      <c r="H244" s="668"/>
      <c r="I244" s="668"/>
      <c r="J244" s="668"/>
      <c r="K244" s="668"/>
      <c r="L244" s="668"/>
      <c r="M244" s="668"/>
      <c r="N244" s="668">
        <v>1</v>
      </c>
      <c r="O244" s="668">
        <v>14966</v>
      </c>
      <c r="P244" s="681"/>
      <c r="Q244" s="669">
        <v>14966</v>
      </c>
    </row>
    <row r="245" spans="1:17" ht="14.4" customHeight="1" x14ac:dyDescent="0.3">
      <c r="A245" s="664" t="s">
        <v>549</v>
      </c>
      <c r="B245" s="665" t="s">
        <v>3346</v>
      </c>
      <c r="C245" s="665" t="s">
        <v>3252</v>
      </c>
      <c r="D245" s="665" t="s">
        <v>3718</v>
      </c>
      <c r="E245" s="665" t="s">
        <v>3719</v>
      </c>
      <c r="F245" s="668">
        <v>4</v>
      </c>
      <c r="G245" s="668">
        <v>26724</v>
      </c>
      <c r="H245" s="668">
        <v>1</v>
      </c>
      <c r="I245" s="668">
        <v>6681</v>
      </c>
      <c r="J245" s="668">
        <v>13</v>
      </c>
      <c r="K245" s="668">
        <v>86853</v>
      </c>
      <c r="L245" s="668">
        <v>3.25</v>
      </c>
      <c r="M245" s="668">
        <v>6681</v>
      </c>
      <c r="N245" s="668">
        <v>9</v>
      </c>
      <c r="O245" s="668">
        <v>60129</v>
      </c>
      <c r="P245" s="681">
        <v>2.25</v>
      </c>
      <c r="Q245" s="669">
        <v>6681</v>
      </c>
    </row>
    <row r="246" spans="1:17" ht="14.4" customHeight="1" x14ac:dyDescent="0.3">
      <c r="A246" s="664" t="s">
        <v>549</v>
      </c>
      <c r="B246" s="665" t="s">
        <v>3346</v>
      </c>
      <c r="C246" s="665" t="s">
        <v>3252</v>
      </c>
      <c r="D246" s="665" t="s">
        <v>3720</v>
      </c>
      <c r="E246" s="665" t="s">
        <v>3721</v>
      </c>
      <c r="F246" s="668">
        <v>1</v>
      </c>
      <c r="G246" s="668">
        <v>10248.6</v>
      </c>
      <c r="H246" s="668">
        <v>1</v>
      </c>
      <c r="I246" s="668">
        <v>10248.6</v>
      </c>
      <c r="J246" s="668">
        <v>7</v>
      </c>
      <c r="K246" s="668">
        <v>71740.2</v>
      </c>
      <c r="L246" s="668">
        <v>6.9999999999999991</v>
      </c>
      <c r="M246" s="668">
        <v>10248.6</v>
      </c>
      <c r="N246" s="668">
        <v>4</v>
      </c>
      <c r="O246" s="668">
        <v>40994.400000000001</v>
      </c>
      <c r="P246" s="681">
        <v>4</v>
      </c>
      <c r="Q246" s="669">
        <v>10248.6</v>
      </c>
    </row>
    <row r="247" spans="1:17" ht="14.4" customHeight="1" x14ac:dyDescent="0.3">
      <c r="A247" s="664" t="s">
        <v>549</v>
      </c>
      <c r="B247" s="665" t="s">
        <v>3346</v>
      </c>
      <c r="C247" s="665" t="s">
        <v>3252</v>
      </c>
      <c r="D247" s="665" t="s">
        <v>3722</v>
      </c>
      <c r="E247" s="665" t="s">
        <v>3723</v>
      </c>
      <c r="F247" s="668"/>
      <c r="G247" s="668"/>
      <c r="H247" s="668"/>
      <c r="I247" s="668"/>
      <c r="J247" s="668">
        <v>3</v>
      </c>
      <c r="K247" s="668">
        <v>7974</v>
      </c>
      <c r="L247" s="668"/>
      <c r="M247" s="668">
        <v>2658</v>
      </c>
      <c r="N247" s="668"/>
      <c r="O247" s="668"/>
      <c r="P247" s="681"/>
      <c r="Q247" s="669"/>
    </row>
    <row r="248" spans="1:17" ht="14.4" customHeight="1" x14ac:dyDescent="0.3">
      <c r="A248" s="664" t="s">
        <v>549</v>
      </c>
      <c r="B248" s="665" t="s">
        <v>3346</v>
      </c>
      <c r="C248" s="665" t="s">
        <v>3252</v>
      </c>
      <c r="D248" s="665" t="s">
        <v>3724</v>
      </c>
      <c r="E248" s="665" t="s">
        <v>3725</v>
      </c>
      <c r="F248" s="668">
        <v>2</v>
      </c>
      <c r="G248" s="668">
        <v>13076.42</v>
      </c>
      <c r="H248" s="668">
        <v>1</v>
      </c>
      <c r="I248" s="668">
        <v>6538.21</v>
      </c>
      <c r="J248" s="668"/>
      <c r="K248" s="668"/>
      <c r="L248" s="668"/>
      <c r="M248" s="668"/>
      <c r="N248" s="668"/>
      <c r="O248" s="668"/>
      <c r="P248" s="681"/>
      <c r="Q248" s="669"/>
    </row>
    <row r="249" spans="1:17" ht="14.4" customHeight="1" x14ac:dyDescent="0.3">
      <c r="A249" s="664" t="s">
        <v>549</v>
      </c>
      <c r="B249" s="665" t="s">
        <v>3346</v>
      </c>
      <c r="C249" s="665" t="s">
        <v>3252</v>
      </c>
      <c r="D249" s="665" t="s">
        <v>3726</v>
      </c>
      <c r="E249" s="665" t="s">
        <v>3727</v>
      </c>
      <c r="F249" s="668"/>
      <c r="G249" s="668"/>
      <c r="H249" s="668"/>
      <c r="I249" s="668"/>
      <c r="J249" s="668">
        <v>1</v>
      </c>
      <c r="K249" s="668">
        <v>31407</v>
      </c>
      <c r="L249" s="668"/>
      <c r="M249" s="668">
        <v>31407</v>
      </c>
      <c r="N249" s="668"/>
      <c r="O249" s="668"/>
      <c r="P249" s="681"/>
      <c r="Q249" s="669"/>
    </row>
    <row r="250" spans="1:17" ht="14.4" customHeight="1" x14ac:dyDescent="0.3">
      <c r="A250" s="664" t="s">
        <v>549</v>
      </c>
      <c r="B250" s="665" t="s">
        <v>3346</v>
      </c>
      <c r="C250" s="665" t="s">
        <v>3252</v>
      </c>
      <c r="D250" s="665" t="s">
        <v>3728</v>
      </c>
      <c r="E250" s="665" t="s">
        <v>3729</v>
      </c>
      <c r="F250" s="668"/>
      <c r="G250" s="668"/>
      <c r="H250" s="668"/>
      <c r="I250" s="668"/>
      <c r="J250" s="668"/>
      <c r="K250" s="668"/>
      <c r="L250" s="668"/>
      <c r="M250" s="668"/>
      <c r="N250" s="668">
        <v>3</v>
      </c>
      <c r="O250" s="668">
        <v>61870.92</v>
      </c>
      <c r="P250" s="681"/>
      <c r="Q250" s="669">
        <v>20623.64</v>
      </c>
    </row>
    <row r="251" spans="1:17" ht="14.4" customHeight="1" x14ac:dyDescent="0.3">
      <c r="A251" s="664" t="s">
        <v>549</v>
      </c>
      <c r="B251" s="665" t="s">
        <v>3346</v>
      </c>
      <c r="C251" s="665" t="s">
        <v>3252</v>
      </c>
      <c r="D251" s="665" t="s">
        <v>3730</v>
      </c>
      <c r="E251" s="665" t="s">
        <v>3731</v>
      </c>
      <c r="F251" s="668">
        <v>1</v>
      </c>
      <c r="G251" s="668">
        <v>35620.85</v>
      </c>
      <c r="H251" s="668">
        <v>1</v>
      </c>
      <c r="I251" s="668">
        <v>35620.85</v>
      </c>
      <c r="J251" s="668">
        <v>4</v>
      </c>
      <c r="K251" s="668">
        <v>142483.4</v>
      </c>
      <c r="L251" s="668">
        <v>4</v>
      </c>
      <c r="M251" s="668">
        <v>35620.85</v>
      </c>
      <c r="N251" s="668">
        <v>5</v>
      </c>
      <c r="O251" s="668">
        <v>178104.25</v>
      </c>
      <c r="P251" s="681">
        <v>5</v>
      </c>
      <c r="Q251" s="669">
        <v>35620.85</v>
      </c>
    </row>
    <row r="252" spans="1:17" ht="14.4" customHeight="1" x14ac:dyDescent="0.3">
      <c r="A252" s="664" t="s">
        <v>549</v>
      </c>
      <c r="B252" s="665" t="s">
        <v>3346</v>
      </c>
      <c r="C252" s="665" t="s">
        <v>3252</v>
      </c>
      <c r="D252" s="665" t="s">
        <v>3732</v>
      </c>
      <c r="E252" s="665" t="s">
        <v>3733</v>
      </c>
      <c r="F252" s="668">
        <v>1</v>
      </c>
      <c r="G252" s="668">
        <v>552.9</v>
      </c>
      <c r="H252" s="668">
        <v>1</v>
      </c>
      <c r="I252" s="668">
        <v>552.9</v>
      </c>
      <c r="J252" s="668"/>
      <c r="K252" s="668"/>
      <c r="L252" s="668"/>
      <c r="M252" s="668"/>
      <c r="N252" s="668"/>
      <c r="O252" s="668"/>
      <c r="P252" s="681"/>
      <c r="Q252" s="669"/>
    </row>
    <row r="253" spans="1:17" ht="14.4" customHeight="1" x14ac:dyDescent="0.3">
      <c r="A253" s="664" t="s">
        <v>549</v>
      </c>
      <c r="B253" s="665" t="s">
        <v>3346</v>
      </c>
      <c r="C253" s="665" t="s">
        <v>3252</v>
      </c>
      <c r="D253" s="665" t="s">
        <v>3734</v>
      </c>
      <c r="E253" s="665" t="s">
        <v>3735</v>
      </c>
      <c r="F253" s="668"/>
      <c r="G253" s="668"/>
      <c r="H253" s="668"/>
      <c r="I253" s="668"/>
      <c r="J253" s="668"/>
      <c r="K253" s="668"/>
      <c r="L253" s="668"/>
      <c r="M253" s="668"/>
      <c r="N253" s="668">
        <v>1</v>
      </c>
      <c r="O253" s="668">
        <v>31132.52</v>
      </c>
      <c r="P253" s="681"/>
      <c r="Q253" s="669">
        <v>31132.52</v>
      </c>
    </row>
    <row r="254" spans="1:17" ht="14.4" customHeight="1" x14ac:dyDescent="0.3">
      <c r="A254" s="664" t="s">
        <v>549</v>
      </c>
      <c r="B254" s="665" t="s">
        <v>3346</v>
      </c>
      <c r="C254" s="665" t="s">
        <v>3252</v>
      </c>
      <c r="D254" s="665" t="s">
        <v>3736</v>
      </c>
      <c r="E254" s="665" t="s">
        <v>3735</v>
      </c>
      <c r="F254" s="668"/>
      <c r="G254" s="668"/>
      <c r="H254" s="668"/>
      <c r="I254" s="668"/>
      <c r="J254" s="668"/>
      <c r="K254" s="668"/>
      <c r="L254" s="668"/>
      <c r="M254" s="668"/>
      <c r="N254" s="668">
        <v>1</v>
      </c>
      <c r="O254" s="668">
        <v>24113.08</v>
      </c>
      <c r="P254" s="681"/>
      <c r="Q254" s="669">
        <v>24113.08</v>
      </c>
    </row>
    <row r="255" spans="1:17" ht="14.4" customHeight="1" x14ac:dyDescent="0.3">
      <c r="A255" s="664" t="s">
        <v>549</v>
      </c>
      <c r="B255" s="665" t="s">
        <v>3346</v>
      </c>
      <c r="C255" s="665" t="s">
        <v>3252</v>
      </c>
      <c r="D255" s="665" t="s">
        <v>3737</v>
      </c>
      <c r="E255" s="665" t="s">
        <v>3738</v>
      </c>
      <c r="F255" s="668">
        <v>1</v>
      </c>
      <c r="G255" s="668">
        <v>23690.61</v>
      </c>
      <c r="H255" s="668">
        <v>1</v>
      </c>
      <c r="I255" s="668">
        <v>23690.61</v>
      </c>
      <c r="J255" s="668">
        <v>1</v>
      </c>
      <c r="K255" s="668">
        <v>23690.61</v>
      </c>
      <c r="L255" s="668">
        <v>1</v>
      </c>
      <c r="M255" s="668">
        <v>23690.61</v>
      </c>
      <c r="N255" s="668">
        <v>1</v>
      </c>
      <c r="O255" s="668">
        <v>23690.61</v>
      </c>
      <c r="P255" s="681">
        <v>1</v>
      </c>
      <c r="Q255" s="669">
        <v>23690.61</v>
      </c>
    </row>
    <row r="256" spans="1:17" ht="14.4" customHeight="1" x14ac:dyDescent="0.3">
      <c r="A256" s="664" t="s">
        <v>549</v>
      </c>
      <c r="B256" s="665" t="s">
        <v>3346</v>
      </c>
      <c r="C256" s="665" t="s">
        <v>3252</v>
      </c>
      <c r="D256" s="665" t="s">
        <v>3739</v>
      </c>
      <c r="E256" s="665" t="s">
        <v>3740</v>
      </c>
      <c r="F256" s="668">
        <v>1</v>
      </c>
      <c r="G256" s="668">
        <v>12836.47</v>
      </c>
      <c r="H256" s="668">
        <v>1</v>
      </c>
      <c r="I256" s="668">
        <v>12836.47</v>
      </c>
      <c r="J256" s="668">
        <v>1</v>
      </c>
      <c r="K256" s="668">
        <v>12836.47</v>
      </c>
      <c r="L256" s="668">
        <v>1</v>
      </c>
      <c r="M256" s="668">
        <v>12836.47</v>
      </c>
      <c r="N256" s="668">
        <v>1</v>
      </c>
      <c r="O256" s="668">
        <v>12836.47</v>
      </c>
      <c r="P256" s="681">
        <v>1</v>
      </c>
      <c r="Q256" s="669">
        <v>12836.47</v>
      </c>
    </row>
    <row r="257" spans="1:17" ht="14.4" customHeight="1" x14ac:dyDescent="0.3">
      <c r="A257" s="664" t="s">
        <v>549</v>
      </c>
      <c r="B257" s="665" t="s">
        <v>3346</v>
      </c>
      <c r="C257" s="665" t="s">
        <v>3252</v>
      </c>
      <c r="D257" s="665" t="s">
        <v>3741</v>
      </c>
      <c r="E257" s="665" t="s">
        <v>3738</v>
      </c>
      <c r="F257" s="668">
        <v>1</v>
      </c>
      <c r="G257" s="668">
        <v>16638.669999999998</v>
      </c>
      <c r="H257" s="668">
        <v>1</v>
      </c>
      <c r="I257" s="668">
        <v>16638.669999999998</v>
      </c>
      <c r="J257" s="668">
        <v>1</v>
      </c>
      <c r="K257" s="668">
        <v>16638.669999999998</v>
      </c>
      <c r="L257" s="668">
        <v>1</v>
      </c>
      <c r="M257" s="668">
        <v>16638.669999999998</v>
      </c>
      <c r="N257" s="668">
        <v>1</v>
      </c>
      <c r="O257" s="668">
        <v>16638.669999999998</v>
      </c>
      <c r="P257" s="681">
        <v>1</v>
      </c>
      <c r="Q257" s="669">
        <v>16638.669999999998</v>
      </c>
    </row>
    <row r="258" spans="1:17" ht="14.4" customHeight="1" x14ac:dyDescent="0.3">
      <c r="A258" s="664" t="s">
        <v>549</v>
      </c>
      <c r="B258" s="665" t="s">
        <v>3346</v>
      </c>
      <c r="C258" s="665" t="s">
        <v>3252</v>
      </c>
      <c r="D258" s="665" t="s">
        <v>3742</v>
      </c>
      <c r="E258" s="665" t="s">
        <v>3740</v>
      </c>
      <c r="F258" s="668">
        <v>1</v>
      </c>
      <c r="G258" s="668">
        <v>12836.47</v>
      </c>
      <c r="H258" s="668">
        <v>1</v>
      </c>
      <c r="I258" s="668">
        <v>12836.47</v>
      </c>
      <c r="J258" s="668"/>
      <c r="K258" s="668"/>
      <c r="L258" s="668"/>
      <c r="M258" s="668"/>
      <c r="N258" s="668">
        <v>1</v>
      </c>
      <c r="O258" s="668">
        <v>12836.47</v>
      </c>
      <c r="P258" s="681">
        <v>1</v>
      </c>
      <c r="Q258" s="669">
        <v>12836.47</v>
      </c>
    </row>
    <row r="259" spans="1:17" ht="14.4" customHeight="1" x14ac:dyDescent="0.3">
      <c r="A259" s="664" t="s">
        <v>549</v>
      </c>
      <c r="B259" s="665" t="s">
        <v>3346</v>
      </c>
      <c r="C259" s="665" t="s">
        <v>3252</v>
      </c>
      <c r="D259" s="665" t="s">
        <v>3743</v>
      </c>
      <c r="E259" s="665" t="s">
        <v>3744</v>
      </c>
      <c r="F259" s="668"/>
      <c r="G259" s="668"/>
      <c r="H259" s="668"/>
      <c r="I259" s="668"/>
      <c r="J259" s="668">
        <v>1</v>
      </c>
      <c r="K259" s="668">
        <v>31190.959999999999</v>
      </c>
      <c r="L259" s="668"/>
      <c r="M259" s="668">
        <v>31190.959999999999</v>
      </c>
      <c r="N259" s="668"/>
      <c r="O259" s="668"/>
      <c r="P259" s="681"/>
      <c r="Q259" s="669"/>
    </row>
    <row r="260" spans="1:17" ht="14.4" customHeight="1" x14ac:dyDescent="0.3">
      <c r="A260" s="664" t="s">
        <v>549</v>
      </c>
      <c r="B260" s="665" t="s">
        <v>3346</v>
      </c>
      <c r="C260" s="665" t="s">
        <v>3252</v>
      </c>
      <c r="D260" s="665" t="s">
        <v>3745</v>
      </c>
      <c r="E260" s="665" t="s">
        <v>3746</v>
      </c>
      <c r="F260" s="668"/>
      <c r="G260" s="668"/>
      <c r="H260" s="668"/>
      <c r="I260" s="668"/>
      <c r="J260" s="668">
        <v>1</v>
      </c>
      <c r="K260" s="668">
        <v>11607.27</v>
      </c>
      <c r="L260" s="668"/>
      <c r="M260" s="668">
        <v>11607.27</v>
      </c>
      <c r="N260" s="668"/>
      <c r="O260" s="668"/>
      <c r="P260" s="681"/>
      <c r="Q260" s="669"/>
    </row>
    <row r="261" spans="1:17" ht="14.4" customHeight="1" x14ac:dyDescent="0.3">
      <c r="A261" s="664" t="s">
        <v>549</v>
      </c>
      <c r="B261" s="665" t="s">
        <v>3346</v>
      </c>
      <c r="C261" s="665" t="s">
        <v>3252</v>
      </c>
      <c r="D261" s="665" t="s">
        <v>3747</v>
      </c>
      <c r="E261" s="665" t="s">
        <v>3748</v>
      </c>
      <c r="F261" s="668">
        <v>4</v>
      </c>
      <c r="G261" s="668">
        <v>25528</v>
      </c>
      <c r="H261" s="668">
        <v>1</v>
      </c>
      <c r="I261" s="668">
        <v>6382</v>
      </c>
      <c r="J261" s="668"/>
      <c r="K261" s="668"/>
      <c r="L261" s="668"/>
      <c r="M261" s="668"/>
      <c r="N261" s="668">
        <v>2</v>
      </c>
      <c r="O261" s="668">
        <v>12764</v>
      </c>
      <c r="P261" s="681">
        <v>0.5</v>
      </c>
      <c r="Q261" s="669">
        <v>6382</v>
      </c>
    </row>
    <row r="262" spans="1:17" ht="14.4" customHeight="1" x14ac:dyDescent="0.3">
      <c r="A262" s="664" t="s">
        <v>549</v>
      </c>
      <c r="B262" s="665" t="s">
        <v>3346</v>
      </c>
      <c r="C262" s="665" t="s">
        <v>3252</v>
      </c>
      <c r="D262" s="665" t="s">
        <v>3749</v>
      </c>
      <c r="E262" s="665" t="s">
        <v>3750</v>
      </c>
      <c r="F262" s="668">
        <v>5</v>
      </c>
      <c r="G262" s="668">
        <v>3893</v>
      </c>
      <c r="H262" s="668">
        <v>1</v>
      </c>
      <c r="I262" s="668">
        <v>778.6</v>
      </c>
      <c r="J262" s="668">
        <v>4</v>
      </c>
      <c r="K262" s="668">
        <v>3114.4</v>
      </c>
      <c r="L262" s="668">
        <v>0.8</v>
      </c>
      <c r="M262" s="668">
        <v>778.6</v>
      </c>
      <c r="N262" s="668">
        <v>7</v>
      </c>
      <c r="O262" s="668">
        <v>5450.2</v>
      </c>
      <c r="P262" s="681">
        <v>1.4</v>
      </c>
      <c r="Q262" s="669">
        <v>778.6</v>
      </c>
    </row>
    <row r="263" spans="1:17" ht="14.4" customHeight="1" x14ac:dyDescent="0.3">
      <c r="A263" s="664" t="s">
        <v>549</v>
      </c>
      <c r="B263" s="665" t="s">
        <v>3346</v>
      </c>
      <c r="C263" s="665" t="s">
        <v>3252</v>
      </c>
      <c r="D263" s="665" t="s">
        <v>3751</v>
      </c>
      <c r="E263" s="665" t="s">
        <v>3752</v>
      </c>
      <c r="F263" s="668">
        <v>1</v>
      </c>
      <c r="G263" s="668">
        <v>64169.67</v>
      </c>
      <c r="H263" s="668">
        <v>1</v>
      </c>
      <c r="I263" s="668">
        <v>64169.67</v>
      </c>
      <c r="J263" s="668">
        <v>1</v>
      </c>
      <c r="K263" s="668">
        <v>64169.67</v>
      </c>
      <c r="L263" s="668">
        <v>1</v>
      </c>
      <c r="M263" s="668">
        <v>64169.67</v>
      </c>
      <c r="N263" s="668"/>
      <c r="O263" s="668"/>
      <c r="P263" s="681"/>
      <c r="Q263" s="669"/>
    </row>
    <row r="264" spans="1:17" ht="14.4" customHeight="1" x14ac:dyDescent="0.3">
      <c r="A264" s="664" t="s">
        <v>549</v>
      </c>
      <c r="B264" s="665" t="s">
        <v>3346</v>
      </c>
      <c r="C264" s="665" t="s">
        <v>3252</v>
      </c>
      <c r="D264" s="665" t="s">
        <v>3753</v>
      </c>
      <c r="E264" s="665" t="s">
        <v>3752</v>
      </c>
      <c r="F264" s="668">
        <v>1</v>
      </c>
      <c r="G264" s="668">
        <v>53474.71</v>
      </c>
      <c r="H264" s="668">
        <v>1</v>
      </c>
      <c r="I264" s="668">
        <v>53474.71</v>
      </c>
      <c r="J264" s="668">
        <v>1</v>
      </c>
      <c r="K264" s="668">
        <v>53474.71</v>
      </c>
      <c r="L264" s="668">
        <v>1</v>
      </c>
      <c r="M264" s="668">
        <v>53474.71</v>
      </c>
      <c r="N264" s="668"/>
      <c r="O264" s="668"/>
      <c r="P264" s="681"/>
      <c r="Q264" s="669"/>
    </row>
    <row r="265" spans="1:17" ht="14.4" customHeight="1" x14ac:dyDescent="0.3">
      <c r="A265" s="664" t="s">
        <v>549</v>
      </c>
      <c r="B265" s="665" t="s">
        <v>3346</v>
      </c>
      <c r="C265" s="665" t="s">
        <v>3252</v>
      </c>
      <c r="D265" s="665" t="s">
        <v>3754</v>
      </c>
      <c r="E265" s="665" t="s">
        <v>3755</v>
      </c>
      <c r="F265" s="668">
        <v>53</v>
      </c>
      <c r="G265" s="668">
        <v>101124</v>
      </c>
      <c r="H265" s="668">
        <v>1</v>
      </c>
      <c r="I265" s="668">
        <v>1908</v>
      </c>
      <c r="J265" s="668">
        <v>72</v>
      </c>
      <c r="K265" s="668">
        <v>137376</v>
      </c>
      <c r="L265" s="668">
        <v>1.3584905660377358</v>
      </c>
      <c r="M265" s="668">
        <v>1908</v>
      </c>
      <c r="N265" s="668">
        <v>62</v>
      </c>
      <c r="O265" s="668">
        <v>118296</v>
      </c>
      <c r="P265" s="681">
        <v>1.1698113207547169</v>
      </c>
      <c r="Q265" s="669">
        <v>1908</v>
      </c>
    </row>
    <row r="266" spans="1:17" ht="14.4" customHeight="1" x14ac:dyDescent="0.3">
      <c r="A266" s="664" t="s">
        <v>549</v>
      </c>
      <c r="B266" s="665" t="s">
        <v>3346</v>
      </c>
      <c r="C266" s="665" t="s">
        <v>3252</v>
      </c>
      <c r="D266" s="665" t="s">
        <v>3756</v>
      </c>
      <c r="E266" s="665" t="s">
        <v>3757</v>
      </c>
      <c r="F266" s="668">
        <v>1</v>
      </c>
      <c r="G266" s="668">
        <v>7631</v>
      </c>
      <c r="H266" s="668">
        <v>1</v>
      </c>
      <c r="I266" s="668">
        <v>7631</v>
      </c>
      <c r="J266" s="668"/>
      <c r="K266" s="668"/>
      <c r="L266" s="668"/>
      <c r="M266" s="668"/>
      <c r="N266" s="668"/>
      <c r="O266" s="668"/>
      <c r="P266" s="681"/>
      <c r="Q266" s="669"/>
    </row>
    <row r="267" spans="1:17" ht="14.4" customHeight="1" x14ac:dyDescent="0.3">
      <c r="A267" s="664" t="s">
        <v>549</v>
      </c>
      <c r="B267" s="665" t="s">
        <v>3346</v>
      </c>
      <c r="C267" s="665" t="s">
        <v>3252</v>
      </c>
      <c r="D267" s="665" t="s">
        <v>3758</v>
      </c>
      <c r="E267" s="665" t="s">
        <v>3759</v>
      </c>
      <c r="F267" s="668">
        <v>2</v>
      </c>
      <c r="G267" s="668">
        <v>63844.14</v>
      </c>
      <c r="H267" s="668">
        <v>1</v>
      </c>
      <c r="I267" s="668">
        <v>31922.07</v>
      </c>
      <c r="J267" s="668"/>
      <c r="K267" s="668"/>
      <c r="L267" s="668"/>
      <c r="M267" s="668"/>
      <c r="N267" s="668"/>
      <c r="O267" s="668"/>
      <c r="P267" s="681"/>
      <c r="Q267" s="669"/>
    </row>
    <row r="268" spans="1:17" ht="14.4" customHeight="1" x14ac:dyDescent="0.3">
      <c r="A268" s="664" t="s">
        <v>549</v>
      </c>
      <c r="B268" s="665" t="s">
        <v>3346</v>
      </c>
      <c r="C268" s="665" t="s">
        <v>3252</v>
      </c>
      <c r="D268" s="665" t="s">
        <v>3760</v>
      </c>
      <c r="E268" s="665" t="s">
        <v>3761</v>
      </c>
      <c r="F268" s="668">
        <v>1</v>
      </c>
      <c r="G268" s="668">
        <v>8487.82</v>
      </c>
      <c r="H268" s="668">
        <v>1</v>
      </c>
      <c r="I268" s="668">
        <v>8487.82</v>
      </c>
      <c r="J268" s="668"/>
      <c r="K268" s="668"/>
      <c r="L268" s="668"/>
      <c r="M268" s="668"/>
      <c r="N268" s="668">
        <v>1</v>
      </c>
      <c r="O268" s="668">
        <v>8487.82</v>
      </c>
      <c r="P268" s="681">
        <v>1</v>
      </c>
      <c r="Q268" s="669">
        <v>8487.82</v>
      </c>
    </row>
    <row r="269" spans="1:17" ht="14.4" customHeight="1" x14ac:dyDescent="0.3">
      <c r="A269" s="664" t="s">
        <v>549</v>
      </c>
      <c r="B269" s="665" t="s">
        <v>3346</v>
      </c>
      <c r="C269" s="665" t="s">
        <v>3252</v>
      </c>
      <c r="D269" s="665" t="s">
        <v>3762</v>
      </c>
      <c r="E269" s="665" t="s">
        <v>3763</v>
      </c>
      <c r="F269" s="668"/>
      <c r="G269" s="668"/>
      <c r="H269" s="668"/>
      <c r="I269" s="668"/>
      <c r="J269" s="668">
        <v>1</v>
      </c>
      <c r="K269" s="668">
        <v>3203.4</v>
      </c>
      <c r="L269" s="668"/>
      <c r="M269" s="668">
        <v>3203.4</v>
      </c>
      <c r="N269" s="668"/>
      <c r="O269" s="668"/>
      <c r="P269" s="681"/>
      <c r="Q269" s="669"/>
    </row>
    <row r="270" spans="1:17" ht="14.4" customHeight="1" x14ac:dyDescent="0.3">
      <c r="A270" s="664" t="s">
        <v>549</v>
      </c>
      <c r="B270" s="665" t="s">
        <v>3346</v>
      </c>
      <c r="C270" s="665" t="s">
        <v>3252</v>
      </c>
      <c r="D270" s="665" t="s">
        <v>3764</v>
      </c>
      <c r="E270" s="665" t="s">
        <v>3765</v>
      </c>
      <c r="F270" s="668"/>
      <c r="G270" s="668"/>
      <c r="H270" s="668"/>
      <c r="I270" s="668"/>
      <c r="J270" s="668">
        <v>1</v>
      </c>
      <c r="K270" s="668">
        <v>1681.5</v>
      </c>
      <c r="L270" s="668"/>
      <c r="M270" s="668">
        <v>1681.5</v>
      </c>
      <c r="N270" s="668"/>
      <c r="O270" s="668"/>
      <c r="P270" s="681"/>
      <c r="Q270" s="669"/>
    </row>
    <row r="271" spans="1:17" ht="14.4" customHeight="1" x14ac:dyDescent="0.3">
      <c r="A271" s="664" t="s">
        <v>549</v>
      </c>
      <c r="B271" s="665" t="s">
        <v>3346</v>
      </c>
      <c r="C271" s="665" t="s">
        <v>3252</v>
      </c>
      <c r="D271" s="665" t="s">
        <v>3766</v>
      </c>
      <c r="E271" s="665" t="s">
        <v>3729</v>
      </c>
      <c r="F271" s="668"/>
      <c r="G271" s="668"/>
      <c r="H271" s="668"/>
      <c r="I271" s="668"/>
      <c r="J271" s="668"/>
      <c r="K271" s="668"/>
      <c r="L271" s="668"/>
      <c r="M271" s="668"/>
      <c r="N271" s="668">
        <v>1</v>
      </c>
      <c r="O271" s="668">
        <v>14405.45</v>
      </c>
      <c r="P271" s="681"/>
      <c r="Q271" s="669">
        <v>14405.45</v>
      </c>
    </row>
    <row r="272" spans="1:17" ht="14.4" customHeight="1" x14ac:dyDescent="0.3">
      <c r="A272" s="664" t="s">
        <v>549</v>
      </c>
      <c r="B272" s="665" t="s">
        <v>3346</v>
      </c>
      <c r="C272" s="665" t="s">
        <v>3252</v>
      </c>
      <c r="D272" s="665" t="s">
        <v>3767</v>
      </c>
      <c r="E272" s="665" t="s">
        <v>3752</v>
      </c>
      <c r="F272" s="668"/>
      <c r="G272" s="668"/>
      <c r="H272" s="668"/>
      <c r="I272" s="668"/>
      <c r="J272" s="668">
        <v>2</v>
      </c>
      <c r="K272" s="668">
        <v>43879.839999999997</v>
      </c>
      <c r="L272" s="668"/>
      <c r="M272" s="668">
        <v>21939.919999999998</v>
      </c>
      <c r="N272" s="668"/>
      <c r="O272" s="668"/>
      <c r="P272" s="681"/>
      <c r="Q272" s="669"/>
    </row>
    <row r="273" spans="1:17" ht="14.4" customHeight="1" x14ac:dyDescent="0.3">
      <c r="A273" s="664" t="s">
        <v>549</v>
      </c>
      <c r="B273" s="665" t="s">
        <v>3346</v>
      </c>
      <c r="C273" s="665" t="s">
        <v>3252</v>
      </c>
      <c r="D273" s="665" t="s">
        <v>3768</v>
      </c>
      <c r="E273" s="665" t="s">
        <v>3769</v>
      </c>
      <c r="F273" s="668">
        <v>1</v>
      </c>
      <c r="G273" s="668">
        <v>13899</v>
      </c>
      <c r="H273" s="668">
        <v>1</v>
      </c>
      <c r="I273" s="668">
        <v>13899</v>
      </c>
      <c r="J273" s="668"/>
      <c r="K273" s="668"/>
      <c r="L273" s="668"/>
      <c r="M273" s="668"/>
      <c r="N273" s="668"/>
      <c r="O273" s="668"/>
      <c r="P273" s="681"/>
      <c r="Q273" s="669"/>
    </row>
    <row r="274" spans="1:17" ht="14.4" customHeight="1" x14ac:dyDescent="0.3">
      <c r="A274" s="664" t="s">
        <v>549</v>
      </c>
      <c r="B274" s="665" t="s">
        <v>3346</v>
      </c>
      <c r="C274" s="665" t="s">
        <v>3252</v>
      </c>
      <c r="D274" s="665" t="s">
        <v>3770</v>
      </c>
      <c r="E274" s="665" t="s">
        <v>3771</v>
      </c>
      <c r="F274" s="668">
        <v>1</v>
      </c>
      <c r="G274" s="668">
        <v>1379</v>
      </c>
      <c r="H274" s="668">
        <v>1</v>
      </c>
      <c r="I274" s="668">
        <v>1379</v>
      </c>
      <c r="J274" s="668"/>
      <c r="K274" s="668"/>
      <c r="L274" s="668"/>
      <c r="M274" s="668"/>
      <c r="N274" s="668"/>
      <c r="O274" s="668"/>
      <c r="P274" s="681"/>
      <c r="Q274" s="669"/>
    </row>
    <row r="275" spans="1:17" ht="14.4" customHeight="1" x14ac:dyDescent="0.3">
      <c r="A275" s="664" t="s">
        <v>549</v>
      </c>
      <c r="B275" s="665" t="s">
        <v>3346</v>
      </c>
      <c r="C275" s="665" t="s">
        <v>3252</v>
      </c>
      <c r="D275" s="665" t="s">
        <v>3772</v>
      </c>
      <c r="E275" s="665" t="s">
        <v>3773</v>
      </c>
      <c r="F275" s="668">
        <v>2</v>
      </c>
      <c r="G275" s="668">
        <v>29520</v>
      </c>
      <c r="H275" s="668">
        <v>1</v>
      </c>
      <c r="I275" s="668">
        <v>14760</v>
      </c>
      <c r="J275" s="668">
        <v>2</v>
      </c>
      <c r="K275" s="668">
        <v>29520</v>
      </c>
      <c r="L275" s="668">
        <v>1</v>
      </c>
      <c r="M275" s="668">
        <v>14760</v>
      </c>
      <c r="N275" s="668">
        <v>4</v>
      </c>
      <c r="O275" s="668">
        <v>55497.599999999999</v>
      </c>
      <c r="P275" s="681">
        <v>1.88</v>
      </c>
      <c r="Q275" s="669">
        <v>13874.4</v>
      </c>
    </row>
    <row r="276" spans="1:17" ht="14.4" customHeight="1" x14ac:dyDescent="0.3">
      <c r="A276" s="664" t="s">
        <v>549</v>
      </c>
      <c r="B276" s="665" t="s">
        <v>3346</v>
      </c>
      <c r="C276" s="665" t="s">
        <v>3252</v>
      </c>
      <c r="D276" s="665" t="s">
        <v>3774</v>
      </c>
      <c r="E276" s="665" t="s">
        <v>3775</v>
      </c>
      <c r="F276" s="668">
        <v>1</v>
      </c>
      <c r="G276" s="668">
        <v>17800</v>
      </c>
      <c r="H276" s="668">
        <v>1</v>
      </c>
      <c r="I276" s="668">
        <v>17800</v>
      </c>
      <c r="J276" s="668"/>
      <c r="K276" s="668"/>
      <c r="L276" s="668"/>
      <c r="M276" s="668"/>
      <c r="N276" s="668"/>
      <c r="O276" s="668"/>
      <c r="P276" s="681"/>
      <c r="Q276" s="669"/>
    </row>
    <row r="277" spans="1:17" ht="14.4" customHeight="1" x14ac:dyDescent="0.3">
      <c r="A277" s="664" t="s">
        <v>549</v>
      </c>
      <c r="B277" s="665" t="s">
        <v>3346</v>
      </c>
      <c r="C277" s="665" t="s">
        <v>3252</v>
      </c>
      <c r="D277" s="665" t="s">
        <v>3776</v>
      </c>
      <c r="E277" s="665" t="s">
        <v>3777</v>
      </c>
      <c r="F277" s="668">
        <v>1</v>
      </c>
      <c r="G277" s="668">
        <v>9120</v>
      </c>
      <c r="H277" s="668">
        <v>1</v>
      </c>
      <c r="I277" s="668">
        <v>9120</v>
      </c>
      <c r="J277" s="668"/>
      <c r="K277" s="668"/>
      <c r="L277" s="668"/>
      <c r="M277" s="668"/>
      <c r="N277" s="668"/>
      <c r="O277" s="668"/>
      <c r="P277" s="681"/>
      <c r="Q277" s="669"/>
    </row>
    <row r="278" spans="1:17" ht="14.4" customHeight="1" x14ac:dyDescent="0.3">
      <c r="A278" s="664" t="s">
        <v>549</v>
      </c>
      <c r="B278" s="665" t="s">
        <v>3346</v>
      </c>
      <c r="C278" s="665" t="s">
        <v>3252</v>
      </c>
      <c r="D278" s="665" t="s">
        <v>3778</v>
      </c>
      <c r="E278" s="665" t="s">
        <v>3779</v>
      </c>
      <c r="F278" s="668">
        <v>1</v>
      </c>
      <c r="G278" s="668">
        <v>2469.6</v>
      </c>
      <c r="H278" s="668">
        <v>1</v>
      </c>
      <c r="I278" s="668">
        <v>2469.6</v>
      </c>
      <c r="J278" s="668"/>
      <c r="K278" s="668"/>
      <c r="L278" s="668"/>
      <c r="M278" s="668"/>
      <c r="N278" s="668"/>
      <c r="O278" s="668"/>
      <c r="P278" s="681"/>
      <c r="Q278" s="669"/>
    </row>
    <row r="279" spans="1:17" ht="14.4" customHeight="1" x14ac:dyDescent="0.3">
      <c r="A279" s="664" t="s">
        <v>549</v>
      </c>
      <c r="B279" s="665" t="s">
        <v>3346</v>
      </c>
      <c r="C279" s="665" t="s">
        <v>3252</v>
      </c>
      <c r="D279" s="665" t="s">
        <v>3780</v>
      </c>
      <c r="E279" s="665" t="s">
        <v>3781</v>
      </c>
      <c r="F279" s="668">
        <v>3</v>
      </c>
      <c r="G279" s="668">
        <v>2240.1</v>
      </c>
      <c r="H279" s="668">
        <v>1</v>
      </c>
      <c r="I279" s="668">
        <v>746.69999999999993</v>
      </c>
      <c r="J279" s="668"/>
      <c r="K279" s="668"/>
      <c r="L279" s="668"/>
      <c r="M279" s="668"/>
      <c r="N279" s="668"/>
      <c r="O279" s="668"/>
      <c r="P279" s="681"/>
      <c r="Q279" s="669"/>
    </row>
    <row r="280" spans="1:17" ht="14.4" customHeight="1" x14ac:dyDescent="0.3">
      <c r="A280" s="664" t="s">
        <v>549</v>
      </c>
      <c r="B280" s="665" t="s">
        <v>3346</v>
      </c>
      <c r="C280" s="665" t="s">
        <v>3252</v>
      </c>
      <c r="D280" s="665" t="s">
        <v>3782</v>
      </c>
      <c r="E280" s="665" t="s">
        <v>3783</v>
      </c>
      <c r="F280" s="668">
        <v>1</v>
      </c>
      <c r="G280" s="668">
        <v>30776.89</v>
      </c>
      <c r="H280" s="668">
        <v>1</v>
      </c>
      <c r="I280" s="668">
        <v>30776.89</v>
      </c>
      <c r="J280" s="668"/>
      <c r="K280" s="668"/>
      <c r="L280" s="668"/>
      <c r="M280" s="668"/>
      <c r="N280" s="668"/>
      <c r="O280" s="668"/>
      <c r="P280" s="681"/>
      <c r="Q280" s="669"/>
    </row>
    <row r="281" spans="1:17" ht="14.4" customHeight="1" x14ac:dyDescent="0.3">
      <c r="A281" s="664" t="s">
        <v>549</v>
      </c>
      <c r="B281" s="665" t="s">
        <v>3346</v>
      </c>
      <c r="C281" s="665" t="s">
        <v>3252</v>
      </c>
      <c r="D281" s="665" t="s">
        <v>3784</v>
      </c>
      <c r="E281" s="665" t="s">
        <v>3494</v>
      </c>
      <c r="F281" s="668">
        <v>1</v>
      </c>
      <c r="G281" s="668">
        <v>226.8</v>
      </c>
      <c r="H281" s="668">
        <v>1</v>
      </c>
      <c r="I281" s="668">
        <v>226.8</v>
      </c>
      <c r="J281" s="668"/>
      <c r="K281" s="668"/>
      <c r="L281" s="668"/>
      <c r="M281" s="668"/>
      <c r="N281" s="668"/>
      <c r="O281" s="668"/>
      <c r="P281" s="681"/>
      <c r="Q281" s="669"/>
    </row>
    <row r="282" spans="1:17" ht="14.4" customHeight="1" x14ac:dyDescent="0.3">
      <c r="A282" s="664" t="s">
        <v>549</v>
      </c>
      <c r="B282" s="665" t="s">
        <v>3346</v>
      </c>
      <c r="C282" s="665" t="s">
        <v>3252</v>
      </c>
      <c r="D282" s="665" t="s">
        <v>3785</v>
      </c>
      <c r="E282" s="665" t="s">
        <v>3786</v>
      </c>
      <c r="F282" s="668">
        <v>1</v>
      </c>
      <c r="G282" s="668">
        <v>25590</v>
      </c>
      <c r="H282" s="668">
        <v>1</v>
      </c>
      <c r="I282" s="668">
        <v>25590</v>
      </c>
      <c r="J282" s="668"/>
      <c r="K282" s="668"/>
      <c r="L282" s="668"/>
      <c r="M282" s="668"/>
      <c r="N282" s="668"/>
      <c r="O282" s="668"/>
      <c r="P282" s="681"/>
      <c r="Q282" s="669"/>
    </row>
    <row r="283" spans="1:17" ht="14.4" customHeight="1" x14ac:dyDescent="0.3">
      <c r="A283" s="664" t="s">
        <v>549</v>
      </c>
      <c r="B283" s="665" t="s">
        <v>3346</v>
      </c>
      <c r="C283" s="665" t="s">
        <v>3252</v>
      </c>
      <c r="D283" s="665" t="s">
        <v>3787</v>
      </c>
      <c r="E283" s="665" t="s">
        <v>3649</v>
      </c>
      <c r="F283" s="668"/>
      <c r="G283" s="668"/>
      <c r="H283" s="668"/>
      <c r="I283" s="668"/>
      <c r="J283" s="668">
        <v>3</v>
      </c>
      <c r="K283" s="668">
        <v>6156</v>
      </c>
      <c r="L283" s="668"/>
      <c r="M283" s="668">
        <v>2052</v>
      </c>
      <c r="N283" s="668"/>
      <c r="O283" s="668"/>
      <c r="P283" s="681"/>
      <c r="Q283" s="669"/>
    </row>
    <row r="284" spans="1:17" ht="14.4" customHeight="1" x14ac:dyDescent="0.3">
      <c r="A284" s="664" t="s">
        <v>549</v>
      </c>
      <c r="B284" s="665" t="s">
        <v>3346</v>
      </c>
      <c r="C284" s="665" t="s">
        <v>3252</v>
      </c>
      <c r="D284" s="665" t="s">
        <v>3788</v>
      </c>
      <c r="E284" s="665" t="s">
        <v>3789</v>
      </c>
      <c r="F284" s="668"/>
      <c r="G284" s="668"/>
      <c r="H284" s="668"/>
      <c r="I284" s="668"/>
      <c r="J284" s="668">
        <v>1</v>
      </c>
      <c r="K284" s="668">
        <v>1212.55</v>
      </c>
      <c r="L284" s="668"/>
      <c r="M284" s="668">
        <v>1212.55</v>
      </c>
      <c r="N284" s="668"/>
      <c r="O284" s="668"/>
      <c r="P284" s="681"/>
      <c r="Q284" s="669"/>
    </row>
    <row r="285" spans="1:17" ht="14.4" customHeight="1" x14ac:dyDescent="0.3">
      <c r="A285" s="664" t="s">
        <v>549</v>
      </c>
      <c r="B285" s="665" t="s">
        <v>3346</v>
      </c>
      <c r="C285" s="665" t="s">
        <v>3252</v>
      </c>
      <c r="D285" s="665" t="s">
        <v>3790</v>
      </c>
      <c r="E285" s="665" t="s">
        <v>3791</v>
      </c>
      <c r="F285" s="668"/>
      <c r="G285" s="668"/>
      <c r="H285" s="668"/>
      <c r="I285" s="668"/>
      <c r="J285" s="668"/>
      <c r="K285" s="668"/>
      <c r="L285" s="668"/>
      <c r="M285" s="668"/>
      <c r="N285" s="668">
        <v>1</v>
      </c>
      <c r="O285" s="668">
        <v>9215</v>
      </c>
      <c r="P285" s="681"/>
      <c r="Q285" s="669">
        <v>9215</v>
      </c>
    </row>
    <row r="286" spans="1:17" ht="14.4" customHeight="1" x14ac:dyDescent="0.3">
      <c r="A286" s="664" t="s">
        <v>549</v>
      </c>
      <c r="B286" s="665" t="s">
        <v>3346</v>
      </c>
      <c r="C286" s="665" t="s">
        <v>3252</v>
      </c>
      <c r="D286" s="665" t="s">
        <v>3792</v>
      </c>
      <c r="E286" s="665" t="s">
        <v>3793</v>
      </c>
      <c r="F286" s="668"/>
      <c r="G286" s="668"/>
      <c r="H286" s="668"/>
      <c r="I286" s="668"/>
      <c r="J286" s="668"/>
      <c r="K286" s="668"/>
      <c r="L286" s="668"/>
      <c r="M286" s="668"/>
      <c r="N286" s="668">
        <v>1</v>
      </c>
      <c r="O286" s="668">
        <v>26471</v>
      </c>
      <c r="P286" s="681"/>
      <c r="Q286" s="669">
        <v>26471</v>
      </c>
    </row>
    <row r="287" spans="1:17" ht="14.4" customHeight="1" x14ac:dyDescent="0.3">
      <c r="A287" s="664" t="s">
        <v>549</v>
      </c>
      <c r="B287" s="665" t="s">
        <v>3346</v>
      </c>
      <c r="C287" s="665" t="s">
        <v>3252</v>
      </c>
      <c r="D287" s="665" t="s">
        <v>3794</v>
      </c>
      <c r="E287" s="665" t="s">
        <v>3795</v>
      </c>
      <c r="F287" s="668"/>
      <c r="G287" s="668"/>
      <c r="H287" s="668"/>
      <c r="I287" s="668"/>
      <c r="J287" s="668"/>
      <c r="K287" s="668"/>
      <c r="L287" s="668"/>
      <c r="M287" s="668"/>
      <c r="N287" s="668">
        <v>1</v>
      </c>
      <c r="O287" s="668">
        <v>13600</v>
      </c>
      <c r="P287" s="681"/>
      <c r="Q287" s="669">
        <v>13600</v>
      </c>
    </row>
    <row r="288" spans="1:17" ht="14.4" customHeight="1" x14ac:dyDescent="0.3">
      <c r="A288" s="664" t="s">
        <v>549</v>
      </c>
      <c r="B288" s="665" t="s">
        <v>3346</v>
      </c>
      <c r="C288" s="665" t="s">
        <v>3252</v>
      </c>
      <c r="D288" s="665" t="s">
        <v>3796</v>
      </c>
      <c r="E288" s="665" t="s">
        <v>3797</v>
      </c>
      <c r="F288" s="668"/>
      <c r="G288" s="668"/>
      <c r="H288" s="668"/>
      <c r="I288" s="668"/>
      <c r="J288" s="668">
        <v>2</v>
      </c>
      <c r="K288" s="668">
        <v>1978</v>
      </c>
      <c r="L288" s="668"/>
      <c r="M288" s="668">
        <v>989</v>
      </c>
      <c r="N288" s="668">
        <v>2</v>
      </c>
      <c r="O288" s="668">
        <v>1978</v>
      </c>
      <c r="P288" s="681"/>
      <c r="Q288" s="669">
        <v>989</v>
      </c>
    </row>
    <row r="289" spans="1:17" ht="14.4" customHeight="1" x14ac:dyDescent="0.3">
      <c r="A289" s="664" t="s">
        <v>549</v>
      </c>
      <c r="B289" s="665" t="s">
        <v>3346</v>
      </c>
      <c r="C289" s="665" t="s">
        <v>3252</v>
      </c>
      <c r="D289" s="665" t="s">
        <v>3798</v>
      </c>
      <c r="E289" s="665" t="s">
        <v>3799</v>
      </c>
      <c r="F289" s="668"/>
      <c r="G289" s="668"/>
      <c r="H289" s="668"/>
      <c r="I289" s="668"/>
      <c r="J289" s="668">
        <v>4</v>
      </c>
      <c r="K289" s="668">
        <v>1119.28</v>
      </c>
      <c r="L289" s="668"/>
      <c r="M289" s="668">
        <v>279.82</v>
      </c>
      <c r="N289" s="668"/>
      <c r="O289" s="668"/>
      <c r="P289" s="681"/>
      <c r="Q289" s="669"/>
    </row>
    <row r="290" spans="1:17" ht="14.4" customHeight="1" x14ac:dyDescent="0.3">
      <c r="A290" s="664" t="s">
        <v>549</v>
      </c>
      <c r="B290" s="665" t="s">
        <v>3346</v>
      </c>
      <c r="C290" s="665" t="s">
        <v>3252</v>
      </c>
      <c r="D290" s="665" t="s">
        <v>3800</v>
      </c>
      <c r="E290" s="665" t="s">
        <v>3752</v>
      </c>
      <c r="F290" s="668"/>
      <c r="G290" s="668"/>
      <c r="H290" s="668"/>
      <c r="I290" s="668"/>
      <c r="J290" s="668">
        <v>3</v>
      </c>
      <c r="K290" s="668">
        <v>55919.19</v>
      </c>
      <c r="L290" s="668"/>
      <c r="M290" s="668">
        <v>18639.73</v>
      </c>
      <c r="N290" s="668"/>
      <c r="O290" s="668"/>
      <c r="P290" s="681"/>
      <c r="Q290" s="669"/>
    </row>
    <row r="291" spans="1:17" ht="14.4" customHeight="1" x14ac:dyDescent="0.3">
      <c r="A291" s="664" t="s">
        <v>549</v>
      </c>
      <c r="B291" s="665" t="s">
        <v>3346</v>
      </c>
      <c r="C291" s="665" t="s">
        <v>3252</v>
      </c>
      <c r="D291" s="665" t="s">
        <v>3801</v>
      </c>
      <c r="E291" s="665" t="s">
        <v>3802</v>
      </c>
      <c r="F291" s="668"/>
      <c r="G291" s="668"/>
      <c r="H291" s="668"/>
      <c r="I291" s="668"/>
      <c r="J291" s="668">
        <v>1</v>
      </c>
      <c r="K291" s="668">
        <v>4934.13</v>
      </c>
      <c r="L291" s="668"/>
      <c r="M291" s="668">
        <v>4934.13</v>
      </c>
      <c r="N291" s="668"/>
      <c r="O291" s="668"/>
      <c r="P291" s="681"/>
      <c r="Q291" s="669"/>
    </row>
    <row r="292" spans="1:17" ht="14.4" customHeight="1" x14ac:dyDescent="0.3">
      <c r="A292" s="664" t="s">
        <v>549</v>
      </c>
      <c r="B292" s="665" t="s">
        <v>3346</v>
      </c>
      <c r="C292" s="665" t="s">
        <v>3252</v>
      </c>
      <c r="D292" s="665" t="s">
        <v>3803</v>
      </c>
      <c r="E292" s="665" t="s">
        <v>3804</v>
      </c>
      <c r="F292" s="668"/>
      <c r="G292" s="668"/>
      <c r="H292" s="668"/>
      <c r="I292" s="668"/>
      <c r="J292" s="668"/>
      <c r="K292" s="668"/>
      <c r="L292" s="668"/>
      <c r="M292" s="668"/>
      <c r="N292" s="668">
        <v>1</v>
      </c>
      <c r="O292" s="668">
        <v>22137</v>
      </c>
      <c r="P292" s="681"/>
      <c r="Q292" s="669">
        <v>22137</v>
      </c>
    </row>
    <row r="293" spans="1:17" ht="14.4" customHeight="1" x14ac:dyDescent="0.3">
      <c r="A293" s="664" t="s">
        <v>549</v>
      </c>
      <c r="B293" s="665" t="s">
        <v>3346</v>
      </c>
      <c r="C293" s="665" t="s">
        <v>3252</v>
      </c>
      <c r="D293" s="665" t="s">
        <v>3805</v>
      </c>
      <c r="E293" s="665" t="s">
        <v>3806</v>
      </c>
      <c r="F293" s="668"/>
      <c r="G293" s="668"/>
      <c r="H293" s="668"/>
      <c r="I293" s="668"/>
      <c r="J293" s="668">
        <v>3</v>
      </c>
      <c r="K293" s="668">
        <v>1330.2</v>
      </c>
      <c r="L293" s="668"/>
      <c r="M293" s="668">
        <v>443.40000000000003</v>
      </c>
      <c r="N293" s="668"/>
      <c r="O293" s="668"/>
      <c r="P293" s="681"/>
      <c r="Q293" s="669"/>
    </row>
    <row r="294" spans="1:17" ht="14.4" customHeight="1" x14ac:dyDescent="0.3">
      <c r="A294" s="664" t="s">
        <v>549</v>
      </c>
      <c r="B294" s="665" t="s">
        <v>3346</v>
      </c>
      <c r="C294" s="665" t="s">
        <v>3252</v>
      </c>
      <c r="D294" s="665" t="s">
        <v>3807</v>
      </c>
      <c r="E294" s="665" t="s">
        <v>3808</v>
      </c>
      <c r="F294" s="668"/>
      <c r="G294" s="668"/>
      <c r="H294" s="668"/>
      <c r="I294" s="668"/>
      <c r="J294" s="668">
        <v>28</v>
      </c>
      <c r="K294" s="668">
        <v>364000</v>
      </c>
      <c r="L294" s="668"/>
      <c r="M294" s="668">
        <v>13000</v>
      </c>
      <c r="N294" s="668">
        <v>9</v>
      </c>
      <c r="O294" s="668">
        <v>117000</v>
      </c>
      <c r="P294" s="681"/>
      <c r="Q294" s="669">
        <v>13000</v>
      </c>
    </row>
    <row r="295" spans="1:17" ht="14.4" customHeight="1" x14ac:dyDescent="0.3">
      <c r="A295" s="664" t="s">
        <v>549</v>
      </c>
      <c r="B295" s="665" t="s">
        <v>3346</v>
      </c>
      <c r="C295" s="665" t="s">
        <v>3252</v>
      </c>
      <c r="D295" s="665" t="s">
        <v>3809</v>
      </c>
      <c r="E295" s="665" t="s">
        <v>3810</v>
      </c>
      <c r="F295" s="668"/>
      <c r="G295" s="668"/>
      <c r="H295" s="668"/>
      <c r="I295" s="668"/>
      <c r="J295" s="668">
        <v>1</v>
      </c>
      <c r="K295" s="668">
        <v>210.9</v>
      </c>
      <c r="L295" s="668"/>
      <c r="M295" s="668">
        <v>210.9</v>
      </c>
      <c r="N295" s="668"/>
      <c r="O295" s="668"/>
      <c r="P295" s="681"/>
      <c r="Q295" s="669"/>
    </row>
    <row r="296" spans="1:17" ht="14.4" customHeight="1" x14ac:dyDescent="0.3">
      <c r="A296" s="664" t="s">
        <v>549</v>
      </c>
      <c r="B296" s="665" t="s">
        <v>3346</v>
      </c>
      <c r="C296" s="665" t="s">
        <v>3252</v>
      </c>
      <c r="D296" s="665" t="s">
        <v>3811</v>
      </c>
      <c r="E296" s="665" t="s">
        <v>3812</v>
      </c>
      <c r="F296" s="668"/>
      <c r="G296" s="668"/>
      <c r="H296" s="668"/>
      <c r="I296" s="668"/>
      <c r="J296" s="668"/>
      <c r="K296" s="668"/>
      <c r="L296" s="668"/>
      <c r="M296" s="668"/>
      <c r="N296" s="668">
        <v>2</v>
      </c>
      <c r="O296" s="668">
        <v>20140.080000000002</v>
      </c>
      <c r="P296" s="681"/>
      <c r="Q296" s="669">
        <v>10070.040000000001</v>
      </c>
    </row>
    <row r="297" spans="1:17" ht="14.4" customHeight="1" x14ac:dyDescent="0.3">
      <c r="A297" s="664" t="s">
        <v>549</v>
      </c>
      <c r="B297" s="665" t="s">
        <v>3346</v>
      </c>
      <c r="C297" s="665" t="s">
        <v>3252</v>
      </c>
      <c r="D297" s="665" t="s">
        <v>3813</v>
      </c>
      <c r="E297" s="665" t="s">
        <v>3814</v>
      </c>
      <c r="F297" s="668"/>
      <c r="G297" s="668"/>
      <c r="H297" s="668"/>
      <c r="I297" s="668"/>
      <c r="J297" s="668"/>
      <c r="K297" s="668"/>
      <c r="L297" s="668"/>
      <c r="M297" s="668"/>
      <c r="N297" s="668">
        <v>1</v>
      </c>
      <c r="O297" s="668">
        <v>14500</v>
      </c>
      <c r="P297" s="681"/>
      <c r="Q297" s="669">
        <v>14500</v>
      </c>
    </row>
    <row r="298" spans="1:17" ht="14.4" customHeight="1" x14ac:dyDescent="0.3">
      <c r="A298" s="664" t="s">
        <v>549</v>
      </c>
      <c r="B298" s="665" t="s">
        <v>3346</v>
      </c>
      <c r="C298" s="665" t="s">
        <v>3252</v>
      </c>
      <c r="D298" s="665" t="s">
        <v>3815</v>
      </c>
      <c r="E298" s="665" t="s">
        <v>2215</v>
      </c>
      <c r="F298" s="668"/>
      <c r="G298" s="668"/>
      <c r="H298" s="668"/>
      <c r="I298" s="668"/>
      <c r="J298" s="668">
        <v>1</v>
      </c>
      <c r="K298" s="668">
        <v>38233</v>
      </c>
      <c r="L298" s="668"/>
      <c r="M298" s="668">
        <v>38233</v>
      </c>
      <c r="N298" s="668"/>
      <c r="O298" s="668"/>
      <c r="P298" s="681"/>
      <c r="Q298" s="669"/>
    </row>
    <row r="299" spans="1:17" ht="14.4" customHeight="1" x14ac:dyDescent="0.3">
      <c r="A299" s="664" t="s">
        <v>549</v>
      </c>
      <c r="B299" s="665" t="s">
        <v>3346</v>
      </c>
      <c r="C299" s="665" t="s">
        <v>3252</v>
      </c>
      <c r="D299" s="665" t="s">
        <v>3816</v>
      </c>
      <c r="E299" s="665" t="s">
        <v>3817</v>
      </c>
      <c r="F299" s="668"/>
      <c r="G299" s="668"/>
      <c r="H299" s="668"/>
      <c r="I299" s="668"/>
      <c r="J299" s="668">
        <v>4</v>
      </c>
      <c r="K299" s="668">
        <v>78796.800000000003</v>
      </c>
      <c r="L299" s="668"/>
      <c r="M299" s="668">
        <v>19699.2</v>
      </c>
      <c r="N299" s="668">
        <v>5</v>
      </c>
      <c r="O299" s="668">
        <v>98496</v>
      </c>
      <c r="P299" s="681"/>
      <c r="Q299" s="669">
        <v>19699.2</v>
      </c>
    </row>
    <row r="300" spans="1:17" ht="14.4" customHeight="1" x14ac:dyDescent="0.3">
      <c r="A300" s="664" t="s">
        <v>549</v>
      </c>
      <c r="B300" s="665" t="s">
        <v>3346</v>
      </c>
      <c r="C300" s="665" t="s">
        <v>3252</v>
      </c>
      <c r="D300" s="665" t="s">
        <v>3818</v>
      </c>
      <c r="E300" s="665" t="s">
        <v>3819</v>
      </c>
      <c r="F300" s="668"/>
      <c r="G300" s="668"/>
      <c r="H300" s="668"/>
      <c r="I300" s="668"/>
      <c r="J300" s="668">
        <v>3</v>
      </c>
      <c r="K300" s="668">
        <v>32475</v>
      </c>
      <c r="L300" s="668"/>
      <c r="M300" s="668">
        <v>10825</v>
      </c>
      <c r="N300" s="668"/>
      <c r="O300" s="668"/>
      <c r="P300" s="681"/>
      <c r="Q300" s="669"/>
    </row>
    <row r="301" spans="1:17" ht="14.4" customHeight="1" x14ac:dyDescent="0.3">
      <c r="A301" s="664" t="s">
        <v>549</v>
      </c>
      <c r="B301" s="665" t="s">
        <v>3346</v>
      </c>
      <c r="C301" s="665" t="s">
        <v>3252</v>
      </c>
      <c r="D301" s="665" t="s">
        <v>3820</v>
      </c>
      <c r="E301" s="665" t="s">
        <v>3821</v>
      </c>
      <c r="F301" s="668"/>
      <c r="G301" s="668"/>
      <c r="H301" s="668"/>
      <c r="I301" s="668"/>
      <c r="J301" s="668">
        <v>1</v>
      </c>
      <c r="K301" s="668">
        <v>9496.2000000000007</v>
      </c>
      <c r="L301" s="668"/>
      <c r="M301" s="668">
        <v>9496.2000000000007</v>
      </c>
      <c r="N301" s="668"/>
      <c r="O301" s="668"/>
      <c r="P301" s="681"/>
      <c r="Q301" s="669"/>
    </row>
    <row r="302" spans="1:17" ht="14.4" customHeight="1" x14ac:dyDescent="0.3">
      <c r="A302" s="664" t="s">
        <v>549</v>
      </c>
      <c r="B302" s="665" t="s">
        <v>3346</v>
      </c>
      <c r="C302" s="665" t="s">
        <v>3252</v>
      </c>
      <c r="D302" s="665" t="s">
        <v>3822</v>
      </c>
      <c r="E302" s="665" t="s">
        <v>3823</v>
      </c>
      <c r="F302" s="668"/>
      <c r="G302" s="668"/>
      <c r="H302" s="668"/>
      <c r="I302" s="668"/>
      <c r="J302" s="668">
        <v>1</v>
      </c>
      <c r="K302" s="668">
        <v>1616.73</v>
      </c>
      <c r="L302" s="668"/>
      <c r="M302" s="668">
        <v>1616.73</v>
      </c>
      <c r="N302" s="668"/>
      <c r="O302" s="668"/>
      <c r="P302" s="681"/>
      <c r="Q302" s="669"/>
    </row>
    <row r="303" spans="1:17" ht="14.4" customHeight="1" x14ac:dyDescent="0.3">
      <c r="A303" s="664" t="s">
        <v>549</v>
      </c>
      <c r="B303" s="665" t="s">
        <v>3346</v>
      </c>
      <c r="C303" s="665" t="s">
        <v>3252</v>
      </c>
      <c r="D303" s="665" t="s">
        <v>3824</v>
      </c>
      <c r="E303" s="665" t="s">
        <v>3825</v>
      </c>
      <c r="F303" s="668"/>
      <c r="G303" s="668"/>
      <c r="H303" s="668"/>
      <c r="I303" s="668"/>
      <c r="J303" s="668">
        <v>1</v>
      </c>
      <c r="K303" s="668">
        <v>6429.6</v>
      </c>
      <c r="L303" s="668"/>
      <c r="M303" s="668">
        <v>6429.6</v>
      </c>
      <c r="N303" s="668"/>
      <c r="O303" s="668"/>
      <c r="P303" s="681"/>
      <c r="Q303" s="669"/>
    </row>
    <row r="304" spans="1:17" ht="14.4" customHeight="1" x14ac:dyDescent="0.3">
      <c r="A304" s="664" t="s">
        <v>549</v>
      </c>
      <c r="B304" s="665" t="s">
        <v>3346</v>
      </c>
      <c r="C304" s="665" t="s">
        <v>3252</v>
      </c>
      <c r="D304" s="665" t="s">
        <v>3826</v>
      </c>
      <c r="E304" s="665" t="s">
        <v>3827</v>
      </c>
      <c r="F304" s="668"/>
      <c r="G304" s="668"/>
      <c r="H304" s="668"/>
      <c r="I304" s="668"/>
      <c r="J304" s="668">
        <v>1</v>
      </c>
      <c r="K304" s="668">
        <v>16630</v>
      </c>
      <c r="L304" s="668"/>
      <c r="M304" s="668">
        <v>16630</v>
      </c>
      <c r="N304" s="668"/>
      <c r="O304" s="668"/>
      <c r="P304" s="681"/>
      <c r="Q304" s="669"/>
    </row>
    <row r="305" spans="1:17" ht="14.4" customHeight="1" x14ac:dyDescent="0.3">
      <c r="A305" s="664" t="s">
        <v>549</v>
      </c>
      <c r="B305" s="665" t="s">
        <v>3346</v>
      </c>
      <c r="C305" s="665" t="s">
        <v>3252</v>
      </c>
      <c r="D305" s="665" t="s">
        <v>3828</v>
      </c>
      <c r="E305" s="665" t="s">
        <v>3829</v>
      </c>
      <c r="F305" s="668"/>
      <c r="G305" s="668"/>
      <c r="H305" s="668"/>
      <c r="I305" s="668"/>
      <c r="J305" s="668">
        <v>1</v>
      </c>
      <c r="K305" s="668">
        <v>193.8</v>
      </c>
      <c r="L305" s="668"/>
      <c r="M305" s="668">
        <v>193.8</v>
      </c>
      <c r="N305" s="668"/>
      <c r="O305" s="668"/>
      <c r="P305" s="681"/>
      <c r="Q305" s="669"/>
    </row>
    <row r="306" spans="1:17" ht="14.4" customHeight="1" x14ac:dyDescent="0.3">
      <c r="A306" s="664" t="s">
        <v>549</v>
      </c>
      <c r="B306" s="665" t="s">
        <v>3346</v>
      </c>
      <c r="C306" s="665" t="s">
        <v>3252</v>
      </c>
      <c r="D306" s="665" t="s">
        <v>3830</v>
      </c>
      <c r="E306" s="665" t="s">
        <v>3831</v>
      </c>
      <c r="F306" s="668"/>
      <c r="G306" s="668"/>
      <c r="H306" s="668"/>
      <c r="I306" s="668"/>
      <c r="J306" s="668"/>
      <c r="K306" s="668"/>
      <c r="L306" s="668"/>
      <c r="M306" s="668"/>
      <c r="N306" s="668">
        <v>1</v>
      </c>
      <c r="O306" s="668">
        <v>20136</v>
      </c>
      <c r="P306" s="681"/>
      <c r="Q306" s="669">
        <v>20136</v>
      </c>
    </row>
    <row r="307" spans="1:17" ht="14.4" customHeight="1" x14ac:dyDescent="0.3">
      <c r="A307" s="664" t="s">
        <v>549</v>
      </c>
      <c r="B307" s="665" t="s">
        <v>3346</v>
      </c>
      <c r="C307" s="665" t="s">
        <v>3252</v>
      </c>
      <c r="D307" s="665" t="s">
        <v>3832</v>
      </c>
      <c r="E307" s="665" t="s">
        <v>3833</v>
      </c>
      <c r="F307" s="668"/>
      <c r="G307" s="668"/>
      <c r="H307" s="668"/>
      <c r="I307" s="668"/>
      <c r="J307" s="668"/>
      <c r="K307" s="668"/>
      <c r="L307" s="668"/>
      <c r="M307" s="668"/>
      <c r="N307" s="668">
        <v>1</v>
      </c>
      <c r="O307" s="668">
        <v>13744.25</v>
      </c>
      <c r="P307" s="681"/>
      <c r="Q307" s="669">
        <v>13744.25</v>
      </c>
    </row>
    <row r="308" spans="1:17" ht="14.4" customHeight="1" x14ac:dyDescent="0.3">
      <c r="A308" s="664" t="s">
        <v>549</v>
      </c>
      <c r="B308" s="665" t="s">
        <v>3346</v>
      </c>
      <c r="C308" s="665" t="s">
        <v>3252</v>
      </c>
      <c r="D308" s="665" t="s">
        <v>3834</v>
      </c>
      <c r="E308" s="665" t="s">
        <v>3835</v>
      </c>
      <c r="F308" s="668"/>
      <c r="G308" s="668"/>
      <c r="H308" s="668"/>
      <c r="I308" s="668"/>
      <c r="J308" s="668"/>
      <c r="K308" s="668"/>
      <c r="L308" s="668"/>
      <c r="M308" s="668"/>
      <c r="N308" s="668">
        <v>1</v>
      </c>
      <c r="O308" s="668">
        <v>30759.27</v>
      </c>
      <c r="P308" s="681"/>
      <c r="Q308" s="669">
        <v>30759.27</v>
      </c>
    </row>
    <row r="309" spans="1:17" ht="14.4" customHeight="1" x14ac:dyDescent="0.3">
      <c r="A309" s="664" t="s">
        <v>549</v>
      </c>
      <c r="B309" s="665" t="s">
        <v>3346</v>
      </c>
      <c r="C309" s="665" t="s">
        <v>3252</v>
      </c>
      <c r="D309" s="665" t="s">
        <v>3836</v>
      </c>
      <c r="E309" s="665" t="s">
        <v>3837</v>
      </c>
      <c r="F309" s="668"/>
      <c r="G309" s="668"/>
      <c r="H309" s="668"/>
      <c r="I309" s="668"/>
      <c r="J309" s="668"/>
      <c r="K309" s="668"/>
      <c r="L309" s="668"/>
      <c r="M309" s="668"/>
      <c r="N309" s="668">
        <v>9</v>
      </c>
      <c r="O309" s="668">
        <v>17376.75</v>
      </c>
      <c r="P309" s="681"/>
      <c r="Q309" s="669">
        <v>1930.75</v>
      </c>
    </row>
    <row r="310" spans="1:17" ht="14.4" customHeight="1" x14ac:dyDescent="0.3">
      <c r="A310" s="664" t="s">
        <v>549</v>
      </c>
      <c r="B310" s="665" t="s">
        <v>3346</v>
      </c>
      <c r="C310" s="665" t="s">
        <v>3252</v>
      </c>
      <c r="D310" s="665" t="s">
        <v>3838</v>
      </c>
      <c r="E310" s="665" t="s">
        <v>3839</v>
      </c>
      <c r="F310" s="668"/>
      <c r="G310" s="668"/>
      <c r="H310" s="668"/>
      <c r="I310" s="668"/>
      <c r="J310" s="668"/>
      <c r="K310" s="668"/>
      <c r="L310" s="668"/>
      <c r="M310" s="668"/>
      <c r="N310" s="668">
        <v>1</v>
      </c>
      <c r="O310" s="668">
        <v>45352.31</v>
      </c>
      <c r="P310" s="681"/>
      <c r="Q310" s="669">
        <v>45352.31</v>
      </c>
    </row>
    <row r="311" spans="1:17" ht="14.4" customHeight="1" x14ac:dyDescent="0.3">
      <c r="A311" s="664" t="s">
        <v>549</v>
      </c>
      <c r="B311" s="665" t="s">
        <v>3346</v>
      </c>
      <c r="C311" s="665" t="s">
        <v>3252</v>
      </c>
      <c r="D311" s="665" t="s">
        <v>3840</v>
      </c>
      <c r="E311" s="665" t="s">
        <v>3657</v>
      </c>
      <c r="F311" s="668"/>
      <c r="G311" s="668"/>
      <c r="H311" s="668"/>
      <c r="I311" s="668"/>
      <c r="J311" s="668"/>
      <c r="K311" s="668"/>
      <c r="L311" s="668"/>
      <c r="M311" s="668"/>
      <c r="N311" s="668">
        <v>2</v>
      </c>
      <c r="O311" s="668">
        <v>23550</v>
      </c>
      <c r="P311" s="681"/>
      <c r="Q311" s="669">
        <v>11775</v>
      </c>
    </row>
    <row r="312" spans="1:17" ht="14.4" customHeight="1" x14ac:dyDescent="0.3">
      <c r="A312" s="664" t="s">
        <v>549</v>
      </c>
      <c r="B312" s="665" t="s">
        <v>3346</v>
      </c>
      <c r="C312" s="665" t="s">
        <v>3252</v>
      </c>
      <c r="D312" s="665" t="s">
        <v>3841</v>
      </c>
      <c r="E312" s="665" t="s">
        <v>3842</v>
      </c>
      <c r="F312" s="668"/>
      <c r="G312" s="668"/>
      <c r="H312" s="668"/>
      <c r="I312" s="668"/>
      <c r="J312" s="668"/>
      <c r="K312" s="668"/>
      <c r="L312" s="668"/>
      <c r="M312" s="668"/>
      <c r="N312" s="668">
        <v>1</v>
      </c>
      <c r="O312" s="668">
        <v>10826</v>
      </c>
      <c r="P312" s="681"/>
      <c r="Q312" s="669">
        <v>10826</v>
      </c>
    </row>
    <row r="313" spans="1:17" ht="14.4" customHeight="1" x14ac:dyDescent="0.3">
      <c r="A313" s="664" t="s">
        <v>549</v>
      </c>
      <c r="B313" s="665" t="s">
        <v>3346</v>
      </c>
      <c r="C313" s="665" t="s">
        <v>3252</v>
      </c>
      <c r="D313" s="665" t="s">
        <v>3843</v>
      </c>
      <c r="E313" s="665" t="s">
        <v>3844</v>
      </c>
      <c r="F313" s="668"/>
      <c r="G313" s="668"/>
      <c r="H313" s="668"/>
      <c r="I313" s="668"/>
      <c r="J313" s="668"/>
      <c r="K313" s="668"/>
      <c r="L313" s="668"/>
      <c r="M313" s="668"/>
      <c r="N313" s="668">
        <v>1</v>
      </c>
      <c r="O313" s="668">
        <v>625</v>
      </c>
      <c r="P313" s="681"/>
      <c r="Q313" s="669">
        <v>625</v>
      </c>
    </row>
    <row r="314" spans="1:17" ht="14.4" customHeight="1" x14ac:dyDescent="0.3">
      <c r="A314" s="664" t="s">
        <v>549</v>
      </c>
      <c r="B314" s="665" t="s">
        <v>3346</v>
      </c>
      <c r="C314" s="665" t="s">
        <v>3252</v>
      </c>
      <c r="D314" s="665" t="s">
        <v>3845</v>
      </c>
      <c r="E314" s="665" t="s">
        <v>3846</v>
      </c>
      <c r="F314" s="668"/>
      <c r="G314" s="668"/>
      <c r="H314" s="668"/>
      <c r="I314" s="668"/>
      <c r="J314" s="668"/>
      <c r="K314" s="668"/>
      <c r="L314" s="668"/>
      <c r="M314" s="668"/>
      <c r="N314" s="668">
        <v>1</v>
      </c>
      <c r="O314" s="668">
        <v>13274.47</v>
      </c>
      <c r="P314" s="681"/>
      <c r="Q314" s="669">
        <v>13274.47</v>
      </c>
    </row>
    <row r="315" spans="1:17" ht="14.4" customHeight="1" x14ac:dyDescent="0.3">
      <c r="A315" s="664" t="s">
        <v>549</v>
      </c>
      <c r="B315" s="665" t="s">
        <v>3346</v>
      </c>
      <c r="C315" s="665" t="s">
        <v>3252</v>
      </c>
      <c r="D315" s="665" t="s">
        <v>3847</v>
      </c>
      <c r="E315" s="665" t="s">
        <v>3848</v>
      </c>
      <c r="F315" s="668"/>
      <c r="G315" s="668"/>
      <c r="H315" s="668"/>
      <c r="I315" s="668"/>
      <c r="J315" s="668"/>
      <c r="K315" s="668"/>
      <c r="L315" s="668"/>
      <c r="M315" s="668"/>
      <c r="N315" s="668">
        <v>1</v>
      </c>
      <c r="O315" s="668">
        <v>2798.69</v>
      </c>
      <c r="P315" s="681"/>
      <c r="Q315" s="669">
        <v>2798.69</v>
      </c>
    </row>
    <row r="316" spans="1:17" ht="14.4" customHeight="1" x14ac:dyDescent="0.3">
      <c r="A316" s="664" t="s">
        <v>549</v>
      </c>
      <c r="B316" s="665" t="s">
        <v>3346</v>
      </c>
      <c r="C316" s="665" t="s">
        <v>3252</v>
      </c>
      <c r="D316" s="665" t="s">
        <v>3849</v>
      </c>
      <c r="E316" s="665" t="s">
        <v>3850</v>
      </c>
      <c r="F316" s="668"/>
      <c r="G316" s="668"/>
      <c r="H316" s="668"/>
      <c r="I316" s="668"/>
      <c r="J316" s="668"/>
      <c r="K316" s="668"/>
      <c r="L316" s="668"/>
      <c r="M316" s="668"/>
      <c r="N316" s="668">
        <v>1</v>
      </c>
      <c r="O316" s="668">
        <v>1519.31</v>
      </c>
      <c r="P316" s="681"/>
      <c r="Q316" s="669">
        <v>1519.31</v>
      </c>
    </row>
    <row r="317" spans="1:17" ht="14.4" customHeight="1" x14ac:dyDescent="0.3">
      <c r="A317" s="664" t="s">
        <v>549</v>
      </c>
      <c r="B317" s="665" t="s">
        <v>3346</v>
      </c>
      <c r="C317" s="665" t="s">
        <v>3252</v>
      </c>
      <c r="D317" s="665" t="s">
        <v>3851</v>
      </c>
      <c r="E317" s="665" t="s">
        <v>3852</v>
      </c>
      <c r="F317" s="668"/>
      <c r="G317" s="668"/>
      <c r="H317" s="668"/>
      <c r="I317" s="668"/>
      <c r="J317" s="668"/>
      <c r="K317" s="668"/>
      <c r="L317" s="668"/>
      <c r="M317" s="668"/>
      <c r="N317" s="668">
        <v>12</v>
      </c>
      <c r="O317" s="668">
        <v>29230.44</v>
      </c>
      <c r="P317" s="681"/>
      <c r="Q317" s="669">
        <v>2435.87</v>
      </c>
    </row>
    <row r="318" spans="1:17" ht="14.4" customHeight="1" x14ac:dyDescent="0.3">
      <c r="A318" s="664" t="s">
        <v>549</v>
      </c>
      <c r="B318" s="665" t="s">
        <v>3346</v>
      </c>
      <c r="C318" s="665" t="s">
        <v>3252</v>
      </c>
      <c r="D318" s="665" t="s">
        <v>3853</v>
      </c>
      <c r="E318" s="665" t="s">
        <v>3854</v>
      </c>
      <c r="F318" s="668"/>
      <c r="G318" s="668"/>
      <c r="H318" s="668"/>
      <c r="I318" s="668"/>
      <c r="J318" s="668"/>
      <c r="K318" s="668"/>
      <c r="L318" s="668"/>
      <c r="M318" s="668"/>
      <c r="N318" s="668">
        <v>1</v>
      </c>
      <c r="O318" s="668">
        <v>1560.76</v>
      </c>
      <c r="P318" s="681"/>
      <c r="Q318" s="669">
        <v>1560.76</v>
      </c>
    </row>
    <row r="319" spans="1:17" ht="14.4" customHeight="1" x14ac:dyDescent="0.3">
      <c r="A319" s="664" t="s">
        <v>549</v>
      </c>
      <c r="B319" s="665" t="s">
        <v>3346</v>
      </c>
      <c r="C319" s="665" t="s">
        <v>3252</v>
      </c>
      <c r="D319" s="665" t="s">
        <v>3855</v>
      </c>
      <c r="E319" s="665" t="s">
        <v>3856</v>
      </c>
      <c r="F319" s="668"/>
      <c r="G319" s="668"/>
      <c r="H319" s="668"/>
      <c r="I319" s="668"/>
      <c r="J319" s="668"/>
      <c r="K319" s="668"/>
      <c r="L319" s="668"/>
      <c r="M319" s="668"/>
      <c r="N319" s="668">
        <v>1</v>
      </c>
      <c r="O319" s="668">
        <v>20953</v>
      </c>
      <c r="P319" s="681"/>
      <c r="Q319" s="669">
        <v>20953</v>
      </c>
    </row>
    <row r="320" spans="1:17" ht="14.4" customHeight="1" x14ac:dyDescent="0.3">
      <c r="A320" s="664" t="s">
        <v>549</v>
      </c>
      <c r="B320" s="665" t="s">
        <v>3346</v>
      </c>
      <c r="C320" s="665" t="s">
        <v>3252</v>
      </c>
      <c r="D320" s="665" t="s">
        <v>3857</v>
      </c>
      <c r="E320" s="665" t="s">
        <v>3858</v>
      </c>
      <c r="F320" s="668"/>
      <c r="G320" s="668"/>
      <c r="H320" s="668"/>
      <c r="I320" s="668"/>
      <c r="J320" s="668"/>
      <c r="K320" s="668"/>
      <c r="L320" s="668"/>
      <c r="M320" s="668"/>
      <c r="N320" s="668">
        <v>2</v>
      </c>
      <c r="O320" s="668">
        <v>5882.4</v>
      </c>
      <c r="P320" s="681"/>
      <c r="Q320" s="669">
        <v>2941.2</v>
      </c>
    </row>
    <row r="321" spans="1:17" ht="14.4" customHeight="1" x14ac:dyDescent="0.3">
      <c r="A321" s="664" t="s">
        <v>549</v>
      </c>
      <c r="B321" s="665" t="s">
        <v>3346</v>
      </c>
      <c r="C321" s="665" t="s">
        <v>3252</v>
      </c>
      <c r="D321" s="665" t="s">
        <v>3859</v>
      </c>
      <c r="E321" s="665" t="s">
        <v>3860</v>
      </c>
      <c r="F321" s="668"/>
      <c r="G321" s="668"/>
      <c r="H321" s="668"/>
      <c r="I321" s="668"/>
      <c r="J321" s="668"/>
      <c r="K321" s="668"/>
      <c r="L321" s="668"/>
      <c r="M321" s="668"/>
      <c r="N321" s="668">
        <v>11</v>
      </c>
      <c r="O321" s="668">
        <v>98021</v>
      </c>
      <c r="P321" s="681"/>
      <c r="Q321" s="669">
        <v>8911</v>
      </c>
    </row>
    <row r="322" spans="1:17" ht="14.4" customHeight="1" x14ac:dyDescent="0.3">
      <c r="A322" s="664" t="s">
        <v>549</v>
      </c>
      <c r="B322" s="665" t="s">
        <v>3346</v>
      </c>
      <c r="C322" s="665" t="s">
        <v>3252</v>
      </c>
      <c r="D322" s="665" t="s">
        <v>3861</v>
      </c>
      <c r="E322" s="665" t="s">
        <v>3862</v>
      </c>
      <c r="F322" s="668"/>
      <c r="G322" s="668"/>
      <c r="H322" s="668"/>
      <c r="I322" s="668"/>
      <c r="J322" s="668"/>
      <c r="K322" s="668"/>
      <c r="L322" s="668"/>
      <c r="M322" s="668"/>
      <c r="N322" s="668">
        <v>1</v>
      </c>
      <c r="O322" s="668">
        <v>9252</v>
      </c>
      <c r="P322" s="681"/>
      <c r="Q322" s="669">
        <v>9252</v>
      </c>
    </row>
    <row r="323" spans="1:17" ht="14.4" customHeight="1" x14ac:dyDescent="0.3">
      <c r="A323" s="664" t="s">
        <v>549</v>
      </c>
      <c r="B323" s="665" t="s">
        <v>3346</v>
      </c>
      <c r="C323" s="665" t="s">
        <v>3255</v>
      </c>
      <c r="D323" s="665" t="s">
        <v>3863</v>
      </c>
      <c r="E323" s="665" t="s">
        <v>3864</v>
      </c>
      <c r="F323" s="668">
        <v>17</v>
      </c>
      <c r="G323" s="668">
        <v>3145</v>
      </c>
      <c r="H323" s="668">
        <v>1</v>
      </c>
      <c r="I323" s="668">
        <v>185</v>
      </c>
      <c r="J323" s="668">
        <v>14</v>
      </c>
      <c r="K323" s="668">
        <v>2646</v>
      </c>
      <c r="L323" s="668">
        <v>0.841335453100159</v>
      </c>
      <c r="M323" s="668">
        <v>189</v>
      </c>
      <c r="N323" s="668">
        <v>46</v>
      </c>
      <c r="O323" s="668">
        <v>8970</v>
      </c>
      <c r="P323" s="681">
        <v>2.8521462639109698</v>
      </c>
      <c r="Q323" s="669">
        <v>195</v>
      </c>
    </row>
    <row r="324" spans="1:17" ht="14.4" customHeight="1" x14ac:dyDescent="0.3">
      <c r="A324" s="664" t="s">
        <v>549</v>
      </c>
      <c r="B324" s="665" t="s">
        <v>3346</v>
      </c>
      <c r="C324" s="665" t="s">
        <v>3255</v>
      </c>
      <c r="D324" s="665" t="s">
        <v>3270</v>
      </c>
      <c r="E324" s="665" t="s">
        <v>3271</v>
      </c>
      <c r="F324" s="668">
        <v>24</v>
      </c>
      <c r="G324" s="668">
        <v>3576</v>
      </c>
      <c r="H324" s="668">
        <v>1</v>
      </c>
      <c r="I324" s="668">
        <v>149</v>
      </c>
      <c r="J324" s="668">
        <v>17</v>
      </c>
      <c r="K324" s="668">
        <v>5117</v>
      </c>
      <c r="L324" s="668">
        <v>1.4309284116331096</v>
      </c>
      <c r="M324" s="668">
        <v>301</v>
      </c>
      <c r="N324" s="668">
        <v>17</v>
      </c>
      <c r="O324" s="668">
        <v>5253</v>
      </c>
      <c r="P324" s="681">
        <v>1.4689597315436242</v>
      </c>
      <c r="Q324" s="669">
        <v>309</v>
      </c>
    </row>
    <row r="325" spans="1:17" ht="14.4" customHeight="1" x14ac:dyDescent="0.3">
      <c r="A325" s="664" t="s">
        <v>549</v>
      </c>
      <c r="B325" s="665" t="s">
        <v>3346</v>
      </c>
      <c r="C325" s="665" t="s">
        <v>3255</v>
      </c>
      <c r="D325" s="665" t="s">
        <v>3272</v>
      </c>
      <c r="E325" s="665" t="s">
        <v>3273</v>
      </c>
      <c r="F325" s="668"/>
      <c r="G325" s="668"/>
      <c r="H325" s="668"/>
      <c r="I325" s="668"/>
      <c r="J325" s="668">
        <v>1</v>
      </c>
      <c r="K325" s="668">
        <v>476</v>
      </c>
      <c r="L325" s="668"/>
      <c r="M325" s="668">
        <v>476</v>
      </c>
      <c r="N325" s="668">
        <v>2</v>
      </c>
      <c r="O325" s="668">
        <v>976</v>
      </c>
      <c r="P325" s="681"/>
      <c r="Q325" s="669">
        <v>488</v>
      </c>
    </row>
    <row r="326" spans="1:17" ht="14.4" customHeight="1" x14ac:dyDescent="0.3">
      <c r="A326" s="664" t="s">
        <v>549</v>
      </c>
      <c r="B326" s="665" t="s">
        <v>3346</v>
      </c>
      <c r="C326" s="665" t="s">
        <v>3255</v>
      </c>
      <c r="D326" s="665" t="s">
        <v>3276</v>
      </c>
      <c r="E326" s="665" t="s">
        <v>3277</v>
      </c>
      <c r="F326" s="668"/>
      <c r="G326" s="668"/>
      <c r="H326" s="668"/>
      <c r="I326" s="668"/>
      <c r="J326" s="668">
        <v>1</v>
      </c>
      <c r="K326" s="668">
        <v>324</v>
      </c>
      <c r="L326" s="668"/>
      <c r="M326" s="668">
        <v>324</v>
      </c>
      <c r="N326" s="668"/>
      <c r="O326" s="668"/>
      <c r="P326" s="681"/>
      <c r="Q326" s="669"/>
    </row>
    <row r="327" spans="1:17" ht="14.4" customHeight="1" x14ac:dyDescent="0.3">
      <c r="A327" s="664" t="s">
        <v>549</v>
      </c>
      <c r="B327" s="665" t="s">
        <v>3346</v>
      </c>
      <c r="C327" s="665" t="s">
        <v>3255</v>
      </c>
      <c r="D327" s="665" t="s">
        <v>3278</v>
      </c>
      <c r="E327" s="665" t="s">
        <v>3279</v>
      </c>
      <c r="F327" s="668">
        <v>51</v>
      </c>
      <c r="G327" s="668">
        <v>4641</v>
      </c>
      <c r="H327" s="668">
        <v>1</v>
      </c>
      <c r="I327" s="668">
        <v>91</v>
      </c>
      <c r="J327" s="668">
        <v>73</v>
      </c>
      <c r="K327" s="668">
        <v>6789</v>
      </c>
      <c r="L327" s="668">
        <v>1.462831286360698</v>
      </c>
      <c r="M327" s="668">
        <v>93</v>
      </c>
      <c r="N327" s="668">
        <v>50</v>
      </c>
      <c r="O327" s="668">
        <v>4842</v>
      </c>
      <c r="P327" s="681">
        <v>1.0433096315449257</v>
      </c>
      <c r="Q327" s="669">
        <v>96.84</v>
      </c>
    </row>
    <row r="328" spans="1:17" ht="14.4" customHeight="1" x14ac:dyDescent="0.3">
      <c r="A328" s="664" t="s">
        <v>549</v>
      </c>
      <c r="B328" s="665" t="s">
        <v>3346</v>
      </c>
      <c r="C328" s="665" t="s">
        <v>3255</v>
      </c>
      <c r="D328" s="665" t="s">
        <v>3865</v>
      </c>
      <c r="E328" s="665" t="s">
        <v>3866</v>
      </c>
      <c r="F328" s="668">
        <v>1</v>
      </c>
      <c r="G328" s="668">
        <v>3127</v>
      </c>
      <c r="H328" s="668">
        <v>1</v>
      </c>
      <c r="I328" s="668">
        <v>3127</v>
      </c>
      <c r="J328" s="668"/>
      <c r="K328" s="668"/>
      <c r="L328" s="668"/>
      <c r="M328" s="668"/>
      <c r="N328" s="668"/>
      <c r="O328" s="668"/>
      <c r="P328" s="681"/>
      <c r="Q328" s="669"/>
    </row>
    <row r="329" spans="1:17" ht="14.4" customHeight="1" x14ac:dyDescent="0.3">
      <c r="A329" s="664" t="s">
        <v>549</v>
      </c>
      <c r="B329" s="665" t="s">
        <v>3346</v>
      </c>
      <c r="C329" s="665" t="s">
        <v>3255</v>
      </c>
      <c r="D329" s="665" t="s">
        <v>3867</v>
      </c>
      <c r="E329" s="665" t="s">
        <v>3868</v>
      </c>
      <c r="F329" s="668"/>
      <c r="G329" s="668"/>
      <c r="H329" s="668"/>
      <c r="I329" s="668"/>
      <c r="J329" s="668">
        <v>2</v>
      </c>
      <c r="K329" s="668">
        <v>4714</v>
      </c>
      <c r="L329" s="668"/>
      <c r="M329" s="668">
        <v>2357</v>
      </c>
      <c r="N329" s="668">
        <v>1</v>
      </c>
      <c r="O329" s="668">
        <v>2466</v>
      </c>
      <c r="P329" s="681"/>
      <c r="Q329" s="669">
        <v>2466</v>
      </c>
    </row>
    <row r="330" spans="1:17" ht="14.4" customHeight="1" x14ac:dyDescent="0.3">
      <c r="A330" s="664" t="s">
        <v>549</v>
      </c>
      <c r="B330" s="665" t="s">
        <v>3346</v>
      </c>
      <c r="C330" s="665" t="s">
        <v>3255</v>
      </c>
      <c r="D330" s="665" t="s">
        <v>3869</v>
      </c>
      <c r="E330" s="665" t="s">
        <v>3870</v>
      </c>
      <c r="F330" s="668">
        <v>1</v>
      </c>
      <c r="G330" s="668">
        <v>5323</v>
      </c>
      <c r="H330" s="668">
        <v>1</v>
      </c>
      <c r="I330" s="668">
        <v>5323</v>
      </c>
      <c r="J330" s="668">
        <v>1</v>
      </c>
      <c r="K330" s="668">
        <v>5362</v>
      </c>
      <c r="L330" s="668">
        <v>1.007326695472478</v>
      </c>
      <c r="M330" s="668">
        <v>5362</v>
      </c>
      <c r="N330" s="668">
        <v>1</v>
      </c>
      <c r="O330" s="668">
        <v>5507</v>
      </c>
      <c r="P330" s="681">
        <v>1.034566973511178</v>
      </c>
      <c r="Q330" s="669">
        <v>5507</v>
      </c>
    </row>
    <row r="331" spans="1:17" ht="14.4" customHeight="1" x14ac:dyDescent="0.3">
      <c r="A331" s="664" t="s">
        <v>549</v>
      </c>
      <c r="B331" s="665" t="s">
        <v>3346</v>
      </c>
      <c r="C331" s="665" t="s">
        <v>3255</v>
      </c>
      <c r="D331" s="665" t="s">
        <v>3871</v>
      </c>
      <c r="E331" s="665" t="s">
        <v>3872</v>
      </c>
      <c r="F331" s="668">
        <v>1</v>
      </c>
      <c r="G331" s="668">
        <v>2396</v>
      </c>
      <c r="H331" s="668">
        <v>1</v>
      </c>
      <c r="I331" s="668">
        <v>2396</v>
      </c>
      <c r="J331" s="668"/>
      <c r="K331" s="668"/>
      <c r="L331" s="668"/>
      <c r="M331" s="668"/>
      <c r="N331" s="668"/>
      <c r="O331" s="668"/>
      <c r="P331" s="681"/>
      <c r="Q331" s="669"/>
    </row>
    <row r="332" spans="1:17" ht="14.4" customHeight="1" x14ac:dyDescent="0.3">
      <c r="A332" s="664" t="s">
        <v>549</v>
      </c>
      <c r="B332" s="665" t="s">
        <v>3346</v>
      </c>
      <c r="C332" s="665" t="s">
        <v>3255</v>
      </c>
      <c r="D332" s="665" t="s">
        <v>3873</v>
      </c>
      <c r="E332" s="665" t="s">
        <v>3874</v>
      </c>
      <c r="F332" s="668">
        <v>22</v>
      </c>
      <c r="G332" s="668">
        <v>20020</v>
      </c>
      <c r="H332" s="668">
        <v>1</v>
      </c>
      <c r="I332" s="668">
        <v>910</v>
      </c>
      <c r="J332" s="668">
        <v>20</v>
      </c>
      <c r="K332" s="668">
        <v>18500</v>
      </c>
      <c r="L332" s="668">
        <v>0.92407592407592409</v>
      </c>
      <c r="M332" s="668">
        <v>925</v>
      </c>
      <c r="N332" s="668">
        <v>14</v>
      </c>
      <c r="O332" s="668">
        <v>13394</v>
      </c>
      <c r="P332" s="681">
        <v>0.66903096903096904</v>
      </c>
      <c r="Q332" s="669">
        <v>956.71428571428567</v>
      </c>
    </row>
    <row r="333" spans="1:17" ht="14.4" customHeight="1" x14ac:dyDescent="0.3">
      <c r="A333" s="664" t="s">
        <v>549</v>
      </c>
      <c r="B333" s="665" t="s">
        <v>3346</v>
      </c>
      <c r="C333" s="665" t="s">
        <v>3255</v>
      </c>
      <c r="D333" s="665" t="s">
        <v>3382</v>
      </c>
      <c r="E333" s="665" t="s">
        <v>3383</v>
      </c>
      <c r="F333" s="668">
        <v>1</v>
      </c>
      <c r="G333" s="668">
        <v>1625</v>
      </c>
      <c r="H333" s="668">
        <v>1</v>
      </c>
      <c r="I333" s="668">
        <v>1625</v>
      </c>
      <c r="J333" s="668">
        <v>2</v>
      </c>
      <c r="K333" s="668">
        <v>3274</v>
      </c>
      <c r="L333" s="668">
        <v>2.0147692307692306</v>
      </c>
      <c r="M333" s="668">
        <v>1637</v>
      </c>
      <c r="N333" s="668"/>
      <c r="O333" s="668"/>
      <c r="P333" s="681"/>
      <c r="Q333" s="669"/>
    </row>
    <row r="334" spans="1:17" ht="14.4" customHeight="1" x14ac:dyDescent="0.3">
      <c r="A334" s="664" t="s">
        <v>549</v>
      </c>
      <c r="B334" s="665" t="s">
        <v>3346</v>
      </c>
      <c r="C334" s="665" t="s">
        <v>3255</v>
      </c>
      <c r="D334" s="665" t="s">
        <v>3280</v>
      </c>
      <c r="E334" s="665" t="s">
        <v>3281</v>
      </c>
      <c r="F334" s="668">
        <v>415</v>
      </c>
      <c r="G334" s="668">
        <v>96280</v>
      </c>
      <c r="H334" s="668">
        <v>1</v>
      </c>
      <c r="I334" s="668">
        <v>232</v>
      </c>
      <c r="J334" s="668">
        <v>388</v>
      </c>
      <c r="K334" s="668">
        <v>91179</v>
      </c>
      <c r="L334" s="668">
        <v>0.94701911092646451</v>
      </c>
      <c r="M334" s="668">
        <v>234.99742268041237</v>
      </c>
      <c r="N334" s="668">
        <v>420</v>
      </c>
      <c r="O334" s="668">
        <v>105372</v>
      </c>
      <c r="P334" s="681">
        <v>1.0944329040299128</v>
      </c>
      <c r="Q334" s="669">
        <v>250.88571428571427</v>
      </c>
    </row>
    <row r="335" spans="1:17" ht="14.4" customHeight="1" x14ac:dyDescent="0.3">
      <c r="A335" s="664" t="s">
        <v>549</v>
      </c>
      <c r="B335" s="665" t="s">
        <v>3346</v>
      </c>
      <c r="C335" s="665" t="s">
        <v>3255</v>
      </c>
      <c r="D335" s="665" t="s">
        <v>3875</v>
      </c>
      <c r="E335" s="665" t="s">
        <v>3876</v>
      </c>
      <c r="F335" s="668">
        <v>140</v>
      </c>
      <c r="G335" s="668">
        <v>697900</v>
      </c>
      <c r="H335" s="668">
        <v>1</v>
      </c>
      <c r="I335" s="668">
        <v>4985</v>
      </c>
      <c r="J335" s="668">
        <v>100</v>
      </c>
      <c r="K335" s="668">
        <v>501000</v>
      </c>
      <c r="L335" s="668">
        <v>0.71786788938243307</v>
      </c>
      <c r="M335" s="668">
        <v>5010</v>
      </c>
      <c r="N335" s="668">
        <v>114</v>
      </c>
      <c r="O335" s="668">
        <v>579204</v>
      </c>
      <c r="P335" s="681">
        <v>0.82992405788794954</v>
      </c>
      <c r="Q335" s="669">
        <v>5080.7368421052633</v>
      </c>
    </row>
    <row r="336" spans="1:17" ht="14.4" customHeight="1" x14ac:dyDescent="0.3">
      <c r="A336" s="664" t="s">
        <v>549</v>
      </c>
      <c r="B336" s="665" t="s">
        <v>3346</v>
      </c>
      <c r="C336" s="665" t="s">
        <v>3255</v>
      </c>
      <c r="D336" s="665" t="s">
        <v>3877</v>
      </c>
      <c r="E336" s="665" t="s">
        <v>3878</v>
      </c>
      <c r="F336" s="668"/>
      <c r="G336" s="668"/>
      <c r="H336" s="668"/>
      <c r="I336" s="668"/>
      <c r="J336" s="668">
        <v>1</v>
      </c>
      <c r="K336" s="668">
        <v>423</v>
      </c>
      <c r="L336" s="668"/>
      <c r="M336" s="668">
        <v>423</v>
      </c>
      <c r="N336" s="668"/>
      <c r="O336" s="668"/>
      <c r="P336" s="681"/>
      <c r="Q336" s="669"/>
    </row>
    <row r="337" spans="1:17" ht="14.4" customHeight="1" x14ac:dyDescent="0.3">
      <c r="A337" s="664" t="s">
        <v>549</v>
      </c>
      <c r="B337" s="665" t="s">
        <v>3346</v>
      </c>
      <c r="C337" s="665" t="s">
        <v>3255</v>
      </c>
      <c r="D337" s="665" t="s">
        <v>3879</v>
      </c>
      <c r="E337" s="665" t="s">
        <v>3880</v>
      </c>
      <c r="F337" s="668">
        <v>4</v>
      </c>
      <c r="G337" s="668">
        <v>19260</v>
      </c>
      <c r="H337" s="668">
        <v>1</v>
      </c>
      <c r="I337" s="668">
        <v>4815</v>
      </c>
      <c r="J337" s="668">
        <v>6</v>
      </c>
      <c r="K337" s="668">
        <v>29250</v>
      </c>
      <c r="L337" s="668">
        <v>1.5186915887850467</v>
      </c>
      <c r="M337" s="668">
        <v>4875</v>
      </c>
      <c r="N337" s="668">
        <v>4</v>
      </c>
      <c r="O337" s="668">
        <v>20364</v>
      </c>
      <c r="P337" s="681">
        <v>1.0573208722741434</v>
      </c>
      <c r="Q337" s="669">
        <v>5091</v>
      </c>
    </row>
    <row r="338" spans="1:17" ht="14.4" customHeight="1" x14ac:dyDescent="0.3">
      <c r="A338" s="664" t="s">
        <v>549</v>
      </c>
      <c r="B338" s="665" t="s">
        <v>3346</v>
      </c>
      <c r="C338" s="665" t="s">
        <v>3255</v>
      </c>
      <c r="D338" s="665" t="s">
        <v>3881</v>
      </c>
      <c r="E338" s="665" t="s">
        <v>3882</v>
      </c>
      <c r="F338" s="668">
        <v>4</v>
      </c>
      <c r="G338" s="668">
        <v>10776</v>
      </c>
      <c r="H338" s="668">
        <v>1</v>
      </c>
      <c r="I338" s="668">
        <v>2694</v>
      </c>
      <c r="J338" s="668">
        <v>6</v>
      </c>
      <c r="K338" s="668">
        <v>16344</v>
      </c>
      <c r="L338" s="668">
        <v>1.5167037861915367</v>
      </c>
      <c r="M338" s="668">
        <v>2724</v>
      </c>
      <c r="N338" s="668">
        <v>4</v>
      </c>
      <c r="O338" s="668">
        <v>11332</v>
      </c>
      <c r="P338" s="681">
        <v>1.0515961395694136</v>
      </c>
      <c r="Q338" s="669">
        <v>2833</v>
      </c>
    </row>
    <row r="339" spans="1:17" ht="14.4" customHeight="1" x14ac:dyDescent="0.3">
      <c r="A339" s="664" t="s">
        <v>549</v>
      </c>
      <c r="B339" s="665" t="s">
        <v>3346</v>
      </c>
      <c r="C339" s="665" t="s">
        <v>3255</v>
      </c>
      <c r="D339" s="665" t="s">
        <v>3883</v>
      </c>
      <c r="E339" s="665" t="s">
        <v>3884</v>
      </c>
      <c r="F339" s="668"/>
      <c r="G339" s="668"/>
      <c r="H339" s="668"/>
      <c r="I339" s="668"/>
      <c r="J339" s="668">
        <v>2</v>
      </c>
      <c r="K339" s="668">
        <v>12362</v>
      </c>
      <c r="L339" s="668"/>
      <c r="M339" s="668">
        <v>6181</v>
      </c>
      <c r="N339" s="668">
        <v>3</v>
      </c>
      <c r="O339" s="668">
        <v>18981</v>
      </c>
      <c r="P339" s="681"/>
      <c r="Q339" s="669">
        <v>6327</v>
      </c>
    </row>
    <row r="340" spans="1:17" ht="14.4" customHeight="1" x14ac:dyDescent="0.3">
      <c r="A340" s="664" t="s">
        <v>549</v>
      </c>
      <c r="B340" s="665" t="s">
        <v>3346</v>
      </c>
      <c r="C340" s="665" t="s">
        <v>3255</v>
      </c>
      <c r="D340" s="665" t="s">
        <v>3885</v>
      </c>
      <c r="E340" s="665" t="s">
        <v>3886</v>
      </c>
      <c r="F340" s="668">
        <v>1</v>
      </c>
      <c r="G340" s="668">
        <v>3084</v>
      </c>
      <c r="H340" s="668">
        <v>1</v>
      </c>
      <c r="I340" s="668">
        <v>3084</v>
      </c>
      <c r="J340" s="668"/>
      <c r="K340" s="668"/>
      <c r="L340" s="668"/>
      <c r="M340" s="668"/>
      <c r="N340" s="668"/>
      <c r="O340" s="668"/>
      <c r="P340" s="681"/>
      <c r="Q340" s="669"/>
    </row>
    <row r="341" spans="1:17" ht="14.4" customHeight="1" x14ac:dyDescent="0.3">
      <c r="A341" s="664" t="s">
        <v>549</v>
      </c>
      <c r="B341" s="665" t="s">
        <v>3346</v>
      </c>
      <c r="C341" s="665" t="s">
        <v>3255</v>
      </c>
      <c r="D341" s="665" t="s">
        <v>3887</v>
      </c>
      <c r="E341" s="665" t="s">
        <v>3888</v>
      </c>
      <c r="F341" s="668">
        <v>2</v>
      </c>
      <c r="G341" s="668">
        <v>5502</v>
      </c>
      <c r="H341" s="668">
        <v>1</v>
      </c>
      <c r="I341" s="668">
        <v>2751</v>
      </c>
      <c r="J341" s="668">
        <v>1</v>
      </c>
      <c r="K341" s="668">
        <v>2795</v>
      </c>
      <c r="L341" s="668">
        <v>0.50799709196655762</v>
      </c>
      <c r="M341" s="668">
        <v>2795</v>
      </c>
      <c r="N341" s="668">
        <v>2</v>
      </c>
      <c r="O341" s="668">
        <v>5808</v>
      </c>
      <c r="P341" s="681">
        <v>1.0556161395856052</v>
      </c>
      <c r="Q341" s="669">
        <v>2904</v>
      </c>
    </row>
    <row r="342" spans="1:17" ht="14.4" customHeight="1" x14ac:dyDescent="0.3">
      <c r="A342" s="664" t="s">
        <v>549</v>
      </c>
      <c r="B342" s="665" t="s">
        <v>3346</v>
      </c>
      <c r="C342" s="665" t="s">
        <v>3255</v>
      </c>
      <c r="D342" s="665" t="s">
        <v>3889</v>
      </c>
      <c r="E342" s="665" t="s">
        <v>3890</v>
      </c>
      <c r="F342" s="668">
        <v>3</v>
      </c>
      <c r="G342" s="668">
        <v>9363</v>
      </c>
      <c r="H342" s="668">
        <v>1</v>
      </c>
      <c r="I342" s="668">
        <v>3121</v>
      </c>
      <c r="J342" s="668">
        <v>1</v>
      </c>
      <c r="K342" s="668">
        <v>3151</v>
      </c>
      <c r="L342" s="668">
        <v>0.33653743458293284</v>
      </c>
      <c r="M342" s="668">
        <v>3151</v>
      </c>
      <c r="N342" s="668">
        <v>1</v>
      </c>
      <c r="O342" s="668">
        <v>3260</v>
      </c>
      <c r="P342" s="681">
        <v>0.34817900245647765</v>
      </c>
      <c r="Q342" s="669">
        <v>3260</v>
      </c>
    </row>
    <row r="343" spans="1:17" ht="14.4" customHeight="1" x14ac:dyDescent="0.3">
      <c r="A343" s="664" t="s">
        <v>549</v>
      </c>
      <c r="B343" s="665" t="s">
        <v>3346</v>
      </c>
      <c r="C343" s="665" t="s">
        <v>3255</v>
      </c>
      <c r="D343" s="665" t="s">
        <v>3891</v>
      </c>
      <c r="E343" s="665" t="s">
        <v>3892</v>
      </c>
      <c r="F343" s="668">
        <v>35</v>
      </c>
      <c r="G343" s="668">
        <v>223160</v>
      </c>
      <c r="H343" s="668">
        <v>1</v>
      </c>
      <c r="I343" s="668">
        <v>6376</v>
      </c>
      <c r="J343" s="668">
        <v>53</v>
      </c>
      <c r="K343" s="668">
        <v>340984</v>
      </c>
      <c r="L343" s="668">
        <v>1.5279799247176913</v>
      </c>
      <c r="M343" s="668">
        <v>6433.6603773584902</v>
      </c>
      <c r="N343" s="668">
        <v>63</v>
      </c>
      <c r="O343" s="668">
        <v>414540</v>
      </c>
      <c r="P343" s="681">
        <v>1.857590966122961</v>
      </c>
      <c r="Q343" s="669">
        <v>6580</v>
      </c>
    </row>
    <row r="344" spans="1:17" ht="14.4" customHeight="1" x14ac:dyDescent="0.3">
      <c r="A344" s="664" t="s">
        <v>549</v>
      </c>
      <c r="B344" s="665" t="s">
        <v>3346</v>
      </c>
      <c r="C344" s="665" t="s">
        <v>3255</v>
      </c>
      <c r="D344" s="665" t="s">
        <v>3893</v>
      </c>
      <c r="E344" s="665" t="s">
        <v>3894</v>
      </c>
      <c r="F344" s="668">
        <v>4</v>
      </c>
      <c r="G344" s="668">
        <v>2648</v>
      </c>
      <c r="H344" s="668">
        <v>1</v>
      </c>
      <c r="I344" s="668">
        <v>662</v>
      </c>
      <c r="J344" s="668">
        <v>1</v>
      </c>
      <c r="K344" s="668">
        <v>677</v>
      </c>
      <c r="L344" s="668">
        <v>0.25566465256797583</v>
      </c>
      <c r="M344" s="668">
        <v>677</v>
      </c>
      <c r="N344" s="668">
        <v>3</v>
      </c>
      <c r="O344" s="668">
        <v>2139</v>
      </c>
      <c r="P344" s="681">
        <v>0.80777945619335345</v>
      </c>
      <c r="Q344" s="669">
        <v>713</v>
      </c>
    </row>
    <row r="345" spans="1:17" ht="14.4" customHeight="1" x14ac:dyDescent="0.3">
      <c r="A345" s="664" t="s">
        <v>549</v>
      </c>
      <c r="B345" s="665" t="s">
        <v>3346</v>
      </c>
      <c r="C345" s="665" t="s">
        <v>3255</v>
      </c>
      <c r="D345" s="665" t="s">
        <v>3895</v>
      </c>
      <c r="E345" s="665" t="s">
        <v>3896</v>
      </c>
      <c r="F345" s="668">
        <v>1</v>
      </c>
      <c r="G345" s="668">
        <v>5143</v>
      </c>
      <c r="H345" s="668">
        <v>1</v>
      </c>
      <c r="I345" s="668">
        <v>5143</v>
      </c>
      <c r="J345" s="668">
        <v>1</v>
      </c>
      <c r="K345" s="668">
        <v>5192</v>
      </c>
      <c r="L345" s="668">
        <v>1.0095275131246355</v>
      </c>
      <c r="M345" s="668">
        <v>5192</v>
      </c>
      <c r="N345" s="668">
        <v>2</v>
      </c>
      <c r="O345" s="668">
        <v>10746</v>
      </c>
      <c r="P345" s="681">
        <v>2.0894419599455571</v>
      </c>
      <c r="Q345" s="669">
        <v>5373</v>
      </c>
    </row>
    <row r="346" spans="1:17" ht="14.4" customHeight="1" x14ac:dyDescent="0.3">
      <c r="A346" s="664" t="s">
        <v>549</v>
      </c>
      <c r="B346" s="665" t="s">
        <v>3346</v>
      </c>
      <c r="C346" s="665" t="s">
        <v>3255</v>
      </c>
      <c r="D346" s="665" t="s">
        <v>3897</v>
      </c>
      <c r="E346" s="665" t="s">
        <v>3898</v>
      </c>
      <c r="F346" s="668">
        <v>11</v>
      </c>
      <c r="G346" s="668">
        <v>51326</v>
      </c>
      <c r="H346" s="668">
        <v>1</v>
      </c>
      <c r="I346" s="668">
        <v>4666</v>
      </c>
      <c r="J346" s="668">
        <v>2</v>
      </c>
      <c r="K346" s="668">
        <v>9430</v>
      </c>
      <c r="L346" s="668">
        <v>0.18372754549351206</v>
      </c>
      <c r="M346" s="668">
        <v>4715</v>
      </c>
      <c r="N346" s="668">
        <v>8</v>
      </c>
      <c r="O346" s="668">
        <v>39168</v>
      </c>
      <c r="P346" s="681">
        <v>0.76312200444219302</v>
      </c>
      <c r="Q346" s="669">
        <v>4896</v>
      </c>
    </row>
    <row r="347" spans="1:17" ht="14.4" customHeight="1" x14ac:dyDescent="0.3">
      <c r="A347" s="664" t="s">
        <v>549</v>
      </c>
      <c r="B347" s="665" t="s">
        <v>3346</v>
      </c>
      <c r="C347" s="665" t="s">
        <v>3255</v>
      </c>
      <c r="D347" s="665" t="s">
        <v>3899</v>
      </c>
      <c r="E347" s="665" t="s">
        <v>3900</v>
      </c>
      <c r="F347" s="668"/>
      <c r="G347" s="668"/>
      <c r="H347" s="668"/>
      <c r="I347" s="668"/>
      <c r="J347" s="668"/>
      <c r="K347" s="668"/>
      <c r="L347" s="668"/>
      <c r="M347" s="668"/>
      <c r="N347" s="668">
        <v>1</v>
      </c>
      <c r="O347" s="668">
        <v>3730</v>
      </c>
      <c r="P347" s="681"/>
      <c r="Q347" s="669">
        <v>3730</v>
      </c>
    </row>
    <row r="348" spans="1:17" ht="14.4" customHeight="1" x14ac:dyDescent="0.3">
      <c r="A348" s="664" t="s">
        <v>549</v>
      </c>
      <c r="B348" s="665" t="s">
        <v>3346</v>
      </c>
      <c r="C348" s="665" t="s">
        <v>3255</v>
      </c>
      <c r="D348" s="665" t="s">
        <v>3901</v>
      </c>
      <c r="E348" s="665" t="s">
        <v>3902</v>
      </c>
      <c r="F348" s="668">
        <v>1</v>
      </c>
      <c r="G348" s="668">
        <v>1894</v>
      </c>
      <c r="H348" s="668">
        <v>1</v>
      </c>
      <c r="I348" s="668">
        <v>1894</v>
      </c>
      <c r="J348" s="668"/>
      <c r="K348" s="668"/>
      <c r="L348" s="668"/>
      <c r="M348" s="668"/>
      <c r="N348" s="668"/>
      <c r="O348" s="668"/>
      <c r="P348" s="681"/>
      <c r="Q348" s="669"/>
    </row>
    <row r="349" spans="1:17" ht="14.4" customHeight="1" x14ac:dyDescent="0.3">
      <c r="A349" s="664" t="s">
        <v>549</v>
      </c>
      <c r="B349" s="665" t="s">
        <v>3346</v>
      </c>
      <c r="C349" s="665" t="s">
        <v>3255</v>
      </c>
      <c r="D349" s="665" t="s">
        <v>3903</v>
      </c>
      <c r="E349" s="665" t="s">
        <v>3904</v>
      </c>
      <c r="F349" s="668"/>
      <c r="G349" s="668"/>
      <c r="H349" s="668"/>
      <c r="I349" s="668"/>
      <c r="J349" s="668"/>
      <c r="K349" s="668"/>
      <c r="L349" s="668"/>
      <c r="M349" s="668"/>
      <c r="N349" s="668">
        <v>1</v>
      </c>
      <c r="O349" s="668">
        <v>1659</v>
      </c>
      <c r="P349" s="681"/>
      <c r="Q349" s="669">
        <v>1659</v>
      </c>
    </row>
    <row r="350" spans="1:17" ht="14.4" customHeight="1" x14ac:dyDescent="0.3">
      <c r="A350" s="664" t="s">
        <v>549</v>
      </c>
      <c r="B350" s="665" t="s">
        <v>3346</v>
      </c>
      <c r="C350" s="665" t="s">
        <v>3255</v>
      </c>
      <c r="D350" s="665" t="s">
        <v>3905</v>
      </c>
      <c r="E350" s="665" t="s">
        <v>3906</v>
      </c>
      <c r="F350" s="668">
        <v>1</v>
      </c>
      <c r="G350" s="668">
        <v>202</v>
      </c>
      <c r="H350" s="668">
        <v>1</v>
      </c>
      <c r="I350" s="668">
        <v>202</v>
      </c>
      <c r="J350" s="668"/>
      <c r="K350" s="668"/>
      <c r="L350" s="668"/>
      <c r="M350" s="668"/>
      <c r="N350" s="668"/>
      <c r="O350" s="668"/>
      <c r="P350" s="681"/>
      <c r="Q350" s="669"/>
    </row>
    <row r="351" spans="1:17" ht="14.4" customHeight="1" x14ac:dyDescent="0.3">
      <c r="A351" s="664" t="s">
        <v>549</v>
      </c>
      <c r="B351" s="665" t="s">
        <v>3346</v>
      </c>
      <c r="C351" s="665" t="s">
        <v>3255</v>
      </c>
      <c r="D351" s="665" t="s">
        <v>3907</v>
      </c>
      <c r="E351" s="665" t="s">
        <v>3908</v>
      </c>
      <c r="F351" s="668">
        <v>6</v>
      </c>
      <c r="G351" s="668">
        <v>4692</v>
      </c>
      <c r="H351" s="668">
        <v>1</v>
      </c>
      <c r="I351" s="668">
        <v>782</v>
      </c>
      <c r="J351" s="668">
        <v>1</v>
      </c>
      <c r="K351" s="668">
        <v>793</v>
      </c>
      <c r="L351" s="668">
        <v>0.16901108269394716</v>
      </c>
      <c r="M351" s="668">
        <v>793</v>
      </c>
      <c r="N351" s="668">
        <v>2</v>
      </c>
      <c r="O351" s="668">
        <v>1624</v>
      </c>
      <c r="P351" s="681">
        <v>0.34612105711849955</v>
      </c>
      <c r="Q351" s="669">
        <v>812</v>
      </c>
    </row>
    <row r="352" spans="1:17" ht="14.4" customHeight="1" x14ac:dyDescent="0.3">
      <c r="A352" s="664" t="s">
        <v>549</v>
      </c>
      <c r="B352" s="665" t="s">
        <v>3346</v>
      </c>
      <c r="C352" s="665" t="s">
        <v>3255</v>
      </c>
      <c r="D352" s="665" t="s">
        <v>3909</v>
      </c>
      <c r="E352" s="665" t="s">
        <v>3910</v>
      </c>
      <c r="F352" s="668"/>
      <c r="G352" s="668"/>
      <c r="H352" s="668"/>
      <c r="I352" s="668"/>
      <c r="J352" s="668"/>
      <c r="K352" s="668"/>
      <c r="L352" s="668"/>
      <c r="M352" s="668"/>
      <c r="N352" s="668">
        <v>1</v>
      </c>
      <c r="O352" s="668">
        <v>3856</v>
      </c>
      <c r="P352" s="681"/>
      <c r="Q352" s="669">
        <v>3856</v>
      </c>
    </row>
    <row r="353" spans="1:17" ht="14.4" customHeight="1" x14ac:dyDescent="0.3">
      <c r="A353" s="664" t="s">
        <v>549</v>
      </c>
      <c r="B353" s="665" t="s">
        <v>3346</v>
      </c>
      <c r="C353" s="665" t="s">
        <v>3255</v>
      </c>
      <c r="D353" s="665" t="s">
        <v>3330</v>
      </c>
      <c r="E353" s="665" t="s">
        <v>3331</v>
      </c>
      <c r="F353" s="668">
        <v>2</v>
      </c>
      <c r="G353" s="668">
        <v>366</v>
      </c>
      <c r="H353" s="668">
        <v>1</v>
      </c>
      <c r="I353" s="668">
        <v>183</v>
      </c>
      <c r="J353" s="668"/>
      <c r="K353" s="668"/>
      <c r="L353" s="668"/>
      <c r="M353" s="668"/>
      <c r="N353" s="668"/>
      <c r="O353" s="668"/>
      <c r="P353" s="681"/>
      <c r="Q353" s="669"/>
    </row>
    <row r="354" spans="1:17" ht="14.4" customHeight="1" x14ac:dyDescent="0.3">
      <c r="A354" s="664" t="s">
        <v>549</v>
      </c>
      <c r="B354" s="665" t="s">
        <v>3346</v>
      </c>
      <c r="C354" s="665" t="s">
        <v>3255</v>
      </c>
      <c r="D354" s="665" t="s">
        <v>3911</v>
      </c>
      <c r="E354" s="665" t="s">
        <v>3912</v>
      </c>
      <c r="F354" s="668">
        <v>21</v>
      </c>
      <c r="G354" s="668">
        <v>115017</v>
      </c>
      <c r="H354" s="668">
        <v>1</v>
      </c>
      <c r="I354" s="668">
        <v>5477</v>
      </c>
      <c r="J354" s="668">
        <v>15</v>
      </c>
      <c r="K354" s="668">
        <v>83055</v>
      </c>
      <c r="L354" s="668">
        <v>0.72211064451341977</v>
      </c>
      <c r="M354" s="668">
        <v>5537</v>
      </c>
      <c r="N354" s="668">
        <v>14</v>
      </c>
      <c r="O354" s="668">
        <v>80542</v>
      </c>
      <c r="P354" s="681">
        <v>0.70026170044428215</v>
      </c>
      <c r="Q354" s="669">
        <v>5753</v>
      </c>
    </row>
    <row r="355" spans="1:17" ht="14.4" customHeight="1" x14ac:dyDescent="0.3">
      <c r="A355" s="664" t="s">
        <v>549</v>
      </c>
      <c r="B355" s="665" t="s">
        <v>3346</v>
      </c>
      <c r="C355" s="665" t="s">
        <v>3255</v>
      </c>
      <c r="D355" s="665" t="s">
        <v>3913</v>
      </c>
      <c r="E355" s="665" t="s">
        <v>3914</v>
      </c>
      <c r="F355" s="668">
        <v>1</v>
      </c>
      <c r="G355" s="668">
        <v>2400</v>
      </c>
      <c r="H355" s="668">
        <v>1</v>
      </c>
      <c r="I355" s="668">
        <v>2400</v>
      </c>
      <c r="J355" s="668"/>
      <c r="K355" s="668"/>
      <c r="L355" s="668"/>
      <c r="M355" s="668"/>
      <c r="N355" s="668"/>
      <c r="O355" s="668"/>
      <c r="P355" s="681"/>
      <c r="Q355" s="669"/>
    </row>
    <row r="356" spans="1:17" ht="14.4" customHeight="1" x14ac:dyDescent="0.3">
      <c r="A356" s="664" t="s">
        <v>549</v>
      </c>
      <c r="B356" s="665" t="s">
        <v>3346</v>
      </c>
      <c r="C356" s="665" t="s">
        <v>3255</v>
      </c>
      <c r="D356" s="665" t="s">
        <v>3915</v>
      </c>
      <c r="E356" s="665" t="s">
        <v>3916</v>
      </c>
      <c r="F356" s="668">
        <v>1</v>
      </c>
      <c r="G356" s="668">
        <v>2582</v>
      </c>
      <c r="H356" s="668">
        <v>1</v>
      </c>
      <c r="I356" s="668">
        <v>2582</v>
      </c>
      <c r="J356" s="668">
        <v>1</v>
      </c>
      <c r="K356" s="668">
        <v>2607</v>
      </c>
      <c r="L356" s="668">
        <v>1.0096824167312162</v>
      </c>
      <c r="M356" s="668">
        <v>2607</v>
      </c>
      <c r="N356" s="668"/>
      <c r="O356" s="668"/>
      <c r="P356" s="681"/>
      <c r="Q356" s="669"/>
    </row>
    <row r="357" spans="1:17" ht="14.4" customHeight="1" x14ac:dyDescent="0.3">
      <c r="A357" s="664" t="s">
        <v>549</v>
      </c>
      <c r="B357" s="665" t="s">
        <v>3346</v>
      </c>
      <c r="C357" s="665" t="s">
        <v>3255</v>
      </c>
      <c r="D357" s="665" t="s">
        <v>3386</v>
      </c>
      <c r="E357" s="665" t="s">
        <v>3387</v>
      </c>
      <c r="F357" s="668">
        <v>16</v>
      </c>
      <c r="G357" s="668">
        <v>20320</v>
      </c>
      <c r="H357" s="668">
        <v>1</v>
      </c>
      <c r="I357" s="668">
        <v>1270</v>
      </c>
      <c r="J357" s="668">
        <v>9</v>
      </c>
      <c r="K357" s="668">
        <v>11556</v>
      </c>
      <c r="L357" s="668">
        <v>0.56870078740157481</v>
      </c>
      <c r="M357" s="668">
        <v>1284</v>
      </c>
      <c r="N357" s="668">
        <v>13</v>
      </c>
      <c r="O357" s="668">
        <v>17017</v>
      </c>
      <c r="P357" s="681">
        <v>0.83745078740157475</v>
      </c>
      <c r="Q357" s="669">
        <v>1309</v>
      </c>
    </row>
    <row r="358" spans="1:17" ht="14.4" customHeight="1" x14ac:dyDescent="0.3">
      <c r="A358" s="664" t="s">
        <v>549</v>
      </c>
      <c r="B358" s="665" t="s">
        <v>3346</v>
      </c>
      <c r="C358" s="665" t="s">
        <v>3255</v>
      </c>
      <c r="D358" s="665" t="s">
        <v>3917</v>
      </c>
      <c r="E358" s="665" t="s">
        <v>3918</v>
      </c>
      <c r="F358" s="668"/>
      <c r="G358" s="668"/>
      <c r="H358" s="668"/>
      <c r="I358" s="668"/>
      <c r="J358" s="668">
        <v>4</v>
      </c>
      <c r="K358" s="668">
        <v>3668</v>
      </c>
      <c r="L358" s="668"/>
      <c r="M358" s="668">
        <v>917</v>
      </c>
      <c r="N358" s="668"/>
      <c r="O358" s="668"/>
      <c r="P358" s="681"/>
      <c r="Q358" s="669"/>
    </row>
    <row r="359" spans="1:17" ht="14.4" customHeight="1" x14ac:dyDescent="0.3">
      <c r="A359" s="664" t="s">
        <v>549</v>
      </c>
      <c r="B359" s="665" t="s">
        <v>3346</v>
      </c>
      <c r="C359" s="665" t="s">
        <v>3255</v>
      </c>
      <c r="D359" s="665" t="s">
        <v>3919</v>
      </c>
      <c r="E359" s="665" t="s">
        <v>3920</v>
      </c>
      <c r="F359" s="668">
        <v>1</v>
      </c>
      <c r="G359" s="668">
        <v>946</v>
      </c>
      <c r="H359" s="668">
        <v>1</v>
      </c>
      <c r="I359" s="668">
        <v>946</v>
      </c>
      <c r="J359" s="668"/>
      <c r="K359" s="668"/>
      <c r="L359" s="668"/>
      <c r="M359" s="668"/>
      <c r="N359" s="668"/>
      <c r="O359" s="668"/>
      <c r="P359" s="681"/>
      <c r="Q359" s="669"/>
    </row>
    <row r="360" spans="1:17" ht="14.4" customHeight="1" x14ac:dyDescent="0.3">
      <c r="A360" s="664" t="s">
        <v>549</v>
      </c>
      <c r="B360" s="665" t="s">
        <v>3346</v>
      </c>
      <c r="C360" s="665" t="s">
        <v>3255</v>
      </c>
      <c r="D360" s="665" t="s">
        <v>3332</v>
      </c>
      <c r="E360" s="665" t="s">
        <v>3333</v>
      </c>
      <c r="F360" s="668">
        <v>1</v>
      </c>
      <c r="G360" s="668">
        <v>988</v>
      </c>
      <c r="H360" s="668">
        <v>1</v>
      </c>
      <c r="I360" s="668">
        <v>988</v>
      </c>
      <c r="J360" s="668">
        <v>1</v>
      </c>
      <c r="K360" s="668">
        <v>1002</v>
      </c>
      <c r="L360" s="668">
        <v>1.01417004048583</v>
      </c>
      <c r="M360" s="668">
        <v>1002</v>
      </c>
      <c r="N360" s="668"/>
      <c r="O360" s="668"/>
      <c r="P360" s="681"/>
      <c r="Q360" s="669"/>
    </row>
    <row r="361" spans="1:17" ht="14.4" customHeight="1" x14ac:dyDescent="0.3">
      <c r="A361" s="664" t="s">
        <v>549</v>
      </c>
      <c r="B361" s="665" t="s">
        <v>3346</v>
      </c>
      <c r="C361" s="665" t="s">
        <v>3255</v>
      </c>
      <c r="D361" s="665" t="s">
        <v>3921</v>
      </c>
      <c r="E361" s="665" t="s">
        <v>3922</v>
      </c>
      <c r="F361" s="668">
        <v>2</v>
      </c>
      <c r="G361" s="668">
        <v>1426</v>
      </c>
      <c r="H361" s="668">
        <v>1</v>
      </c>
      <c r="I361" s="668">
        <v>713</v>
      </c>
      <c r="J361" s="668">
        <v>6</v>
      </c>
      <c r="K361" s="668">
        <v>4344</v>
      </c>
      <c r="L361" s="668">
        <v>3.0462833099579241</v>
      </c>
      <c r="M361" s="668">
        <v>724</v>
      </c>
      <c r="N361" s="668">
        <v>3</v>
      </c>
      <c r="O361" s="668">
        <v>2229</v>
      </c>
      <c r="P361" s="681">
        <v>1.5631136044880785</v>
      </c>
      <c r="Q361" s="669">
        <v>743</v>
      </c>
    </row>
    <row r="362" spans="1:17" ht="14.4" customHeight="1" x14ac:dyDescent="0.3">
      <c r="A362" s="664" t="s">
        <v>549</v>
      </c>
      <c r="B362" s="665" t="s">
        <v>3346</v>
      </c>
      <c r="C362" s="665" t="s">
        <v>3255</v>
      </c>
      <c r="D362" s="665" t="s">
        <v>3923</v>
      </c>
      <c r="E362" s="665" t="s">
        <v>3924</v>
      </c>
      <c r="F362" s="668">
        <v>9</v>
      </c>
      <c r="G362" s="668">
        <v>26424</v>
      </c>
      <c r="H362" s="668">
        <v>1</v>
      </c>
      <c r="I362" s="668">
        <v>2936</v>
      </c>
      <c r="J362" s="668">
        <v>9</v>
      </c>
      <c r="K362" s="668">
        <v>26820</v>
      </c>
      <c r="L362" s="668">
        <v>1.0149863760217983</v>
      </c>
      <c r="M362" s="668">
        <v>2980</v>
      </c>
      <c r="N362" s="668">
        <v>11</v>
      </c>
      <c r="O362" s="668">
        <v>33979</v>
      </c>
      <c r="P362" s="681">
        <v>1.2859143203148653</v>
      </c>
      <c r="Q362" s="669">
        <v>3089</v>
      </c>
    </row>
    <row r="363" spans="1:17" ht="14.4" customHeight="1" x14ac:dyDescent="0.3">
      <c r="A363" s="664" t="s">
        <v>549</v>
      </c>
      <c r="B363" s="665" t="s">
        <v>3346</v>
      </c>
      <c r="C363" s="665" t="s">
        <v>3255</v>
      </c>
      <c r="D363" s="665" t="s">
        <v>3925</v>
      </c>
      <c r="E363" s="665" t="s">
        <v>3926</v>
      </c>
      <c r="F363" s="668">
        <v>2</v>
      </c>
      <c r="G363" s="668">
        <v>5234</v>
      </c>
      <c r="H363" s="668">
        <v>1</v>
      </c>
      <c r="I363" s="668">
        <v>2617</v>
      </c>
      <c r="J363" s="668">
        <v>1</v>
      </c>
      <c r="K363" s="668">
        <v>2637</v>
      </c>
      <c r="L363" s="668">
        <v>0.50382116927779896</v>
      </c>
      <c r="M363" s="668">
        <v>2637</v>
      </c>
      <c r="N363" s="668">
        <v>3</v>
      </c>
      <c r="O363" s="668">
        <v>8127</v>
      </c>
      <c r="P363" s="681">
        <v>1.5527321360336264</v>
      </c>
      <c r="Q363" s="669">
        <v>2709</v>
      </c>
    </row>
    <row r="364" spans="1:17" ht="14.4" customHeight="1" x14ac:dyDescent="0.3">
      <c r="A364" s="664" t="s">
        <v>549</v>
      </c>
      <c r="B364" s="665" t="s">
        <v>3346</v>
      </c>
      <c r="C364" s="665" t="s">
        <v>3255</v>
      </c>
      <c r="D364" s="665" t="s">
        <v>3927</v>
      </c>
      <c r="E364" s="665" t="s">
        <v>3928</v>
      </c>
      <c r="F364" s="668"/>
      <c r="G364" s="668"/>
      <c r="H364" s="668"/>
      <c r="I364" s="668"/>
      <c r="J364" s="668">
        <v>1</v>
      </c>
      <c r="K364" s="668">
        <v>2664</v>
      </c>
      <c r="L364" s="668"/>
      <c r="M364" s="668">
        <v>2664</v>
      </c>
      <c r="N364" s="668">
        <v>3</v>
      </c>
      <c r="O364" s="668">
        <v>8208</v>
      </c>
      <c r="P364" s="681"/>
      <c r="Q364" s="669">
        <v>2736</v>
      </c>
    </row>
    <row r="365" spans="1:17" ht="14.4" customHeight="1" x14ac:dyDescent="0.3">
      <c r="A365" s="664" t="s">
        <v>549</v>
      </c>
      <c r="B365" s="665" t="s">
        <v>3346</v>
      </c>
      <c r="C365" s="665" t="s">
        <v>3255</v>
      </c>
      <c r="D365" s="665" t="s">
        <v>3929</v>
      </c>
      <c r="E365" s="665" t="s">
        <v>3930</v>
      </c>
      <c r="F365" s="668">
        <v>7</v>
      </c>
      <c r="G365" s="668">
        <v>15022</v>
      </c>
      <c r="H365" s="668">
        <v>1</v>
      </c>
      <c r="I365" s="668">
        <v>2146</v>
      </c>
      <c r="J365" s="668">
        <v>9</v>
      </c>
      <c r="K365" s="668">
        <v>19584</v>
      </c>
      <c r="L365" s="668">
        <v>1.3036879243775796</v>
      </c>
      <c r="M365" s="668">
        <v>2176</v>
      </c>
      <c r="N365" s="668">
        <v>6</v>
      </c>
      <c r="O365" s="668">
        <v>13290</v>
      </c>
      <c r="P365" s="681">
        <v>0.88470243642657431</v>
      </c>
      <c r="Q365" s="669">
        <v>2215</v>
      </c>
    </row>
    <row r="366" spans="1:17" ht="14.4" customHeight="1" x14ac:dyDescent="0.3">
      <c r="A366" s="664" t="s">
        <v>549</v>
      </c>
      <c r="B366" s="665" t="s">
        <v>3346</v>
      </c>
      <c r="C366" s="665" t="s">
        <v>3255</v>
      </c>
      <c r="D366" s="665" t="s">
        <v>3931</v>
      </c>
      <c r="E366" s="665" t="s">
        <v>3932</v>
      </c>
      <c r="F366" s="668"/>
      <c r="G366" s="668"/>
      <c r="H366" s="668"/>
      <c r="I366" s="668"/>
      <c r="J366" s="668">
        <v>1</v>
      </c>
      <c r="K366" s="668">
        <v>2100</v>
      </c>
      <c r="L366" s="668"/>
      <c r="M366" s="668">
        <v>2100</v>
      </c>
      <c r="N366" s="668">
        <v>2</v>
      </c>
      <c r="O366" s="668">
        <v>4320</v>
      </c>
      <c r="P366" s="681"/>
      <c r="Q366" s="669">
        <v>2160</v>
      </c>
    </row>
    <row r="367" spans="1:17" ht="14.4" customHeight="1" x14ac:dyDescent="0.3">
      <c r="A367" s="664" t="s">
        <v>549</v>
      </c>
      <c r="B367" s="665" t="s">
        <v>3346</v>
      </c>
      <c r="C367" s="665" t="s">
        <v>3255</v>
      </c>
      <c r="D367" s="665" t="s">
        <v>3288</v>
      </c>
      <c r="E367" s="665" t="s">
        <v>3289</v>
      </c>
      <c r="F367" s="668">
        <v>1</v>
      </c>
      <c r="G367" s="668">
        <v>155</v>
      </c>
      <c r="H367" s="668">
        <v>1</v>
      </c>
      <c r="I367" s="668">
        <v>155</v>
      </c>
      <c r="J367" s="668"/>
      <c r="K367" s="668"/>
      <c r="L367" s="668"/>
      <c r="M367" s="668"/>
      <c r="N367" s="668">
        <v>5</v>
      </c>
      <c r="O367" s="668">
        <v>815</v>
      </c>
      <c r="P367" s="681">
        <v>5.258064516129032</v>
      </c>
      <c r="Q367" s="669">
        <v>163</v>
      </c>
    </row>
    <row r="368" spans="1:17" ht="14.4" customHeight="1" x14ac:dyDescent="0.3">
      <c r="A368" s="664" t="s">
        <v>549</v>
      </c>
      <c r="B368" s="665" t="s">
        <v>3346</v>
      </c>
      <c r="C368" s="665" t="s">
        <v>3255</v>
      </c>
      <c r="D368" s="665" t="s">
        <v>3933</v>
      </c>
      <c r="E368" s="665" t="s">
        <v>3934</v>
      </c>
      <c r="F368" s="668"/>
      <c r="G368" s="668"/>
      <c r="H368" s="668"/>
      <c r="I368" s="668"/>
      <c r="J368" s="668"/>
      <c r="K368" s="668"/>
      <c r="L368" s="668"/>
      <c r="M368" s="668"/>
      <c r="N368" s="668">
        <v>1</v>
      </c>
      <c r="O368" s="668">
        <v>2763</v>
      </c>
      <c r="P368" s="681"/>
      <c r="Q368" s="669">
        <v>2763</v>
      </c>
    </row>
    <row r="369" spans="1:17" ht="14.4" customHeight="1" x14ac:dyDescent="0.3">
      <c r="A369" s="664" t="s">
        <v>549</v>
      </c>
      <c r="B369" s="665" t="s">
        <v>3346</v>
      </c>
      <c r="C369" s="665" t="s">
        <v>3255</v>
      </c>
      <c r="D369" s="665" t="s">
        <v>3935</v>
      </c>
      <c r="E369" s="665" t="s">
        <v>3936</v>
      </c>
      <c r="F369" s="668"/>
      <c r="G369" s="668"/>
      <c r="H369" s="668"/>
      <c r="I369" s="668"/>
      <c r="J369" s="668">
        <v>1</v>
      </c>
      <c r="K369" s="668">
        <v>1667</v>
      </c>
      <c r="L369" s="668"/>
      <c r="M369" s="668">
        <v>1667</v>
      </c>
      <c r="N369" s="668"/>
      <c r="O369" s="668"/>
      <c r="P369" s="681"/>
      <c r="Q369" s="669"/>
    </row>
    <row r="370" spans="1:17" ht="14.4" customHeight="1" x14ac:dyDescent="0.3">
      <c r="A370" s="664" t="s">
        <v>549</v>
      </c>
      <c r="B370" s="665" t="s">
        <v>3346</v>
      </c>
      <c r="C370" s="665" t="s">
        <v>3255</v>
      </c>
      <c r="D370" s="665" t="s">
        <v>3937</v>
      </c>
      <c r="E370" s="665" t="s">
        <v>3938</v>
      </c>
      <c r="F370" s="668"/>
      <c r="G370" s="668"/>
      <c r="H370" s="668"/>
      <c r="I370" s="668"/>
      <c r="J370" s="668">
        <v>1</v>
      </c>
      <c r="K370" s="668">
        <v>2204</v>
      </c>
      <c r="L370" s="668"/>
      <c r="M370" s="668">
        <v>2204</v>
      </c>
      <c r="N370" s="668"/>
      <c r="O370" s="668"/>
      <c r="P370" s="681"/>
      <c r="Q370" s="669"/>
    </row>
    <row r="371" spans="1:17" ht="14.4" customHeight="1" x14ac:dyDescent="0.3">
      <c r="A371" s="664" t="s">
        <v>549</v>
      </c>
      <c r="B371" s="665" t="s">
        <v>3346</v>
      </c>
      <c r="C371" s="665" t="s">
        <v>3255</v>
      </c>
      <c r="D371" s="665" t="s">
        <v>3939</v>
      </c>
      <c r="E371" s="665" t="s">
        <v>3940</v>
      </c>
      <c r="F371" s="668">
        <v>0</v>
      </c>
      <c r="G371" s="668">
        <v>0</v>
      </c>
      <c r="H371" s="668"/>
      <c r="I371" s="668"/>
      <c r="J371" s="668">
        <v>0</v>
      </c>
      <c r="K371" s="668">
        <v>0</v>
      </c>
      <c r="L371" s="668"/>
      <c r="M371" s="668"/>
      <c r="N371" s="668">
        <v>0</v>
      </c>
      <c r="O371" s="668">
        <v>0</v>
      </c>
      <c r="P371" s="681"/>
      <c r="Q371" s="669"/>
    </row>
    <row r="372" spans="1:17" ht="14.4" customHeight="1" x14ac:dyDescent="0.3">
      <c r="A372" s="664" t="s">
        <v>549</v>
      </c>
      <c r="B372" s="665" t="s">
        <v>3346</v>
      </c>
      <c r="C372" s="665" t="s">
        <v>3255</v>
      </c>
      <c r="D372" s="665" t="s">
        <v>3941</v>
      </c>
      <c r="E372" s="665" t="s">
        <v>3942</v>
      </c>
      <c r="F372" s="668">
        <v>399</v>
      </c>
      <c r="G372" s="668">
        <v>0</v>
      </c>
      <c r="H372" s="668"/>
      <c r="I372" s="668">
        <v>0</v>
      </c>
      <c r="J372" s="668">
        <v>368</v>
      </c>
      <c r="K372" s="668">
        <v>0</v>
      </c>
      <c r="L372" s="668"/>
      <c r="M372" s="668">
        <v>0</v>
      </c>
      <c r="N372" s="668">
        <v>453</v>
      </c>
      <c r="O372" s="668">
        <v>0</v>
      </c>
      <c r="P372" s="681"/>
      <c r="Q372" s="669">
        <v>0</v>
      </c>
    </row>
    <row r="373" spans="1:17" ht="14.4" customHeight="1" x14ac:dyDescent="0.3">
      <c r="A373" s="664" t="s">
        <v>549</v>
      </c>
      <c r="B373" s="665" t="s">
        <v>3346</v>
      </c>
      <c r="C373" s="665" t="s">
        <v>3255</v>
      </c>
      <c r="D373" s="665" t="s">
        <v>3943</v>
      </c>
      <c r="E373" s="665" t="s">
        <v>3944</v>
      </c>
      <c r="F373" s="668">
        <v>8</v>
      </c>
      <c r="G373" s="668">
        <v>0</v>
      </c>
      <c r="H373" s="668"/>
      <c r="I373" s="668">
        <v>0</v>
      </c>
      <c r="J373" s="668">
        <v>14</v>
      </c>
      <c r="K373" s="668">
        <v>0</v>
      </c>
      <c r="L373" s="668"/>
      <c r="M373" s="668">
        <v>0</v>
      </c>
      <c r="N373" s="668">
        <v>9</v>
      </c>
      <c r="O373" s="668">
        <v>0</v>
      </c>
      <c r="P373" s="681"/>
      <c r="Q373" s="669">
        <v>0</v>
      </c>
    </row>
    <row r="374" spans="1:17" ht="14.4" customHeight="1" x14ac:dyDescent="0.3">
      <c r="A374" s="664" t="s">
        <v>549</v>
      </c>
      <c r="B374" s="665" t="s">
        <v>3346</v>
      </c>
      <c r="C374" s="665" t="s">
        <v>3255</v>
      </c>
      <c r="D374" s="665" t="s">
        <v>3945</v>
      </c>
      <c r="E374" s="665" t="s">
        <v>3946</v>
      </c>
      <c r="F374" s="668">
        <v>7</v>
      </c>
      <c r="G374" s="668">
        <v>0</v>
      </c>
      <c r="H374" s="668"/>
      <c r="I374" s="668">
        <v>0</v>
      </c>
      <c r="J374" s="668">
        <v>10</v>
      </c>
      <c r="K374" s="668">
        <v>0</v>
      </c>
      <c r="L374" s="668"/>
      <c r="M374" s="668">
        <v>0</v>
      </c>
      <c r="N374" s="668">
        <v>6</v>
      </c>
      <c r="O374" s="668">
        <v>0</v>
      </c>
      <c r="P374" s="681"/>
      <c r="Q374" s="669">
        <v>0</v>
      </c>
    </row>
    <row r="375" spans="1:17" ht="14.4" customHeight="1" x14ac:dyDescent="0.3">
      <c r="A375" s="664" t="s">
        <v>549</v>
      </c>
      <c r="B375" s="665" t="s">
        <v>3346</v>
      </c>
      <c r="C375" s="665" t="s">
        <v>3255</v>
      </c>
      <c r="D375" s="665" t="s">
        <v>3947</v>
      </c>
      <c r="E375" s="665" t="s">
        <v>3948</v>
      </c>
      <c r="F375" s="668">
        <v>24</v>
      </c>
      <c r="G375" s="668">
        <v>0</v>
      </c>
      <c r="H375" s="668"/>
      <c r="I375" s="668">
        <v>0</v>
      </c>
      <c r="J375" s="668">
        <v>43</v>
      </c>
      <c r="K375" s="668">
        <v>0</v>
      </c>
      <c r="L375" s="668"/>
      <c r="M375" s="668">
        <v>0</v>
      </c>
      <c r="N375" s="668">
        <v>42</v>
      </c>
      <c r="O375" s="668">
        <v>0</v>
      </c>
      <c r="P375" s="681"/>
      <c r="Q375" s="669">
        <v>0</v>
      </c>
    </row>
    <row r="376" spans="1:17" ht="14.4" customHeight="1" x14ac:dyDescent="0.3">
      <c r="A376" s="664" t="s">
        <v>549</v>
      </c>
      <c r="B376" s="665" t="s">
        <v>3346</v>
      </c>
      <c r="C376" s="665" t="s">
        <v>3255</v>
      </c>
      <c r="D376" s="665" t="s">
        <v>3949</v>
      </c>
      <c r="E376" s="665" t="s">
        <v>3950</v>
      </c>
      <c r="F376" s="668">
        <v>44</v>
      </c>
      <c r="G376" s="668">
        <v>0</v>
      </c>
      <c r="H376" s="668"/>
      <c r="I376" s="668">
        <v>0</v>
      </c>
      <c r="J376" s="668">
        <v>43</v>
      </c>
      <c r="K376" s="668">
        <v>0</v>
      </c>
      <c r="L376" s="668"/>
      <c r="M376" s="668">
        <v>0</v>
      </c>
      <c r="N376" s="668">
        <v>80</v>
      </c>
      <c r="O376" s="668">
        <v>0</v>
      </c>
      <c r="P376" s="681"/>
      <c r="Q376" s="669">
        <v>0</v>
      </c>
    </row>
    <row r="377" spans="1:17" ht="14.4" customHeight="1" x14ac:dyDescent="0.3">
      <c r="A377" s="664" t="s">
        <v>549</v>
      </c>
      <c r="B377" s="665" t="s">
        <v>3346</v>
      </c>
      <c r="C377" s="665" t="s">
        <v>3255</v>
      </c>
      <c r="D377" s="665" t="s">
        <v>3951</v>
      </c>
      <c r="E377" s="665" t="s">
        <v>3952</v>
      </c>
      <c r="F377" s="668">
        <v>17</v>
      </c>
      <c r="G377" s="668">
        <v>18462</v>
      </c>
      <c r="H377" s="668">
        <v>1</v>
      </c>
      <c r="I377" s="668">
        <v>1086</v>
      </c>
      <c r="J377" s="668">
        <v>17</v>
      </c>
      <c r="K377" s="668">
        <v>18700</v>
      </c>
      <c r="L377" s="668">
        <v>1.0128913443830572</v>
      </c>
      <c r="M377" s="668">
        <v>1100</v>
      </c>
      <c r="N377" s="668">
        <v>14</v>
      </c>
      <c r="O377" s="668">
        <v>15750</v>
      </c>
      <c r="P377" s="681">
        <v>0.85310367240818985</v>
      </c>
      <c r="Q377" s="669">
        <v>1125</v>
      </c>
    </row>
    <row r="378" spans="1:17" ht="14.4" customHeight="1" x14ac:dyDescent="0.3">
      <c r="A378" s="664" t="s">
        <v>549</v>
      </c>
      <c r="B378" s="665" t="s">
        <v>3346</v>
      </c>
      <c r="C378" s="665" t="s">
        <v>3255</v>
      </c>
      <c r="D378" s="665" t="s">
        <v>3953</v>
      </c>
      <c r="E378" s="665" t="s">
        <v>3954</v>
      </c>
      <c r="F378" s="668">
        <v>50</v>
      </c>
      <c r="G378" s="668">
        <v>283300</v>
      </c>
      <c r="H378" s="668">
        <v>1</v>
      </c>
      <c r="I378" s="668">
        <v>5666</v>
      </c>
      <c r="J378" s="668">
        <v>61</v>
      </c>
      <c r="K378" s="668">
        <v>347569</v>
      </c>
      <c r="L378" s="668">
        <v>1.2268584539357572</v>
      </c>
      <c r="M378" s="668">
        <v>5697.8524590163934</v>
      </c>
      <c r="N378" s="668">
        <v>57</v>
      </c>
      <c r="O378" s="668">
        <v>330066</v>
      </c>
      <c r="P378" s="681">
        <v>1.1650758912813273</v>
      </c>
      <c r="Q378" s="669">
        <v>5790.6315789473683</v>
      </c>
    </row>
    <row r="379" spans="1:17" ht="14.4" customHeight="1" x14ac:dyDescent="0.3">
      <c r="A379" s="664" t="s">
        <v>549</v>
      </c>
      <c r="B379" s="665" t="s">
        <v>3346</v>
      </c>
      <c r="C379" s="665" t="s">
        <v>3255</v>
      </c>
      <c r="D379" s="665" t="s">
        <v>3298</v>
      </c>
      <c r="E379" s="665" t="s">
        <v>3299</v>
      </c>
      <c r="F379" s="668">
        <v>7</v>
      </c>
      <c r="G379" s="668">
        <v>567</v>
      </c>
      <c r="H379" s="668">
        <v>1</v>
      </c>
      <c r="I379" s="668">
        <v>81</v>
      </c>
      <c r="J379" s="668"/>
      <c r="K379" s="668"/>
      <c r="L379" s="668"/>
      <c r="M379" s="668"/>
      <c r="N379" s="668"/>
      <c r="O379" s="668"/>
      <c r="P379" s="681"/>
      <c r="Q379" s="669"/>
    </row>
    <row r="380" spans="1:17" ht="14.4" customHeight="1" x14ac:dyDescent="0.3">
      <c r="A380" s="664" t="s">
        <v>549</v>
      </c>
      <c r="B380" s="665" t="s">
        <v>3346</v>
      </c>
      <c r="C380" s="665" t="s">
        <v>3255</v>
      </c>
      <c r="D380" s="665" t="s">
        <v>3955</v>
      </c>
      <c r="E380" s="665" t="s">
        <v>3956</v>
      </c>
      <c r="F380" s="668">
        <v>1</v>
      </c>
      <c r="G380" s="668">
        <v>3909</v>
      </c>
      <c r="H380" s="668">
        <v>1</v>
      </c>
      <c r="I380" s="668">
        <v>3909</v>
      </c>
      <c r="J380" s="668">
        <v>1</v>
      </c>
      <c r="K380" s="668">
        <v>3958</v>
      </c>
      <c r="L380" s="668">
        <v>1.0125351752366334</v>
      </c>
      <c r="M380" s="668">
        <v>3958</v>
      </c>
      <c r="N380" s="668"/>
      <c r="O380" s="668"/>
      <c r="P380" s="681"/>
      <c r="Q380" s="669"/>
    </row>
    <row r="381" spans="1:17" ht="14.4" customHeight="1" x14ac:dyDescent="0.3">
      <c r="A381" s="664" t="s">
        <v>549</v>
      </c>
      <c r="B381" s="665" t="s">
        <v>3346</v>
      </c>
      <c r="C381" s="665" t="s">
        <v>3255</v>
      </c>
      <c r="D381" s="665" t="s">
        <v>3957</v>
      </c>
      <c r="E381" s="665" t="s">
        <v>3958</v>
      </c>
      <c r="F381" s="668">
        <v>1828</v>
      </c>
      <c r="G381" s="668">
        <v>2028533</v>
      </c>
      <c r="H381" s="668">
        <v>1</v>
      </c>
      <c r="I381" s="668">
        <v>1109.7007658643327</v>
      </c>
      <c r="J381" s="668">
        <v>1782</v>
      </c>
      <c r="K381" s="668">
        <v>1963045</v>
      </c>
      <c r="L381" s="668">
        <v>0.96771657153223534</v>
      </c>
      <c r="M381" s="668">
        <v>1101.5965207631875</v>
      </c>
      <c r="N381" s="668">
        <v>1931</v>
      </c>
      <c r="O381" s="668">
        <v>2102361</v>
      </c>
      <c r="P381" s="681">
        <v>1.0363947739573376</v>
      </c>
      <c r="Q381" s="669">
        <v>1088.7421025375454</v>
      </c>
    </row>
    <row r="382" spans="1:17" ht="14.4" customHeight="1" x14ac:dyDescent="0.3">
      <c r="A382" s="664" t="s">
        <v>549</v>
      </c>
      <c r="B382" s="665" t="s">
        <v>3346</v>
      </c>
      <c r="C382" s="665" t="s">
        <v>3255</v>
      </c>
      <c r="D382" s="665" t="s">
        <v>3959</v>
      </c>
      <c r="E382" s="665" t="s">
        <v>3960</v>
      </c>
      <c r="F382" s="668">
        <v>1</v>
      </c>
      <c r="G382" s="668">
        <v>3506</v>
      </c>
      <c r="H382" s="668">
        <v>1</v>
      </c>
      <c r="I382" s="668">
        <v>3506</v>
      </c>
      <c r="J382" s="668">
        <v>3</v>
      </c>
      <c r="K382" s="668">
        <v>10635</v>
      </c>
      <c r="L382" s="668">
        <v>3.0333713633770678</v>
      </c>
      <c r="M382" s="668">
        <v>3545</v>
      </c>
      <c r="N382" s="668">
        <v>4</v>
      </c>
      <c r="O382" s="668">
        <v>14760</v>
      </c>
      <c r="P382" s="681">
        <v>4.2099258414147176</v>
      </c>
      <c r="Q382" s="669">
        <v>3690</v>
      </c>
    </row>
    <row r="383" spans="1:17" ht="14.4" customHeight="1" x14ac:dyDescent="0.3">
      <c r="A383" s="664" t="s">
        <v>549</v>
      </c>
      <c r="B383" s="665" t="s">
        <v>3346</v>
      </c>
      <c r="C383" s="665" t="s">
        <v>3255</v>
      </c>
      <c r="D383" s="665" t="s">
        <v>3308</v>
      </c>
      <c r="E383" s="665" t="s">
        <v>3309</v>
      </c>
      <c r="F383" s="668">
        <v>2</v>
      </c>
      <c r="G383" s="668">
        <v>372</v>
      </c>
      <c r="H383" s="668">
        <v>1</v>
      </c>
      <c r="I383" s="668">
        <v>186</v>
      </c>
      <c r="J383" s="668"/>
      <c r="K383" s="668"/>
      <c r="L383" s="668"/>
      <c r="M383" s="668"/>
      <c r="N383" s="668">
        <v>1</v>
      </c>
      <c r="O383" s="668">
        <v>394</v>
      </c>
      <c r="P383" s="681">
        <v>1.0591397849462365</v>
      </c>
      <c r="Q383" s="669">
        <v>394</v>
      </c>
    </row>
    <row r="384" spans="1:17" ht="14.4" customHeight="1" x14ac:dyDescent="0.3">
      <c r="A384" s="664" t="s">
        <v>549</v>
      </c>
      <c r="B384" s="665" t="s">
        <v>3346</v>
      </c>
      <c r="C384" s="665" t="s">
        <v>3255</v>
      </c>
      <c r="D384" s="665" t="s">
        <v>3961</v>
      </c>
      <c r="E384" s="665" t="s">
        <v>3962</v>
      </c>
      <c r="F384" s="668">
        <v>3</v>
      </c>
      <c r="G384" s="668">
        <v>0</v>
      </c>
      <c r="H384" s="668"/>
      <c r="I384" s="668">
        <v>0</v>
      </c>
      <c r="J384" s="668">
        <v>2</v>
      </c>
      <c r="K384" s="668">
        <v>0</v>
      </c>
      <c r="L384" s="668"/>
      <c r="M384" s="668">
        <v>0</v>
      </c>
      <c r="N384" s="668">
        <v>3</v>
      </c>
      <c r="O384" s="668">
        <v>0</v>
      </c>
      <c r="P384" s="681"/>
      <c r="Q384" s="669">
        <v>0</v>
      </c>
    </row>
    <row r="385" spans="1:17" ht="14.4" customHeight="1" x14ac:dyDescent="0.3">
      <c r="A385" s="664" t="s">
        <v>549</v>
      </c>
      <c r="B385" s="665" t="s">
        <v>3346</v>
      </c>
      <c r="C385" s="665" t="s">
        <v>3255</v>
      </c>
      <c r="D385" s="665" t="s">
        <v>3963</v>
      </c>
      <c r="E385" s="665" t="s">
        <v>3964</v>
      </c>
      <c r="F385" s="668"/>
      <c r="G385" s="668"/>
      <c r="H385" s="668"/>
      <c r="I385" s="668"/>
      <c r="J385" s="668">
        <v>2</v>
      </c>
      <c r="K385" s="668">
        <v>5552</v>
      </c>
      <c r="L385" s="668"/>
      <c r="M385" s="668">
        <v>2776</v>
      </c>
      <c r="N385" s="668">
        <v>1</v>
      </c>
      <c r="O385" s="668">
        <v>2885</v>
      </c>
      <c r="P385" s="681"/>
      <c r="Q385" s="669">
        <v>2885</v>
      </c>
    </row>
    <row r="386" spans="1:17" ht="14.4" customHeight="1" x14ac:dyDescent="0.3">
      <c r="A386" s="664" t="s">
        <v>549</v>
      </c>
      <c r="B386" s="665" t="s">
        <v>3346</v>
      </c>
      <c r="C386" s="665" t="s">
        <v>3255</v>
      </c>
      <c r="D386" s="665" t="s">
        <v>3312</v>
      </c>
      <c r="E386" s="665" t="s">
        <v>3313</v>
      </c>
      <c r="F386" s="668">
        <v>386</v>
      </c>
      <c r="G386" s="668">
        <v>132784</v>
      </c>
      <c r="H386" s="668">
        <v>1</v>
      </c>
      <c r="I386" s="668">
        <v>344</v>
      </c>
      <c r="J386" s="668">
        <v>361</v>
      </c>
      <c r="K386" s="668">
        <v>125986</v>
      </c>
      <c r="L386" s="668">
        <v>0.94880407277985301</v>
      </c>
      <c r="M386" s="668">
        <v>348.9916897506925</v>
      </c>
      <c r="N386" s="668">
        <v>392</v>
      </c>
      <c r="O386" s="668">
        <v>145709</v>
      </c>
      <c r="P386" s="681">
        <v>1.0973385347632245</v>
      </c>
      <c r="Q386" s="669">
        <v>371.70663265306121</v>
      </c>
    </row>
    <row r="387" spans="1:17" ht="14.4" customHeight="1" x14ac:dyDescent="0.3">
      <c r="A387" s="664" t="s">
        <v>549</v>
      </c>
      <c r="B387" s="665" t="s">
        <v>3346</v>
      </c>
      <c r="C387" s="665" t="s">
        <v>3255</v>
      </c>
      <c r="D387" s="665" t="s">
        <v>3965</v>
      </c>
      <c r="E387" s="665" t="s">
        <v>3966</v>
      </c>
      <c r="F387" s="668"/>
      <c r="G387" s="668"/>
      <c r="H387" s="668"/>
      <c r="I387" s="668"/>
      <c r="J387" s="668"/>
      <c r="K387" s="668"/>
      <c r="L387" s="668"/>
      <c r="M387" s="668"/>
      <c r="N387" s="668">
        <v>3</v>
      </c>
      <c r="O387" s="668">
        <v>1332</v>
      </c>
      <c r="P387" s="681"/>
      <c r="Q387" s="669">
        <v>444</v>
      </c>
    </row>
    <row r="388" spans="1:17" ht="14.4" customHeight="1" x14ac:dyDescent="0.3">
      <c r="A388" s="664" t="s">
        <v>549</v>
      </c>
      <c r="B388" s="665" t="s">
        <v>3346</v>
      </c>
      <c r="C388" s="665" t="s">
        <v>3255</v>
      </c>
      <c r="D388" s="665" t="s">
        <v>3967</v>
      </c>
      <c r="E388" s="665" t="s">
        <v>3968</v>
      </c>
      <c r="F388" s="668">
        <v>14</v>
      </c>
      <c r="G388" s="668">
        <v>55300</v>
      </c>
      <c r="H388" s="668">
        <v>1</v>
      </c>
      <c r="I388" s="668">
        <v>3950</v>
      </c>
      <c r="J388" s="668">
        <v>8</v>
      </c>
      <c r="K388" s="668">
        <v>31912</v>
      </c>
      <c r="L388" s="668">
        <v>0.57707052441229656</v>
      </c>
      <c r="M388" s="668">
        <v>3989</v>
      </c>
      <c r="N388" s="668">
        <v>8</v>
      </c>
      <c r="O388" s="668">
        <v>33072</v>
      </c>
      <c r="P388" s="681">
        <v>0.59804701627486434</v>
      </c>
      <c r="Q388" s="669">
        <v>4134</v>
      </c>
    </row>
    <row r="389" spans="1:17" ht="14.4" customHeight="1" x14ac:dyDescent="0.3">
      <c r="A389" s="664" t="s">
        <v>549</v>
      </c>
      <c r="B389" s="665" t="s">
        <v>3346</v>
      </c>
      <c r="C389" s="665" t="s">
        <v>3255</v>
      </c>
      <c r="D389" s="665" t="s">
        <v>3969</v>
      </c>
      <c r="E389" s="665"/>
      <c r="F389" s="668">
        <v>46</v>
      </c>
      <c r="G389" s="668">
        <v>0</v>
      </c>
      <c r="H389" s="668"/>
      <c r="I389" s="668">
        <v>0</v>
      </c>
      <c r="J389" s="668">
        <v>39</v>
      </c>
      <c r="K389" s="668">
        <v>0</v>
      </c>
      <c r="L389" s="668"/>
      <c r="M389" s="668">
        <v>0</v>
      </c>
      <c r="N389" s="668"/>
      <c r="O389" s="668"/>
      <c r="P389" s="681"/>
      <c r="Q389" s="669"/>
    </row>
    <row r="390" spans="1:17" ht="14.4" customHeight="1" x14ac:dyDescent="0.3">
      <c r="A390" s="664" t="s">
        <v>549</v>
      </c>
      <c r="B390" s="665" t="s">
        <v>3346</v>
      </c>
      <c r="C390" s="665" t="s">
        <v>3255</v>
      </c>
      <c r="D390" s="665" t="s">
        <v>3314</v>
      </c>
      <c r="E390" s="665" t="s">
        <v>3315</v>
      </c>
      <c r="F390" s="668">
        <v>1</v>
      </c>
      <c r="G390" s="668">
        <v>694</v>
      </c>
      <c r="H390" s="668">
        <v>1</v>
      </c>
      <c r="I390" s="668">
        <v>694</v>
      </c>
      <c r="J390" s="668"/>
      <c r="K390" s="668"/>
      <c r="L390" s="668"/>
      <c r="M390" s="668"/>
      <c r="N390" s="668"/>
      <c r="O390" s="668"/>
      <c r="P390" s="681"/>
      <c r="Q390" s="669"/>
    </row>
    <row r="391" spans="1:17" ht="14.4" customHeight="1" x14ac:dyDescent="0.3">
      <c r="A391" s="664" t="s">
        <v>549</v>
      </c>
      <c r="B391" s="665" t="s">
        <v>3346</v>
      </c>
      <c r="C391" s="665" t="s">
        <v>3255</v>
      </c>
      <c r="D391" s="665" t="s">
        <v>3970</v>
      </c>
      <c r="E391" s="665" t="s">
        <v>3971</v>
      </c>
      <c r="F391" s="668">
        <v>8</v>
      </c>
      <c r="G391" s="668">
        <v>37224</v>
      </c>
      <c r="H391" s="668">
        <v>1</v>
      </c>
      <c r="I391" s="668">
        <v>4653</v>
      </c>
      <c r="J391" s="668">
        <v>11</v>
      </c>
      <c r="K391" s="668">
        <v>51513</v>
      </c>
      <c r="L391" s="668">
        <v>1.3838652482269505</v>
      </c>
      <c r="M391" s="668">
        <v>4683</v>
      </c>
      <c r="N391" s="668">
        <v>5</v>
      </c>
      <c r="O391" s="668">
        <v>23960</v>
      </c>
      <c r="P391" s="681">
        <v>0.64367075005372876</v>
      </c>
      <c r="Q391" s="669">
        <v>4792</v>
      </c>
    </row>
    <row r="392" spans="1:17" ht="14.4" customHeight="1" x14ac:dyDescent="0.3">
      <c r="A392" s="664" t="s">
        <v>549</v>
      </c>
      <c r="B392" s="665" t="s">
        <v>3346</v>
      </c>
      <c r="C392" s="665" t="s">
        <v>3255</v>
      </c>
      <c r="D392" s="665" t="s">
        <v>3972</v>
      </c>
      <c r="E392" s="665" t="s">
        <v>3973</v>
      </c>
      <c r="F392" s="668">
        <v>42</v>
      </c>
      <c r="G392" s="668">
        <v>275310</v>
      </c>
      <c r="H392" s="668">
        <v>1</v>
      </c>
      <c r="I392" s="668">
        <v>6555</v>
      </c>
      <c r="J392" s="668">
        <v>38</v>
      </c>
      <c r="K392" s="668">
        <v>251294</v>
      </c>
      <c r="L392" s="668">
        <v>0.91276742581090409</v>
      </c>
      <c r="M392" s="668">
        <v>6613</v>
      </c>
      <c r="N392" s="668">
        <v>44</v>
      </c>
      <c r="O392" s="668">
        <v>297396</v>
      </c>
      <c r="P392" s="681">
        <v>1.0802222948676037</v>
      </c>
      <c r="Q392" s="669">
        <v>6759</v>
      </c>
    </row>
    <row r="393" spans="1:17" ht="14.4" customHeight="1" x14ac:dyDescent="0.3">
      <c r="A393" s="664" t="s">
        <v>549</v>
      </c>
      <c r="B393" s="665" t="s">
        <v>3346</v>
      </c>
      <c r="C393" s="665" t="s">
        <v>3255</v>
      </c>
      <c r="D393" s="665" t="s">
        <v>3974</v>
      </c>
      <c r="E393" s="665" t="s">
        <v>3975</v>
      </c>
      <c r="F393" s="668"/>
      <c r="G393" s="668"/>
      <c r="H393" s="668"/>
      <c r="I393" s="668"/>
      <c r="J393" s="668">
        <v>2</v>
      </c>
      <c r="K393" s="668">
        <v>1704</v>
      </c>
      <c r="L393" s="668"/>
      <c r="M393" s="668">
        <v>852</v>
      </c>
      <c r="N393" s="668"/>
      <c r="O393" s="668"/>
      <c r="P393" s="681"/>
      <c r="Q393" s="669"/>
    </row>
    <row r="394" spans="1:17" ht="14.4" customHeight="1" x14ac:dyDescent="0.3">
      <c r="A394" s="664" t="s">
        <v>549</v>
      </c>
      <c r="B394" s="665" t="s">
        <v>3346</v>
      </c>
      <c r="C394" s="665" t="s">
        <v>3255</v>
      </c>
      <c r="D394" s="665" t="s">
        <v>3976</v>
      </c>
      <c r="E394" s="665" t="s">
        <v>3977</v>
      </c>
      <c r="F394" s="668">
        <v>5</v>
      </c>
      <c r="G394" s="668">
        <v>560</v>
      </c>
      <c r="H394" s="668">
        <v>1</v>
      </c>
      <c r="I394" s="668">
        <v>112</v>
      </c>
      <c r="J394" s="668">
        <v>3</v>
      </c>
      <c r="K394" s="668">
        <v>342</v>
      </c>
      <c r="L394" s="668">
        <v>0.61071428571428577</v>
      </c>
      <c r="M394" s="668">
        <v>114</v>
      </c>
      <c r="N394" s="668">
        <v>6</v>
      </c>
      <c r="O394" s="668">
        <v>720</v>
      </c>
      <c r="P394" s="681">
        <v>1.2857142857142858</v>
      </c>
      <c r="Q394" s="669">
        <v>120</v>
      </c>
    </row>
    <row r="395" spans="1:17" ht="14.4" customHeight="1" x14ac:dyDescent="0.3">
      <c r="A395" s="664" t="s">
        <v>549</v>
      </c>
      <c r="B395" s="665" t="s">
        <v>3346</v>
      </c>
      <c r="C395" s="665" t="s">
        <v>3255</v>
      </c>
      <c r="D395" s="665" t="s">
        <v>3978</v>
      </c>
      <c r="E395" s="665" t="s">
        <v>3979</v>
      </c>
      <c r="F395" s="668">
        <v>2</v>
      </c>
      <c r="G395" s="668">
        <v>7210</v>
      </c>
      <c r="H395" s="668">
        <v>1</v>
      </c>
      <c r="I395" s="668">
        <v>3605</v>
      </c>
      <c r="J395" s="668">
        <v>1</v>
      </c>
      <c r="K395" s="668">
        <v>3654</v>
      </c>
      <c r="L395" s="668">
        <v>0.50679611650485434</v>
      </c>
      <c r="M395" s="668">
        <v>3654</v>
      </c>
      <c r="N395" s="668"/>
      <c r="O395" s="668"/>
      <c r="P395" s="681"/>
      <c r="Q395" s="669"/>
    </row>
    <row r="396" spans="1:17" ht="14.4" customHeight="1" x14ac:dyDescent="0.3">
      <c r="A396" s="664" t="s">
        <v>549</v>
      </c>
      <c r="B396" s="665" t="s">
        <v>3346</v>
      </c>
      <c r="C396" s="665" t="s">
        <v>3255</v>
      </c>
      <c r="D396" s="665" t="s">
        <v>3980</v>
      </c>
      <c r="E396" s="665" t="s">
        <v>3981</v>
      </c>
      <c r="F396" s="668"/>
      <c r="G396" s="668"/>
      <c r="H396" s="668"/>
      <c r="I396" s="668"/>
      <c r="J396" s="668"/>
      <c r="K396" s="668"/>
      <c r="L396" s="668"/>
      <c r="M396" s="668"/>
      <c r="N396" s="668">
        <v>2</v>
      </c>
      <c r="O396" s="668">
        <v>1770</v>
      </c>
      <c r="P396" s="681"/>
      <c r="Q396" s="669">
        <v>885</v>
      </c>
    </row>
    <row r="397" spans="1:17" ht="14.4" customHeight="1" x14ac:dyDescent="0.3">
      <c r="A397" s="664" t="s">
        <v>549</v>
      </c>
      <c r="B397" s="665" t="s">
        <v>3346</v>
      </c>
      <c r="C397" s="665" t="s">
        <v>3255</v>
      </c>
      <c r="D397" s="665" t="s">
        <v>3982</v>
      </c>
      <c r="E397" s="665" t="s">
        <v>3983</v>
      </c>
      <c r="F397" s="668"/>
      <c r="G397" s="668"/>
      <c r="H397" s="668"/>
      <c r="I397" s="668"/>
      <c r="J397" s="668">
        <v>2</v>
      </c>
      <c r="K397" s="668">
        <v>224</v>
      </c>
      <c r="L397" s="668"/>
      <c r="M397" s="668">
        <v>112</v>
      </c>
      <c r="N397" s="668"/>
      <c r="O397" s="668"/>
      <c r="P397" s="681"/>
      <c r="Q397" s="669"/>
    </row>
    <row r="398" spans="1:17" ht="14.4" customHeight="1" x14ac:dyDescent="0.3">
      <c r="A398" s="664" t="s">
        <v>549</v>
      </c>
      <c r="B398" s="665" t="s">
        <v>3346</v>
      </c>
      <c r="C398" s="665" t="s">
        <v>3255</v>
      </c>
      <c r="D398" s="665" t="s">
        <v>3334</v>
      </c>
      <c r="E398" s="665" t="s">
        <v>3335</v>
      </c>
      <c r="F398" s="668"/>
      <c r="G398" s="668"/>
      <c r="H398" s="668"/>
      <c r="I398" s="668"/>
      <c r="J398" s="668">
        <v>1</v>
      </c>
      <c r="K398" s="668">
        <v>1288</v>
      </c>
      <c r="L398" s="668"/>
      <c r="M398" s="668">
        <v>1288</v>
      </c>
      <c r="N398" s="668"/>
      <c r="O398" s="668"/>
      <c r="P398" s="681"/>
      <c r="Q398" s="669"/>
    </row>
    <row r="399" spans="1:17" ht="14.4" customHeight="1" x14ac:dyDescent="0.3">
      <c r="A399" s="664" t="s">
        <v>549</v>
      </c>
      <c r="B399" s="665" t="s">
        <v>3346</v>
      </c>
      <c r="C399" s="665" t="s">
        <v>3255</v>
      </c>
      <c r="D399" s="665" t="s">
        <v>3322</v>
      </c>
      <c r="E399" s="665" t="s">
        <v>3323</v>
      </c>
      <c r="F399" s="668"/>
      <c r="G399" s="668"/>
      <c r="H399" s="668"/>
      <c r="I399" s="668"/>
      <c r="J399" s="668">
        <v>7</v>
      </c>
      <c r="K399" s="668">
        <v>2177</v>
      </c>
      <c r="L399" s="668"/>
      <c r="M399" s="668">
        <v>311</v>
      </c>
      <c r="N399" s="668">
        <v>1</v>
      </c>
      <c r="O399" s="668">
        <v>319</v>
      </c>
      <c r="P399" s="681"/>
      <c r="Q399" s="669">
        <v>319</v>
      </c>
    </row>
    <row r="400" spans="1:17" ht="14.4" customHeight="1" x14ac:dyDescent="0.3">
      <c r="A400" s="664" t="s">
        <v>549</v>
      </c>
      <c r="B400" s="665" t="s">
        <v>3346</v>
      </c>
      <c r="C400" s="665" t="s">
        <v>3255</v>
      </c>
      <c r="D400" s="665" t="s">
        <v>3336</v>
      </c>
      <c r="E400" s="665" t="s">
        <v>3337</v>
      </c>
      <c r="F400" s="668"/>
      <c r="G400" s="668"/>
      <c r="H400" s="668"/>
      <c r="I400" s="668"/>
      <c r="J400" s="668">
        <v>2</v>
      </c>
      <c r="K400" s="668">
        <v>974</v>
      </c>
      <c r="L400" s="668"/>
      <c r="M400" s="668">
        <v>487</v>
      </c>
      <c r="N400" s="668">
        <v>2</v>
      </c>
      <c r="O400" s="668">
        <v>1000</v>
      </c>
      <c r="P400" s="681"/>
      <c r="Q400" s="669">
        <v>500</v>
      </c>
    </row>
    <row r="401" spans="1:17" ht="14.4" customHeight="1" x14ac:dyDescent="0.3">
      <c r="A401" s="664" t="s">
        <v>549</v>
      </c>
      <c r="B401" s="665" t="s">
        <v>3346</v>
      </c>
      <c r="C401" s="665" t="s">
        <v>3255</v>
      </c>
      <c r="D401" s="665" t="s">
        <v>3984</v>
      </c>
      <c r="E401" s="665" t="s">
        <v>3985</v>
      </c>
      <c r="F401" s="668"/>
      <c r="G401" s="668"/>
      <c r="H401" s="668"/>
      <c r="I401" s="668"/>
      <c r="J401" s="668"/>
      <c r="K401" s="668"/>
      <c r="L401" s="668"/>
      <c r="M401" s="668"/>
      <c r="N401" s="668">
        <v>1</v>
      </c>
      <c r="O401" s="668">
        <v>4786</v>
      </c>
      <c r="P401" s="681"/>
      <c r="Q401" s="669">
        <v>4786</v>
      </c>
    </row>
    <row r="402" spans="1:17" ht="14.4" customHeight="1" x14ac:dyDescent="0.3">
      <c r="A402" s="664" t="s">
        <v>549</v>
      </c>
      <c r="B402" s="665" t="s">
        <v>3346</v>
      </c>
      <c r="C402" s="665" t="s">
        <v>3255</v>
      </c>
      <c r="D402" s="665" t="s">
        <v>3986</v>
      </c>
      <c r="E402" s="665" t="s">
        <v>3987</v>
      </c>
      <c r="F402" s="668">
        <v>1</v>
      </c>
      <c r="G402" s="668">
        <v>3917</v>
      </c>
      <c r="H402" s="668">
        <v>1</v>
      </c>
      <c r="I402" s="668">
        <v>3917</v>
      </c>
      <c r="J402" s="668"/>
      <c r="K402" s="668"/>
      <c r="L402" s="668"/>
      <c r="M402" s="668"/>
      <c r="N402" s="668"/>
      <c r="O402" s="668"/>
      <c r="P402" s="681"/>
      <c r="Q402" s="669"/>
    </row>
    <row r="403" spans="1:17" ht="14.4" customHeight="1" x14ac:dyDescent="0.3">
      <c r="A403" s="664" t="s">
        <v>549</v>
      </c>
      <c r="B403" s="665" t="s">
        <v>3346</v>
      </c>
      <c r="C403" s="665" t="s">
        <v>3255</v>
      </c>
      <c r="D403" s="665" t="s">
        <v>3988</v>
      </c>
      <c r="E403" s="665" t="s">
        <v>3989</v>
      </c>
      <c r="F403" s="668">
        <v>1</v>
      </c>
      <c r="G403" s="668">
        <v>5399</v>
      </c>
      <c r="H403" s="668">
        <v>1</v>
      </c>
      <c r="I403" s="668">
        <v>5399</v>
      </c>
      <c r="J403" s="668">
        <v>1</v>
      </c>
      <c r="K403" s="668">
        <v>5488</v>
      </c>
      <c r="L403" s="668">
        <v>1.0164845341729949</v>
      </c>
      <c r="M403" s="668">
        <v>5488</v>
      </c>
      <c r="N403" s="668">
        <v>1</v>
      </c>
      <c r="O403" s="668">
        <v>5706</v>
      </c>
      <c r="P403" s="681">
        <v>1.0568623819225782</v>
      </c>
      <c r="Q403" s="669">
        <v>5706</v>
      </c>
    </row>
    <row r="404" spans="1:17" ht="14.4" customHeight="1" x14ac:dyDescent="0.3">
      <c r="A404" s="664" t="s">
        <v>549</v>
      </c>
      <c r="B404" s="665" t="s">
        <v>3346</v>
      </c>
      <c r="C404" s="665" t="s">
        <v>3255</v>
      </c>
      <c r="D404" s="665" t="s">
        <v>3990</v>
      </c>
      <c r="E404" s="665" t="s">
        <v>3991</v>
      </c>
      <c r="F404" s="668">
        <v>1</v>
      </c>
      <c r="G404" s="668">
        <v>2443</v>
      </c>
      <c r="H404" s="668">
        <v>1</v>
      </c>
      <c r="I404" s="668">
        <v>2443</v>
      </c>
      <c r="J404" s="668"/>
      <c r="K404" s="668"/>
      <c r="L404" s="668"/>
      <c r="M404" s="668"/>
      <c r="N404" s="668"/>
      <c r="O404" s="668"/>
      <c r="P404" s="681"/>
      <c r="Q404" s="669"/>
    </row>
    <row r="405" spans="1:17" ht="14.4" customHeight="1" x14ac:dyDescent="0.3">
      <c r="A405" s="664" t="s">
        <v>549</v>
      </c>
      <c r="B405" s="665" t="s">
        <v>3346</v>
      </c>
      <c r="C405" s="665" t="s">
        <v>3255</v>
      </c>
      <c r="D405" s="665" t="s">
        <v>3338</v>
      </c>
      <c r="E405" s="665" t="s">
        <v>3339</v>
      </c>
      <c r="F405" s="668">
        <v>7</v>
      </c>
      <c r="G405" s="668">
        <v>24493</v>
      </c>
      <c r="H405" s="668">
        <v>1</v>
      </c>
      <c r="I405" s="668">
        <v>3499</v>
      </c>
      <c r="J405" s="668"/>
      <c r="K405" s="668"/>
      <c r="L405" s="668"/>
      <c r="M405" s="668"/>
      <c r="N405" s="668"/>
      <c r="O405" s="668"/>
      <c r="P405" s="681"/>
      <c r="Q405" s="669"/>
    </row>
    <row r="406" spans="1:17" ht="14.4" customHeight="1" x14ac:dyDescent="0.3">
      <c r="A406" s="664" t="s">
        <v>549</v>
      </c>
      <c r="B406" s="665" t="s">
        <v>3346</v>
      </c>
      <c r="C406" s="665" t="s">
        <v>3255</v>
      </c>
      <c r="D406" s="665" t="s">
        <v>3992</v>
      </c>
      <c r="E406" s="665" t="s">
        <v>3993</v>
      </c>
      <c r="F406" s="668">
        <v>20</v>
      </c>
      <c r="G406" s="668">
        <v>0</v>
      </c>
      <c r="H406" s="668"/>
      <c r="I406" s="668">
        <v>0</v>
      </c>
      <c r="J406" s="668">
        <v>20</v>
      </c>
      <c r="K406" s="668">
        <v>0</v>
      </c>
      <c r="L406" s="668"/>
      <c r="M406" s="668">
        <v>0</v>
      </c>
      <c r="N406" s="668">
        <v>28</v>
      </c>
      <c r="O406" s="668">
        <v>0</v>
      </c>
      <c r="P406" s="681"/>
      <c r="Q406" s="669">
        <v>0</v>
      </c>
    </row>
    <row r="407" spans="1:17" ht="14.4" customHeight="1" x14ac:dyDescent="0.3">
      <c r="A407" s="664" t="s">
        <v>549</v>
      </c>
      <c r="B407" s="665" t="s">
        <v>3346</v>
      </c>
      <c r="C407" s="665" t="s">
        <v>3255</v>
      </c>
      <c r="D407" s="665" t="s">
        <v>3994</v>
      </c>
      <c r="E407" s="665" t="s">
        <v>3995</v>
      </c>
      <c r="F407" s="668"/>
      <c r="G407" s="668"/>
      <c r="H407" s="668"/>
      <c r="I407" s="668"/>
      <c r="J407" s="668">
        <v>2</v>
      </c>
      <c r="K407" s="668">
        <v>5662</v>
      </c>
      <c r="L407" s="668"/>
      <c r="M407" s="668">
        <v>2831</v>
      </c>
      <c r="N407" s="668">
        <v>1</v>
      </c>
      <c r="O407" s="668">
        <v>2931</v>
      </c>
      <c r="P407" s="681"/>
      <c r="Q407" s="669">
        <v>2931</v>
      </c>
    </row>
    <row r="408" spans="1:17" ht="14.4" customHeight="1" x14ac:dyDescent="0.3">
      <c r="A408" s="664" t="s">
        <v>549</v>
      </c>
      <c r="B408" s="665" t="s">
        <v>3346</v>
      </c>
      <c r="C408" s="665" t="s">
        <v>3255</v>
      </c>
      <c r="D408" s="665" t="s">
        <v>3324</v>
      </c>
      <c r="E408" s="665" t="s">
        <v>3325</v>
      </c>
      <c r="F408" s="668"/>
      <c r="G408" s="668"/>
      <c r="H408" s="668"/>
      <c r="I408" s="668"/>
      <c r="J408" s="668">
        <v>1</v>
      </c>
      <c r="K408" s="668">
        <v>594</v>
      </c>
      <c r="L408" s="668"/>
      <c r="M408" s="668">
        <v>594</v>
      </c>
      <c r="N408" s="668">
        <v>4</v>
      </c>
      <c r="O408" s="668">
        <v>2440</v>
      </c>
      <c r="P408" s="681"/>
      <c r="Q408" s="669">
        <v>610</v>
      </c>
    </row>
    <row r="409" spans="1:17" ht="14.4" customHeight="1" x14ac:dyDescent="0.3">
      <c r="A409" s="664" t="s">
        <v>549</v>
      </c>
      <c r="B409" s="665" t="s">
        <v>3346</v>
      </c>
      <c r="C409" s="665" t="s">
        <v>3255</v>
      </c>
      <c r="D409" s="665" t="s">
        <v>3996</v>
      </c>
      <c r="E409" s="665" t="s">
        <v>3997</v>
      </c>
      <c r="F409" s="668">
        <v>34</v>
      </c>
      <c r="G409" s="668">
        <v>22508</v>
      </c>
      <c r="H409" s="668">
        <v>1</v>
      </c>
      <c r="I409" s="668">
        <v>662</v>
      </c>
      <c r="J409" s="668">
        <v>58</v>
      </c>
      <c r="K409" s="668">
        <v>39261</v>
      </c>
      <c r="L409" s="668">
        <v>1.7443131331082282</v>
      </c>
      <c r="M409" s="668">
        <v>676.91379310344826</v>
      </c>
      <c r="N409" s="668">
        <v>38</v>
      </c>
      <c r="O409" s="668">
        <v>27094</v>
      </c>
      <c r="P409" s="681">
        <v>1.2037497778567621</v>
      </c>
      <c r="Q409" s="669">
        <v>713</v>
      </c>
    </row>
    <row r="410" spans="1:17" ht="14.4" customHeight="1" x14ac:dyDescent="0.3">
      <c r="A410" s="664" t="s">
        <v>549</v>
      </c>
      <c r="B410" s="665" t="s">
        <v>3346</v>
      </c>
      <c r="C410" s="665" t="s">
        <v>3255</v>
      </c>
      <c r="D410" s="665" t="s">
        <v>3340</v>
      </c>
      <c r="E410" s="665" t="s">
        <v>3341</v>
      </c>
      <c r="F410" s="668">
        <v>5</v>
      </c>
      <c r="G410" s="668">
        <v>2420</v>
      </c>
      <c r="H410" s="668">
        <v>1</v>
      </c>
      <c r="I410" s="668">
        <v>484</v>
      </c>
      <c r="J410" s="668">
        <v>2</v>
      </c>
      <c r="K410" s="668">
        <v>982</v>
      </c>
      <c r="L410" s="668">
        <v>0.40578512396694216</v>
      </c>
      <c r="M410" s="668">
        <v>491</v>
      </c>
      <c r="N410" s="668">
        <v>4</v>
      </c>
      <c r="O410" s="668">
        <v>2016</v>
      </c>
      <c r="P410" s="681">
        <v>0.83305785123966947</v>
      </c>
      <c r="Q410" s="669">
        <v>504</v>
      </c>
    </row>
    <row r="411" spans="1:17" ht="14.4" customHeight="1" x14ac:dyDescent="0.3">
      <c r="A411" s="664" t="s">
        <v>549</v>
      </c>
      <c r="B411" s="665" t="s">
        <v>3346</v>
      </c>
      <c r="C411" s="665" t="s">
        <v>3255</v>
      </c>
      <c r="D411" s="665" t="s">
        <v>3998</v>
      </c>
      <c r="E411" s="665" t="s">
        <v>3999</v>
      </c>
      <c r="F411" s="668"/>
      <c r="G411" s="668"/>
      <c r="H411" s="668"/>
      <c r="I411" s="668"/>
      <c r="J411" s="668"/>
      <c r="K411" s="668"/>
      <c r="L411" s="668"/>
      <c r="M411" s="668"/>
      <c r="N411" s="668">
        <v>1</v>
      </c>
      <c r="O411" s="668">
        <v>6069</v>
      </c>
      <c r="P411" s="681"/>
      <c r="Q411" s="669">
        <v>6069</v>
      </c>
    </row>
    <row r="412" spans="1:17" ht="14.4" customHeight="1" x14ac:dyDescent="0.3">
      <c r="A412" s="664" t="s">
        <v>549</v>
      </c>
      <c r="B412" s="665" t="s">
        <v>3346</v>
      </c>
      <c r="C412" s="665" t="s">
        <v>3255</v>
      </c>
      <c r="D412" s="665" t="s">
        <v>3328</v>
      </c>
      <c r="E412" s="665" t="s">
        <v>3329</v>
      </c>
      <c r="F412" s="668"/>
      <c r="G412" s="668"/>
      <c r="H412" s="668"/>
      <c r="I412" s="668"/>
      <c r="J412" s="668">
        <v>1</v>
      </c>
      <c r="K412" s="668">
        <v>389</v>
      </c>
      <c r="L412" s="668"/>
      <c r="M412" s="668">
        <v>389</v>
      </c>
      <c r="N412" s="668">
        <v>3</v>
      </c>
      <c r="O412" s="668">
        <v>1197</v>
      </c>
      <c r="P412" s="681"/>
      <c r="Q412" s="669">
        <v>399</v>
      </c>
    </row>
    <row r="413" spans="1:17" ht="14.4" customHeight="1" x14ac:dyDescent="0.3">
      <c r="A413" s="664" t="s">
        <v>549</v>
      </c>
      <c r="B413" s="665" t="s">
        <v>3346</v>
      </c>
      <c r="C413" s="665" t="s">
        <v>3255</v>
      </c>
      <c r="D413" s="665" t="s">
        <v>4000</v>
      </c>
      <c r="E413" s="665" t="s">
        <v>4001</v>
      </c>
      <c r="F413" s="668">
        <v>3</v>
      </c>
      <c r="G413" s="668">
        <v>933</v>
      </c>
      <c r="H413" s="668">
        <v>1</v>
      </c>
      <c r="I413" s="668">
        <v>311</v>
      </c>
      <c r="J413" s="668"/>
      <c r="K413" s="668"/>
      <c r="L413" s="668"/>
      <c r="M413" s="668"/>
      <c r="N413" s="668"/>
      <c r="O413" s="668"/>
      <c r="P413" s="681"/>
      <c r="Q413" s="669"/>
    </row>
    <row r="414" spans="1:17" ht="14.4" customHeight="1" x14ac:dyDescent="0.3">
      <c r="A414" s="664" t="s">
        <v>549</v>
      </c>
      <c r="B414" s="665" t="s">
        <v>3346</v>
      </c>
      <c r="C414" s="665" t="s">
        <v>3255</v>
      </c>
      <c r="D414" s="665" t="s">
        <v>4002</v>
      </c>
      <c r="E414" s="665" t="s">
        <v>4003</v>
      </c>
      <c r="F414" s="668">
        <v>1</v>
      </c>
      <c r="G414" s="668">
        <v>970</v>
      </c>
      <c r="H414" s="668">
        <v>1</v>
      </c>
      <c r="I414" s="668">
        <v>970</v>
      </c>
      <c r="J414" s="668"/>
      <c r="K414" s="668"/>
      <c r="L414" s="668"/>
      <c r="M414" s="668"/>
      <c r="N414" s="668">
        <v>1</v>
      </c>
      <c r="O414" s="668">
        <v>1008</v>
      </c>
      <c r="P414" s="681">
        <v>1.0391752577319588</v>
      </c>
      <c r="Q414" s="669">
        <v>1008</v>
      </c>
    </row>
    <row r="415" spans="1:17" ht="14.4" customHeight="1" x14ac:dyDescent="0.3">
      <c r="A415" s="664" t="s">
        <v>549</v>
      </c>
      <c r="B415" s="665" t="s">
        <v>3346</v>
      </c>
      <c r="C415" s="665" t="s">
        <v>3255</v>
      </c>
      <c r="D415" s="665" t="s">
        <v>4004</v>
      </c>
      <c r="E415" s="665" t="s">
        <v>4005</v>
      </c>
      <c r="F415" s="668"/>
      <c r="G415" s="668"/>
      <c r="H415" s="668"/>
      <c r="I415" s="668"/>
      <c r="J415" s="668">
        <v>2</v>
      </c>
      <c r="K415" s="668">
        <v>2984</v>
      </c>
      <c r="L415" s="668"/>
      <c r="M415" s="668">
        <v>1492</v>
      </c>
      <c r="N415" s="668"/>
      <c r="O415" s="668"/>
      <c r="P415" s="681"/>
      <c r="Q415" s="669"/>
    </row>
    <row r="416" spans="1:17" ht="14.4" customHeight="1" x14ac:dyDescent="0.3">
      <c r="A416" s="664" t="s">
        <v>549</v>
      </c>
      <c r="B416" s="665" t="s">
        <v>3346</v>
      </c>
      <c r="C416" s="665" t="s">
        <v>3255</v>
      </c>
      <c r="D416" s="665" t="s">
        <v>4006</v>
      </c>
      <c r="E416" s="665" t="s">
        <v>4007</v>
      </c>
      <c r="F416" s="668">
        <v>1</v>
      </c>
      <c r="G416" s="668">
        <v>4584</v>
      </c>
      <c r="H416" s="668">
        <v>1</v>
      </c>
      <c r="I416" s="668">
        <v>4584</v>
      </c>
      <c r="J416" s="668"/>
      <c r="K416" s="668"/>
      <c r="L416" s="668"/>
      <c r="M416" s="668"/>
      <c r="N416" s="668">
        <v>1</v>
      </c>
      <c r="O416" s="668">
        <v>4768</v>
      </c>
      <c r="P416" s="681">
        <v>1.0401396160558465</v>
      </c>
      <c r="Q416" s="669">
        <v>4768</v>
      </c>
    </row>
    <row r="417" spans="1:17" ht="14.4" customHeight="1" x14ac:dyDescent="0.3">
      <c r="A417" s="664" t="s">
        <v>549</v>
      </c>
      <c r="B417" s="665" t="s">
        <v>3346</v>
      </c>
      <c r="C417" s="665" t="s">
        <v>3255</v>
      </c>
      <c r="D417" s="665" t="s">
        <v>4008</v>
      </c>
      <c r="E417" s="665" t="s">
        <v>4009</v>
      </c>
      <c r="F417" s="668">
        <v>1</v>
      </c>
      <c r="G417" s="668">
        <v>810</v>
      </c>
      <c r="H417" s="668">
        <v>1</v>
      </c>
      <c r="I417" s="668">
        <v>810</v>
      </c>
      <c r="J417" s="668"/>
      <c r="K417" s="668"/>
      <c r="L417" s="668"/>
      <c r="M417" s="668"/>
      <c r="N417" s="668">
        <v>4</v>
      </c>
      <c r="O417" s="668">
        <v>3320</v>
      </c>
      <c r="P417" s="681">
        <v>4.0987654320987659</v>
      </c>
      <c r="Q417" s="669">
        <v>830</v>
      </c>
    </row>
    <row r="418" spans="1:17" ht="14.4" customHeight="1" x14ac:dyDescent="0.3">
      <c r="A418" s="664" t="s">
        <v>549</v>
      </c>
      <c r="B418" s="665" t="s">
        <v>3346</v>
      </c>
      <c r="C418" s="665" t="s">
        <v>3255</v>
      </c>
      <c r="D418" s="665" t="s">
        <v>4010</v>
      </c>
      <c r="E418" s="665" t="s">
        <v>4011</v>
      </c>
      <c r="F418" s="668"/>
      <c r="G418" s="668"/>
      <c r="H418" s="668"/>
      <c r="I418" s="668"/>
      <c r="J418" s="668">
        <v>1</v>
      </c>
      <c r="K418" s="668">
        <v>3932</v>
      </c>
      <c r="L418" s="668"/>
      <c r="M418" s="668">
        <v>3932</v>
      </c>
      <c r="N418" s="668">
        <v>3</v>
      </c>
      <c r="O418" s="668">
        <v>12231</v>
      </c>
      <c r="P418" s="681"/>
      <c r="Q418" s="669">
        <v>4077</v>
      </c>
    </row>
    <row r="419" spans="1:17" ht="14.4" customHeight="1" x14ac:dyDescent="0.3">
      <c r="A419" s="664" t="s">
        <v>549</v>
      </c>
      <c r="B419" s="665" t="s">
        <v>3346</v>
      </c>
      <c r="C419" s="665" t="s">
        <v>3255</v>
      </c>
      <c r="D419" s="665" t="s">
        <v>4012</v>
      </c>
      <c r="E419" s="665" t="s">
        <v>4013</v>
      </c>
      <c r="F419" s="668"/>
      <c r="G419" s="668"/>
      <c r="H419" s="668"/>
      <c r="I419" s="668"/>
      <c r="J419" s="668">
        <v>1</v>
      </c>
      <c r="K419" s="668">
        <v>1443</v>
      </c>
      <c r="L419" s="668"/>
      <c r="M419" s="668">
        <v>1443</v>
      </c>
      <c r="N419" s="668"/>
      <c r="O419" s="668"/>
      <c r="P419" s="681"/>
      <c r="Q419" s="669"/>
    </row>
    <row r="420" spans="1:17" ht="14.4" customHeight="1" x14ac:dyDescent="0.3">
      <c r="A420" s="664" t="s">
        <v>549</v>
      </c>
      <c r="B420" s="665" t="s">
        <v>3346</v>
      </c>
      <c r="C420" s="665" t="s">
        <v>3255</v>
      </c>
      <c r="D420" s="665" t="s">
        <v>4014</v>
      </c>
      <c r="E420" s="665" t="s">
        <v>4015</v>
      </c>
      <c r="F420" s="668"/>
      <c r="G420" s="668"/>
      <c r="H420" s="668"/>
      <c r="I420" s="668"/>
      <c r="J420" s="668">
        <v>3</v>
      </c>
      <c r="K420" s="668">
        <v>6939</v>
      </c>
      <c r="L420" s="668"/>
      <c r="M420" s="668">
        <v>2313</v>
      </c>
      <c r="N420" s="668">
        <v>1</v>
      </c>
      <c r="O420" s="668">
        <v>2386</v>
      </c>
      <c r="P420" s="681"/>
      <c r="Q420" s="669">
        <v>2386</v>
      </c>
    </row>
    <row r="421" spans="1:17" ht="14.4" customHeight="1" x14ac:dyDescent="0.3">
      <c r="A421" s="664" t="s">
        <v>549</v>
      </c>
      <c r="B421" s="665" t="s">
        <v>3346</v>
      </c>
      <c r="C421" s="665" t="s">
        <v>3255</v>
      </c>
      <c r="D421" s="665" t="s">
        <v>3342</v>
      </c>
      <c r="E421" s="665" t="s">
        <v>3343</v>
      </c>
      <c r="F421" s="668">
        <v>1</v>
      </c>
      <c r="G421" s="668">
        <v>2489</v>
      </c>
      <c r="H421" s="668">
        <v>1</v>
      </c>
      <c r="I421" s="668">
        <v>2489</v>
      </c>
      <c r="J421" s="668">
        <v>1</v>
      </c>
      <c r="K421" s="668">
        <v>2511</v>
      </c>
      <c r="L421" s="668">
        <v>1.0088388911209321</v>
      </c>
      <c r="M421" s="668">
        <v>2511</v>
      </c>
      <c r="N421" s="668">
        <v>2</v>
      </c>
      <c r="O421" s="668">
        <v>5238</v>
      </c>
      <c r="P421" s="681">
        <v>2.1044596223382883</v>
      </c>
      <c r="Q421" s="669">
        <v>2619</v>
      </c>
    </row>
    <row r="422" spans="1:17" ht="14.4" customHeight="1" x14ac:dyDescent="0.3">
      <c r="A422" s="664" t="s">
        <v>549</v>
      </c>
      <c r="B422" s="665" t="s">
        <v>3346</v>
      </c>
      <c r="C422" s="665" t="s">
        <v>3255</v>
      </c>
      <c r="D422" s="665" t="s">
        <v>4016</v>
      </c>
      <c r="E422" s="665" t="s">
        <v>4017</v>
      </c>
      <c r="F422" s="668">
        <v>1</v>
      </c>
      <c r="G422" s="668">
        <v>2284</v>
      </c>
      <c r="H422" s="668">
        <v>1</v>
      </c>
      <c r="I422" s="668">
        <v>2284</v>
      </c>
      <c r="J422" s="668"/>
      <c r="K422" s="668"/>
      <c r="L422" s="668"/>
      <c r="M422" s="668"/>
      <c r="N422" s="668">
        <v>2</v>
      </c>
      <c r="O422" s="668">
        <v>4701</v>
      </c>
      <c r="P422" s="681">
        <v>2.0582311733800349</v>
      </c>
      <c r="Q422" s="669">
        <v>2350.5</v>
      </c>
    </row>
    <row r="423" spans="1:17" ht="14.4" customHeight="1" x14ac:dyDescent="0.3">
      <c r="A423" s="664" t="s">
        <v>549</v>
      </c>
      <c r="B423" s="665" t="s">
        <v>3346</v>
      </c>
      <c r="C423" s="665" t="s">
        <v>3255</v>
      </c>
      <c r="D423" s="665" t="s">
        <v>3388</v>
      </c>
      <c r="E423" s="665" t="s">
        <v>3389</v>
      </c>
      <c r="F423" s="668">
        <v>2</v>
      </c>
      <c r="G423" s="668">
        <v>1646</v>
      </c>
      <c r="H423" s="668">
        <v>1</v>
      </c>
      <c r="I423" s="668">
        <v>823</v>
      </c>
      <c r="J423" s="668">
        <v>1</v>
      </c>
      <c r="K423" s="668">
        <v>830</v>
      </c>
      <c r="L423" s="668">
        <v>0.50425273390036451</v>
      </c>
      <c r="M423" s="668">
        <v>830</v>
      </c>
      <c r="N423" s="668"/>
      <c r="O423" s="668"/>
      <c r="P423" s="681"/>
      <c r="Q423" s="669"/>
    </row>
    <row r="424" spans="1:17" ht="14.4" customHeight="1" x14ac:dyDescent="0.3">
      <c r="A424" s="664" t="s">
        <v>549</v>
      </c>
      <c r="B424" s="665" t="s">
        <v>3346</v>
      </c>
      <c r="C424" s="665" t="s">
        <v>3255</v>
      </c>
      <c r="D424" s="665" t="s">
        <v>4018</v>
      </c>
      <c r="E424" s="665" t="s">
        <v>4019</v>
      </c>
      <c r="F424" s="668"/>
      <c r="G424" s="668"/>
      <c r="H424" s="668"/>
      <c r="I424" s="668"/>
      <c r="J424" s="668">
        <v>1</v>
      </c>
      <c r="K424" s="668">
        <v>2191</v>
      </c>
      <c r="L424" s="668"/>
      <c r="M424" s="668">
        <v>2191</v>
      </c>
      <c r="N424" s="668"/>
      <c r="O424" s="668"/>
      <c r="P424" s="681"/>
      <c r="Q424" s="669"/>
    </row>
    <row r="425" spans="1:17" ht="14.4" customHeight="1" x14ac:dyDescent="0.3">
      <c r="A425" s="664" t="s">
        <v>549</v>
      </c>
      <c r="B425" s="665" t="s">
        <v>3346</v>
      </c>
      <c r="C425" s="665" t="s">
        <v>3255</v>
      </c>
      <c r="D425" s="665" t="s">
        <v>4020</v>
      </c>
      <c r="E425" s="665" t="s">
        <v>4021</v>
      </c>
      <c r="F425" s="668">
        <v>10</v>
      </c>
      <c r="G425" s="668">
        <v>147260</v>
      </c>
      <c r="H425" s="668">
        <v>1</v>
      </c>
      <c r="I425" s="668">
        <v>14726</v>
      </c>
      <c r="J425" s="668">
        <v>10</v>
      </c>
      <c r="K425" s="668">
        <v>148123</v>
      </c>
      <c r="L425" s="668">
        <v>1.0058603829960613</v>
      </c>
      <c r="M425" s="668">
        <v>14812.3</v>
      </c>
      <c r="N425" s="668">
        <v>8</v>
      </c>
      <c r="O425" s="668">
        <v>120808</v>
      </c>
      <c r="P425" s="681">
        <v>0.82037213092489469</v>
      </c>
      <c r="Q425" s="669">
        <v>15101</v>
      </c>
    </row>
    <row r="426" spans="1:17" ht="14.4" customHeight="1" x14ac:dyDescent="0.3">
      <c r="A426" s="664" t="s">
        <v>549</v>
      </c>
      <c r="B426" s="665" t="s">
        <v>3346</v>
      </c>
      <c r="C426" s="665" t="s">
        <v>3255</v>
      </c>
      <c r="D426" s="665" t="s">
        <v>3347</v>
      </c>
      <c r="E426" s="665" t="s">
        <v>3348</v>
      </c>
      <c r="F426" s="668">
        <v>63</v>
      </c>
      <c r="G426" s="668">
        <v>0</v>
      </c>
      <c r="H426" s="668"/>
      <c r="I426" s="668">
        <v>0</v>
      </c>
      <c r="J426" s="668">
        <v>61</v>
      </c>
      <c r="K426" s="668">
        <v>0</v>
      </c>
      <c r="L426" s="668"/>
      <c r="M426" s="668">
        <v>0</v>
      </c>
      <c r="N426" s="668">
        <v>49</v>
      </c>
      <c r="O426" s="668">
        <v>0</v>
      </c>
      <c r="P426" s="681"/>
      <c r="Q426" s="669">
        <v>0</v>
      </c>
    </row>
    <row r="427" spans="1:17" ht="14.4" customHeight="1" x14ac:dyDescent="0.3">
      <c r="A427" s="664" t="s">
        <v>549</v>
      </c>
      <c r="B427" s="665" t="s">
        <v>3346</v>
      </c>
      <c r="C427" s="665" t="s">
        <v>3255</v>
      </c>
      <c r="D427" s="665" t="s">
        <v>4022</v>
      </c>
      <c r="E427" s="665" t="s">
        <v>4023</v>
      </c>
      <c r="F427" s="668">
        <v>2</v>
      </c>
      <c r="G427" s="668">
        <v>4880</v>
      </c>
      <c r="H427" s="668">
        <v>1</v>
      </c>
      <c r="I427" s="668">
        <v>2440</v>
      </c>
      <c r="J427" s="668"/>
      <c r="K427" s="668"/>
      <c r="L427" s="668"/>
      <c r="M427" s="668"/>
      <c r="N427" s="668"/>
      <c r="O427" s="668"/>
      <c r="P427" s="681"/>
      <c r="Q427" s="669"/>
    </row>
    <row r="428" spans="1:17" ht="14.4" customHeight="1" x14ac:dyDescent="0.3">
      <c r="A428" s="664" t="s">
        <v>549</v>
      </c>
      <c r="B428" s="665" t="s">
        <v>3346</v>
      </c>
      <c r="C428" s="665" t="s">
        <v>3255</v>
      </c>
      <c r="D428" s="665" t="s">
        <v>4024</v>
      </c>
      <c r="E428" s="665" t="s">
        <v>4025</v>
      </c>
      <c r="F428" s="668">
        <v>1</v>
      </c>
      <c r="G428" s="668">
        <v>769</v>
      </c>
      <c r="H428" s="668">
        <v>1</v>
      </c>
      <c r="I428" s="668">
        <v>769</v>
      </c>
      <c r="J428" s="668"/>
      <c r="K428" s="668"/>
      <c r="L428" s="668"/>
      <c r="M428" s="668"/>
      <c r="N428" s="668"/>
      <c r="O428" s="668"/>
      <c r="P428" s="681"/>
      <c r="Q428" s="669"/>
    </row>
    <row r="429" spans="1:17" ht="14.4" customHeight="1" x14ac:dyDescent="0.3">
      <c r="A429" s="664" t="s">
        <v>549</v>
      </c>
      <c r="B429" s="665" t="s">
        <v>3346</v>
      </c>
      <c r="C429" s="665" t="s">
        <v>3255</v>
      </c>
      <c r="D429" s="665" t="s">
        <v>4026</v>
      </c>
      <c r="E429" s="665" t="s">
        <v>4027</v>
      </c>
      <c r="F429" s="668">
        <v>2</v>
      </c>
      <c r="G429" s="668">
        <v>7816</v>
      </c>
      <c r="H429" s="668">
        <v>1</v>
      </c>
      <c r="I429" s="668">
        <v>3908</v>
      </c>
      <c r="J429" s="668"/>
      <c r="K429" s="668"/>
      <c r="L429" s="668"/>
      <c r="M429" s="668"/>
      <c r="N429" s="668"/>
      <c r="O429" s="668"/>
      <c r="P429" s="681"/>
      <c r="Q429" s="669"/>
    </row>
    <row r="430" spans="1:17" ht="14.4" customHeight="1" x14ac:dyDescent="0.3">
      <c r="A430" s="664" t="s">
        <v>549</v>
      </c>
      <c r="B430" s="665" t="s">
        <v>3346</v>
      </c>
      <c r="C430" s="665" t="s">
        <v>3255</v>
      </c>
      <c r="D430" s="665" t="s">
        <v>4028</v>
      </c>
      <c r="E430" s="665" t="s">
        <v>4029</v>
      </c>
      <c r="F430" s="668"/>
      <c r="G430" s="668"/>
      <c r="H430" s="668"/>
      <c r="I430" s="668"/>
      <c r="J430" s="668"/>
      <c r="K430" s="668"/>
      <c r="L430" s="668"/>
      <c r="M430" s="668"/>
      <c r="N430" s="668">
        <v>1</v>
      </c>
      <c r="O430" s="668">
        <v>2371</v>
      </c>
      <c r="P430" s="681"/>
      <c r="Q430" s="669">
        <v>2371</v>
      </c>
    </row>
    <row r="431" spans="1:17" ht="14.4" customHeight="1" x14ac:dyDescent="0.3">
      <c r="A431" s="664" t="s">
        <v>549</v>
      </c>
      <c r="B431" s="665" t="s">
        <v>3346</v>
      </c>
      <c r="C431" s="665" t="s">
        <v>3255</v>
      </c>
      <c r="D431" s="665" t="s">
        <v>4030</v>
      </c>
      <c r="E431" s="665" t="s">
        <v>4031</v>
      </c>
      <c r="F431" s="668"/>
      <c r="G431" s="668"/>
      <c r="H431" s="668"/>
      <c r="I431" s="668"/>
      <c r="J431" s="668">
        <v>2</v>
      </c>
      <c r="K431" s="668">
        <v>5028</v>
      </c>
      <c r="L431" s="668"/>
      <c r="M431" s="668">
        <v>2514</v>
      </c>
      <c r="N431" s="668"/>
      <c r="O431" s="668"/>
      <c r="P431" s="681"/>
      <c r="Q431" s="669"/>
    </row>
    <row r="432" spans="1:17" ht="14.4" customHeight="1" x14ac:dyDescent="0.3">
      <c r="A432" s="664" t="s">
        <v>549</v>
      </c>
      <c r="B432" s="665" t="s">
        <v>3346</v>
      </c>
      <c r="C432" s="665" t="s">
        <v>3255</v>
      </c>
      <c r="D432" s="665" t="s">
        <v>4032</v>
      </c>
      <c r="E432" s="665" t="s">
        <v>4033</v>
      </c>
      <c r="F432" s="668"/>
      <c r="G432" s="668"/>
      <c r="H432" s="668"/>
      <c r="I432" s="668"/>
      <c r="J432" s="668">
        <v>1</v>
      </c>
      <c r="K432" s="668">
        <v>1669</v>
      </c>
      <c r="L432" s="668"/>
      <c r="M432" s="668">
        <v>1669</v>
      </c>
      <c r="N432" s="668"/>
      <c r="O432" s="668"/>
      <c r="P432" s="681"/>
      <c r="Q432" s="669"/>
    </row>
    <row r="433" spans="1:17" ht="14.4" customHeight="1" x14ac:dyDescent="0.3">
      <c r="A433" s="664" t="s">
        <v>549</v>
      </c>
      <c r="B433" s="665" t="s">
        <v>3346</v>
      </c>
      <c r="C433" s="665" t="s">
        <v>3255</v>
      </c>
      <c r="D433" s="665" t="s">
        <v>4034</v>
      </c>
      <c r="E433" s="665" t="s">
        <v>4035</v>
      </c>
      <c r="F433" s="668">
        <v>1</v>
      </c>
      <c r="G433" s="668">
        <v>1808</v>
      </c>
      <c r="H433" s="668">
        <v>1</v>
      </c>
      <c r="I433" s="668">
        <v>1808</v>
      </c>
      <c r="J433" s="668">
        <v>4</v>
      </c>
      <c r="K433" s="668">
        <v>7348</v>
      </c>
      <c r="L433" s="668">
        <v>4.0641592920353986</v>
      </c>
      <c r="M433" s="668">
        <v>1837</v>
      </c>
      <c r="N433" s="668"/>
      <c r="O433" s="668"/>
      <c r="P433" s="681"/>
      <c r="Q433" s="669"/>
    </row>
    <row r="434" spans="1:17" ht="14.4" customHeight="1" x14ac:dyDescent="0.3">
      <c r="A434" s="664" t="s">
        <v>549</v>
      </c>
      <c r="B434" s="665" t="s">
        <v>3346</v>
      </c>
      <c r="C434" s="665" t="s">
        <v>3255</v>
      </c>
      <c r="D434" s="665" t="s">
        <v>4036</v>
      </c>
      <c r="E434" s="665" t="s">
        <v>4037</v>
      </c>
      <c r="F434" s="668">
        <v>2</v>
      </c>
      <c r="G434" s="668">
        <v>2840</v>
      </c>
      <c r="H434" s="668">
        <v>1</v>
      </c>
      <c r="I434" s="668">
        <v>1420</v>
      </c>
      <c r="J434" s="668">
        <v>2</v>
      </c>
      <c r="K434" s="668">
        <v>2868</v>
      </c>
      <c r="L434" s="668">
        <v>1.0098591549295775</v>
      </c>
      <c r="M434" s="668">
        <v>1434</v>
      </c>
      <c r="N434" s="668">
        <v>1</v>
      </c>
      <c r="O434" s="668">
        <v>1483</v>
      </c>
      <c r="P434" s="681">
        <v>0.52218309859154932</v>
      </c>
      <c r="Q434" s="669">
        <v>1483</v>
      </c>
    </row>
    <row r="435" spans="1:17" ht="14.4" customHeight="1" x14ac:dyDescent="0.3">
      <c r="A435" s="664" t="s">
        <v>549</v>
      </c>
      <c r="B435" s="665" t="s">
        <v>3346</v>
      </c>
      <c r="C435" s="665" t="s">
        <v>3255</v>
      </c>
      <c r="D435" s="665" t="s">
        <v>4038</v>
      </c>
      <c r="E435" s="665" t="s">
        <v>4039</v>
      </c>
      <c r="F435" s="668">
        <v>1</v>
      </c>
      <c r="G435" s="668">
        <v>3993</v>
      </c>
      <c r="H435" s="668">
        <v>1</v>
      </c>
      <c r="I435" s="668">
        <v>3993</v>
      </c>
      <c r="J435" s="668"/>
      <c r="K435" s="668"/>
      <c r="L435" s="668"/>
      <c r="M435" s="668"/>
      <c r="N435" s="668"/>
      <c r="O435" s="668"/>
      <c r="P435" s="681"/>
      <c r="Q435" s="669"/>
    </row>
    <row r="436" spans="1:17" ht="14.4" customHeight="1" x14ac:dyDescent="0.3">
      <c r="A436" s="664" t="s">
        <v>549</v>
      </c>
      <c r="B436" s="665" t="s">
        <v>3346</v>
      </c>
      <c r="C436" s="665" t="s">
        <v>3255</v>
      </c>
      <c r="D436" s="665" t="s">
        <v>4040</v>
      </c>
      <c r="E436" s="665" t="s">
        <v>4041</v>
      </c>
      <c r="F436" s="668">
        <v>1</v>
      </c>
      <c r="G436" s="668">
        <v>7622</v>
      </c>
      <c r="H436" s="668">
        <v>1</v>
      </c>
      <c r="I436" s="668">
        <v>7622</v>
      </c>
      <c r="J436" s="668">
        <v>1</v>
      </c>
      <c r="K436" s="668">
        <v>7740</v>
      </c>
      <c r="L436" s="668">
        <v>1.0154815009183942</v>
      </c>
      <c r="M436" s="668">
        <v>7740</v>
      </c>
      <c r="N436" s="668"/>
      <c r="O436" s="668"/>
      <c r="P436" s="681"/>
      <c r="Q436" s="669"/>
    </row>
    <row r="437" spans="1:17" ht="14.4" customHeight="1" x14ac:dyDescent="0.3">
      <c r="A437" s="664" t="s">
        <v>549</v>
      </c>
      <c r="B437" s="665" t="s">
        <v>3346</v>
      </c>
      <c r="C437" s="665" t="s">
        <v>3255</v>
      </c>
      <c r="D437" s="665" t="s">
        <v>4042</v>
      </c>
      <c r="E437" s="665" t="s">
        <v>4043</v>
      </c>
      <c r="F437" s="668"/>
      <c r="G437" s="668"/>
      <c r="H437" s="668"/>
      <c r="I437" s="668"/>
      <c r="J437" s="668"/>
      <c r="K437" s="668"/>
      <c r="L437" s="668"/>
      <c r="M437" s="668"/>
      <c r="N437" s="668">
        <v>1</v>
      </c>
      <c r="O437" s="668">
        <v>754</v>
      </c>
      <c r="P437" s="681"/>
      <c r="Q437" s="669">
        <v>754</v>
      </c>
    </row>
    <row r="438" spans="1:17" ht="14.4" customHeight="1" x14ac:dyDescent="0.3">
      <c r="A438" s="664" t="s">
        <v>549</v>
      </c>
      <c r="B438" s="665" t="s">
        <v>3346</v>
      </c>
      <c r="C438" s="665" t="s">
        <v>3255</v>
      </c>
      <c r="D438" s="665" t="s">
        <v>4044</v>
      </c>
      <c r="E438" s="665" t="s">
        <v>4045</v>
      </c>
      <c r="F438" s="668"/>
      <c r="G438" s="668"/>
      <c r="H438" s="668"/>
      <c r="I438" s="668"/>
      <c r="J438" s="668">
        <v>1</v>
      </c>
      <c r="K438" s="668">
        <v>858</v>
      </c>
      <c r="L438" s="668"/>
      <c r="M438" s="668">
        <v>858</v>
      </c>
      <c r="N438" s="668"/>
      <c r="O438" s="668"/>
      <c r="P438" s="681"/>
      <c r="Q438" s="669"/>
    </row>
    <row r="439" spans="1:17" ht="14.4" customHeight="1" x14ac:dyDescent="0.3">
      <c r="A439" s="664" t="s">
        <v>549</v>
      </c>
      <c r="B439" s="665" t="s">
        <v>3346</v>
      </c>
      <c r="C439" s="665" t="s">
        <v>3255</v>
      </c>
      <c r="D439" s="665" t="s">
        <v>4046</v>
      </c>
      <c r="E439" s="665" t="s">
        <v>4047</v>
      </c>
      <c r="F439" s="668"/>
      <c r="G439" s="668"/>
      <c r="H439" s="668"/>
      <c r="I439" s="668"/>
      <c r="J439" s="668">
        <v>1</v>
      </c>
      <c r="K439" s="668">
        <v>913</v>
      </c>
      <c r="L439" s="668"/>
      <c r="M439" s="668">
        <v>913</v>
      </c>
      <c r="N439" s="668"/>
      <c r="O439" s="668"/>
      <c r="P439" s="681"/>
      <c r="Q439" s="669"/>
    </row>
    <row r="440" spans="1:17" ht="14.4" customHeight="1" x14ac:dyDescent="0.3">
      <c r="A440" s="664" t="s">
        <v>549</v>
      </c>
      <c r="B440" s="665" t="s">
        <v>3346</v>
      </c>
      <c r="C440" s="665" t="s">
        <v>3255</v>
      </c>
      <c r="D440" s="665" t="s">
        <v>4048</v>
      </c>
      <c r="E440" s="665" t="s">
        <v>4049</v>
      </c>
      <c r="F440" s="668"/>
      <c r="G440" s="668"/>
      <c r="H440" s="668"/>
      <c r="I440" s="668"/>
      <c r="J440" s="668">
        <v>2</v>
      </c>
      <c r="K440" s="668">
        <v>6094</v>
      </c>
      <c r="L440" s="668"/>
      <c r="M440" s="668">
        <v>3047</v>
      </c>
      <c r="N440" s="668"/>
      <c r="O440" s="668"/>
      <c r="P440" s="681"/>
      <c r="Q440" s="669"/>
    </row>
    <row r="441" spans="1:17" ht="14.4" customHeight="1" x14ac:dyDescent="0.3">
      <c r="A441" s="664" t="s">
        <v>549</v>
      </c>
      <c r="B441" s="665" t="s">
        <v>3346</v>
      </c>
      <c r="C441" s="665" t="s">
        <v>3255</v>
      </c>
      <c r="D441" s="665" t="s">
        <v>4050</v>
      </c>
      <c r="E441" s="665" t="s">
        <v>4051</v>
      </c>
      <c r="F441" s="668"/>
      <c r="G441" s="668"/>
      <c r="H441" s="668"/>
      <c r="I441" s="668"/>
      <c r="J441" s="668"/>
      <c r="K441" s="668"/>
      <c r="L441" s="668"/>
      <c r="M441" s="668"/>
      <c r="N441" s="668">
        <v>1</v>
      </c>
      <c r="O441" s="668">
        <v>3265</v>
      </c>
      <c r="P441" s="681"/>
      <c r="Q441" s="669">
        <v>3265</v>
      </c>
    </row>
    <row r="442" spans="1:17" ht="14.4" customHeight="1" x14ac:dyDescent="0.3">
      <c r="A442" s="664" t="s">
        <v>549</v>
      </c>
      <c r="B442" s="665" t="s">
        <v>3346</v>
      </c>
      <c r="C442" s="665" t="s">
        <v>3255</v>
      </c>
      <c r="D442" s="665" t="s">
        <v>4052</v>
      </c>
      <c r="E442" s="665" t="s">
        <v>3904</v>
      </c>
      <c r="F442" s="668"/>
      <c r="G442" s="668"/>
      <c r="H442" s="668"/>
      <c r="I442" s="668"/>
      <c r="J442" s="668">
        <v>1</v>
      </c>
      <c r="K442" s="668">
        <v>429</v>
      </c>
      <c r="L442" s="668"/>
      <c r="M442" s="668">
        <v>429</v>
      </c>
      <c r="N442" s="668"/>
      <c r="O442" s="668"/>
      <c r="P442" s="681"/>
      <c r="Q442" s="669"/>
    </row>
    <row r="443" spans="1:17" ht="14.4" customHeight="1" x14ac:dyDescent="0.3">
      <c r="A443" s="664" t="s">
        <v>549</v>
      </c>
      <c r="B443" s="665" t="s">
        <v>3346</v>
      </c>
      <c r="C443" s="665" t="s">
        <v>3255</v>
      </c>
      <c r="D443" s="665" t="s">
        <v>4053</v>
      </c>
      <c r="E443" s="665" t="s">
        <v>4054</v>
      </c>
      <c r="F443" s="668"/>
      <c r="G443" s="668"/>
      <c r="H443" s="668"/>
      <c r="I443" s="668"/>
      <c r="J443" s="668">
        <v>5</v>
      </c>
      <c r="K443" s="668">
        <v>0</v>
      </c>
      <c r="L443" s="668"/>
      <c r="M443" s="668">
        <v>0</v>
      </c>
      <c r="N443" s="668">
        <v>9</v>
      </c>
      <c r="O443" s="668">
        <v>0</v>
      </c>
      <c r="P443" s="681"/>
      <c r="Q443" s="669">
        <v>0</v>
      </c>
    </row>
    <row r="444" spans="1:17" ht="14.4" customHeight="1" x14ac:dyDescent="0.3">
      <c r="A444" s="664" t="s">
        <v>549</v>
      </c>
      <c r="B444" s="665" t="s">
        <v>3346</v>
      </c>
      <c r="C444" s="665" t="s">
        <v>3255</v>
      </c>
      <c r="D444" s="665" t="s">
        <v>4055</v>
      </c>
      <c r="E444" s="665" t="s">
        <v>4056</v>
      </c>
      <c r="F444" s="668"/>
      <c r="G444" s="668"/>
      <c r="H444" s="668"/>
      <c r="I444" s="668"/>
      <c r="J444" s="668">
        <v>3</v>
      </c>
      <c r="K444" s="668">
        <v>0</v>
      </c>
      <c r="L444" s="668"/>
      <c r="M444" s="668">
        <v>0</v>
      </c>
      <c r="N444" s="668">
        <v>1</v>
      </c>
      <c r="O444" s="668">
        <v>0</v>
      </c>
      <c r="P444" s="681"/>
      <c r="Q444" s="669">
        <v>0</v>
      </c>
    </row>
    <row r="445" spans="1:17" ht="14.4" customHeight="1" x14ac:dyDescent="0.3">
      <c r="A445" s="664" t="s">
        <v>549</v>
      </c>
      <c r="B445" s="665" t="s">
        <v>3346</v>
      </c>
      <c r="C445" s="665" t="s">
        <v>3255</v>
      </c>
      <c r="D445" s="665" t="s">
        <v>4057</v>
      </c>
      <c r="E445" s="665" t="s">
        <v>4058</v>
      </c>
      <c r="F445" s="668"/>
      <c r="G445" s="668"/>
      <c r="H445" s="668"/>
      <c r="I445" s="668"/>
      <c r="J445" s="668">
        <v>2</v>
      </c>
      <c r="K445" s="668">
        <v>0</v>
      </c>
      <c r="L445" s="668"/>
      <c r="M445" s="668">
        <v>0</v>
      </c>
      <c r="N445" s="668">
        <v>1</v>
      </c>
      <c r="O445" s="668">
        <v>0</v>
      </c>
      <c r="P445" s="681"/>
      <c r="Q445" s="669">
        <v>0</v>
      </c>
    </row>
    <row r="446" spans="1:17" ht="14.4" customHeight="1" x14ac:dyDescent="0.3">
      <c r="A446" s="664" t="s">
        <v>549</v>
      </c>
      <c r="B446" s="665" t="s">
        <v>3346</v>
      </c>
      <c r="C446" s="665" t="s">
        <v>3255</v>
      </c>
      <c r="D446" s="665" t="s">
        <v>4059</v>
      </c>
      <c r="E446" s="665" t="s">
        <v>4060</v>
      </c>
      <c r="F446" s="668"/>
      <c r="G446" s="668"/>
      <c r="H446" s="668"/>
      <c r="I446" s="668"/>
      <c r="J446" s="668"/>
      <c r="K446" s="668"/>
      <c r="L446" s="668"/>
      <c r="M446" s="668"/>
      <c r="N446" s="668">
        <v>1</v>
      </c>
      <c r="O446" s="668">
        <v>7081</v>
      </c>
      <c r="P446" s="681"/>
      <c r="Q446" s="669">
        <v>7081</v>
      </c>
    </row>
    <row r="447" spans="1:17" ht="14.4" customHeight="1" x14ac:dyDescent="0.3">
      <c r="A447" s="664" t="s">
        <v>549</v>
      </c>
      <c r="B447" s="665" t="s">
        <v>4061</v>
      </c>
      <c r="C447" s="665" t="s">
        <v>3242</v>
      </c>
      <c r="D447" s="665" t="s">
        <v>4062</v>
      </c>
      <c r="E447" s="665" t="s">
        <v>1743</v>
      </c>
      <c r="F447" s="668">
        <v>8</v>
      </c>
      <c r="G447" s="668">
        <v>663.36</v>
      </c>
      <c r="H447" s="668">
        <v>1</v>
      </c>
      <c r="I447" s="668">
        <v>82.92</v>
      </c>
      <c r="J447" s="668"/>
      <c r="K447" s="668"/>
      <c r="L447" s="668"/>
      <c r="M447" s="668"/>
      <c r="N447" s="668"/>
      <c r="O447" s="668"/>
      <c r="P447" s="681"/>
      <c r="Q447" s="669"/>
    </row>
    <row r="448" spans="1:17" ht="14.4" customHeight="1" x14ac:dyDescent="0.3">
      <c r="A448" s="664" t="s">
        <v>549</v>
      </c>
      <c r="B448" s="665" t="s">
        <v>4061</v>
      </c>
      <c r="C448" s="665" t="s">
        <v>3242</v>
      </c>
      <c r="D448" s="665" t="s">
        <v>3393</v>
      </c>
      <c r="E448" s="665" t="s">
        <v>1743</v>
      </c>
      <c r="F448" s="668">
        <v>18.3</v>
      </c>
      <c r="G448" s="668">
        <v>2158.66</v>
      </c>
      <c r="H448" s="668">
        <v>1</v>
      </c>
      <c r="I448" s="668">
        <v>117.95956284153004</v>
      </c>
      <c r="J448" s="668">
        <v>35.6</v>
      </c>
      <c r="K448" s="668">
        <v>4016.73</v>
      </c>
      <c r="L448" s="668">
        <v>1.860751577367441</v>
      </c>
      <c r="M448" s="668">
        <v>112.82949438202247</v>
      </c>
      <c r="N448" s="668">
        <v>5.5</v>
      </c>
      <c r="O448" s="668">
        <v>470.1</v>
      </c>
      <c r="P448" s="681">
        <v>0.21777398941936205</v>
      </c>
      <c r="Q448" s="669">
        <v>85.472727272727283</v>
      </c>
    </row>
    <row r="449" spans="1:17" ht="14.4" customHeight="1" x14ac:dyDescent="0.3">
      <c r="A449" s="664" t="s">
        <v>549</v>
      </c>
      <c r="B449" s="665" t="s">
        <v>4061</v>
      </c>
      <c r="C449" s="665" t="s">
        <v>3242</v>
      </c>
      <c r="D449" s="665" t="s">
        <v>3399</v>
      </c>
      <c r="E449" s="665" t="s">
        <v>3400</v>
      </c>
      <c r="F449" s="668">
        <v>23.5</v>
      </c>
      <c r="G449" s="668">
        <v>9498.7100000000009</v>
      </c>
      <c r="H449" s="668">
        <v>1</v>
      </c>
      <c r="I449" s="668">
        <v>404.20042553191496</v>
      </c>
      <c r="J449" s="668">
        <v>31.199999999999996</v>
      </c>
      <c r="K449" s="668">
        <v>12067.41</v>
      </c>
      <c r="L449" s="668">
        <v>1.2704261947148612</v>
      </c>
      <c r="M449" s="668">
        <v>386.77596153846156</v>
      </c>
      <c r="N449" s="668">
        <v>3.0000000000000004</v>
      </c>
      <c r="O449" s="668">
        <v>1159.7999999999997</v>
      </c>
      <c r="P449" s="681">
        <v>0.12210079052839802</v>
      </c>
      <c r="Q449" s="669">
        <v>386.59999999999985</v>
      </c>
    </row>
    <row r="450" spans="1:17" ht="14.4" customHeight="1" x14ac:dyDescent="0.3">
      <c r="A450" s="664" t="s">
        <v>549</v>
      </c>
      <c r="B450" s="665" t="s">
        <v>4061</v>
      </c>
      <c r="C450" s="665" t="s">
        <v>3242</v>
      </c>
      <c r="D450" s="665" t="s">
        <v>4063</v>
      </c>
      <c r="E450" s="665" t="s">
        <v>4064</v>
      </c>
      <c r="F450" s="668"/>
      <c r="G450" s="668"/>
      <c r="H450" s="668"/>
      <c r="I450" s="668"/>
      <c r="J450" s="668">
        <v>1</v>
      </c>
      <c r="K450" s="668">
        <v>17279.77</v>
      </c>
      <c r="L450" s="668"/>
      <c r="M450" s="668">
        <v>17279.77</v>
      </c>
      <c r="N450" s="668"/>
      <c r="O450" s="668"/>
      <c r="P450" s="681"/>
      <c r="Q450" s="669"/>
    </row>
    <row r="451" spans="1:17" ht="14.4" customHeight="1" x14ac:dyDescent="0.3">
      <c r="A451" s="664" t="s">
        <v>549</v>
      </c>
      <c r="B451" s="665" t="s">
        <v>4061</v>
      </c>
      <c r="C451" s="665" t="s">
        <v>3242</v>
      </c>
      <c r="D451" s="665" t="s">
        <v>3405</v>
      </c>
      <c r="E451" s="665" t="s">
        <v>1692</v>
      </c>
      <c r="F451" s="668">
        <v>2.6</v>
      </c>
      <c r="G451" s="668">
        <v>987.33</v>
      </c>
      <c r="H451" s="668">
        <v>1</v>
      </c>
      <c r="I451" s="668">
        <v>379.74230769230769</v>
      </c>
      <c r="J451" s="668">
        <v>2.2000000000000002</v>
      </c>
      <c r="K451" s="668">
        <v>799.15</v>
      </c>
      <c r="L451" s="668">
        <v>0.80940516342053814</v>
      </c>
      <c r="M451" s="668">
        <v>363.24999999999994</v>
      </c>
      <c r="N451" s="668">
        <v>2.5999999999999996</v>
      </c>
      <c r="O451" s="668">
        <v>706.47</v>
      </c>
      <c r="P451" s="681">
        <v>0.71553583908115825</v>
      </c>
      <c r="Q451" s="669">
        <v>271.71923076923082</v>
      </c>
    </row>
    <row r="452" spans="1:17" ht="14.4" customHeight="1" x14ac:dyDescent="0.3">
      <c r="A452" s="664" t="s">
        <v>549</v>
      </c>
      <c r="B452" s="665" t="s">
        <v>4061</v>
      </c>
      <c r="C452" s="665" t="s">
        <v>3242</v>
      </c>
      <c r="D452" s="665" t="s">
        <v>4065</v>
      </c>
      <c r="E452" s="665" t="s">
        <v>4066</v>
      </c>
      <c r="F452" s="668"/>
      <c r="G452" s="668"/>
      <c r="H452" s="668"/>
      <c r="I452" s="668"/>
      <c r="J452" s="668">
        <v>2</v>
      </c>
      <c r="K452" s="668">
        <v>11971.42</v>
      </c>
      <c r="L452" s="668"/>
      <c r="M452" s="668">
        <v>5985.71</v>
      </c>
      <c r="N452" s="668"/>
      <c r="O452" s="668"/>
      <c r="P452" s="681"/>
      <c r="Q452" s="669"/>
    </row>
    <row r="453" spans="1:17" ht="14.4" customHeight="1" x14ac:dyDescent="0.3">
      <c r="A453" s="664" t="s">
        <v>549</v>
      </c>
      <c r="B453" s="665" t="s">
        <v>4061</v>
      </c>
      <c r="C453" s="665" t="s">
        <v>3242</v>
      </c>
      <c r="D453" s="665" t="s">
        <v>3406</v>
      </c>
      <c r="E453" s="665" t="s">
        <v>3407</v>
      </c>
      <c r="F453" s="668">
        <v>75</v>
      </c>
      <c r="G453" s="668">
        <v>3979.3500000000004</v>
      </c>
      <c r="H453" s="668">
        <v>1</v>
      </c>
      <c r="I453" s="668">
        <v>53.058000000000007</v>
      </c>
      <c r="J453" s="668">
        <v>96</v>
      </c>
      <c r="K453" s="668">
        <v>4687.3600000000006</v>
      </c>
      <c r="L453" s="668">
        <v>1.1779210172515613</v>
      </c>
      <c r="M453" s="668">
        <v>48.826666666666675</v>
      </c>
      <c r="N453" s="668">
        <v>6.6</v>
      </c>
      <c r="O453" s="668">
        <v>356.96000000000004</v>
      </c>
      <c r="P453" s="681">
        <v>8.9703092213552466E-2</v>
      </c>
      <c r="Q453" s="669">
        <v>54.084848484848493</v>
      </c>
    </row>
    <row r="454" spans="1:17" ht="14.4" customHeight="1" x14ac:dyDescent="0.3">
      <c r="A454" s="664" t="s">
        <v>549</v>
      </c>
      <c r="B454" s="665" t="s">
        <v>4061</v>
      </c>
      <c r="C454" s="665" t="s">
        <v>3242</v>
      </c>
      <c r="D454" s="665" t="s">
        <v>3414</v>
      </c>
      <c r="E454" s="665" t="s">
        <v>913</v>
      </c>
      <c r="F454" s="668"/>
      <c r="G454" s="668"/>
      <c r="H454" s="668"/>
      <c r="I454" s="668"/>
      <c r="J454" s="668"/>
      <c r="K454" s="668"/>
      <c r="L454" s="668"/>
      <c r="M454" s="668"/>
      <c r="N454" s="668">
        <v>4.8</v>
      </c>
      <c r="O454" s="668">
        <v>1855.68</v>
      </c>
      <c r="P454" s="681"/>
      <c r="Q454" s="669">
        <v>386.6</v>
      </c>
    </row>
    <row r="455" spans="1:17" ht="14.4" customHeight="1" x14ac:dyDescent="0.3">
      <c r="A455" s="664" t="s">
        <v>549</v>
      </c>
      <c r="B455" s="665" t="s">
        <v>4061</v>
      </c>
      <c r="C455" s="665" t="s">
        <v>3242</v>
      </c>
      <c r="D455" s="665" t="s">
        <v>3417</v>
      </c>
      <c r="E455" s="665" t="s">
        <v>3418</v>
      </c>
      <c r="F455" s="668">
        <v>0.7</v>
      </c>
      <c r="G455" s="668">
        <v>67.87</v>
      </c>
      <c r="H455" s="668">
        <v>1</v>
      </c>
      <c r="I455" s="668">
        <v>96.95714285714287</v>
      </c>
      <c r="J455" s="668"/>
      <c r="K455" s="668"/>
      <c r="L455" s="668"/>
      <c r="M455" s="668"/>
      <c r="N455" s="668"/>
      <c r="O455" s="668"/>
      <c r="P455" s="681"/>
      <c r="Q455" s="669"/>
    </row>
    <row r="456" spans="1:17" ht="14.4" customHeight="1" x14ac:dyDescent="0.3">
      <c r="A456" s="664" t="s">
        <v>549</v>
      </c>
      <c r="B456" s="665" t="s">
        <v>4061</v>
      </c>
      <c r="C456" s="665" t="s">
        <v>3242</v>
      </c>
      <c r="D456" s="665" t="s">
        <v>3423</v>
      </c>
      <c r="E456" s="665"/>
      <c r="F456" s="668">
        <v>3.0300000000000002</v>
      </c>
      <c r="G456" s="668">
        <v>2062.42</v>
      </c>
      <c r="H456" s="668">
        <v>1</v>
      </c>
      <c r="I456" s="668">
        <v>680.66666666666663</v>
      </c>
      <c r="J456" s="668"/>
      <c r="K456" s="668"/>
      <c r="L456" s="668"/>
      <c r="M456" s="668"/>
      <c r="N456" s="668"/>
      <c r="O456" s="668"/>
      <c r="P456" s="681"/>
      <c r="Q456" s="669"/>
    </row>
    <row r="457" spans="1:17" ht="14.4" customHeight="1" x14ac:dyDescent="0.3">
      <c r="A457" s="664" t="s">
        <v>549</v>
      </c>
      <c r="B457" s="665" t="s">
        <v>4061</v>
      </c>
      <c r="C457" s="665" t="s">
        <v>3242</v>
      </c>
      <c r="D457" s="665" t="s">
        <v>4067</v>
      </c>
      <c r="E457" s="665" t="s">
        <v>4068</v>
      </c>
      <c r="F457" s="668"/>
      <c r="G457" s="668"/>
      <c r="H457" s="668"/>
      <c r="I457" s="668"/>
      <c r="J457" s="668">
        <v>2</v>
      </c>
      <c r="K457" s="668">
        <v>7579.02</v>
      </c>
      <c r="L457" s="668"/>
      <c r="M457" s="668">
        <v>3789.51</v>
      </c>
      <c r="N457" s="668"/>
      <c r="O457" s="668"/>
      <c r="P457" s="681"/>
      <c r="Q457" s="669"/>
    </row>
    <row r="458" spans="1:17" ht="14.4" customHeight="1" x14ac:dyDescent="0.3">
      <c r="A458" s="664" t="s">
        <v>549</v>
      </c>
      <c r="B458" s="665" t="s">
        <v>4061</v>
      </c>
      <c r="C458" s="665" t="s">
        <v>3242</v>
      </c>
      <c r="D458" s="665" t="s">
        <v>3427</v>
      </c>
      <c r="E458" s="665" t="s">
        <v>939</v>
      </c>
      <c r="F458" s="668"/>
      <c r="G458" s="668"/>
      <c r="H458" s="668"/>
      <c r="I458" s="668"/>
      <c r="J458" s="668"/>
      <c r="K458" s="668"/>
      <c r="L458" s="668"/>
      <c r="M458" s="668"/>
      <c r="N458" s="668">
        <v>6.7</v>
      </c>
      <c r="O458" s="668">
        <v>2625.06</v>
      </c>
      <c r="P458" s="681"/>
      <c r="Q458" s="669">
        <v>391.79999999999995</v>
      </c>
    </row>
    <row r="459" spans="1:17" ht="14.4" customHeight="1" x14ac:dyDescent="0.3">
      <c r="A459" s="664" t="s">
        <v>549</v>
      </c>
      <c r="B459" s="665" t="s">
        <v>4061</v>
      </c>
      <c r="C459" s="665" t="s">
        <v>3242</v>
      </c>
      <c r="D459" s="665" t="s">
        <v>4069</v>
      </c>
      <c r="E459" s="665" t="s">
        <v>4068</v>
      </c>
      <c r="F459" s="668"/>
      <c r="G459" s="668"/>
      <c r="H459" s="668"/>
      <c r="I459" s="668"/>
      <c r="J459" s="668">
        <v>1</v>
      </c>
      <c r="K459" s="668">
        <v>7579.02</v>
      </c>
      <c r="L459" s="668"/>
      <c r="M459" s="668">
        <v>7579.02</v>
      </c>
      <c r="N459" s="668"/>
      <c r="O459" s="668"/>
      <c r="P459" s="681"/>
      <c r="Q459" s="669"/>
    </row>
    <row r="460" spans="1:17" ht="14.4" customHeight="1" x14ac:dyDescent="0.3">
      <c r="A460" s="664" t="s">
        <v>549</v>
      </c>
      <c r="B460" s="665" t="s">
        <v>4061</v>
      </c>
      <c r="C460" s="665" t="s">
        <v>3242</v>
      </c>
      <c r="D460" s="665" t="s">
        <v>3434</v>
      </c>
      <c r="E460" s="665" t="s">
        <v>1700</v>
      </c>
      <c r="F460" s="668"/>
      <c r="G460" s="668"/>
      <c r="H460" s="668"/>
      <c r="I460" s="668"/>
      <c r="J460" s="668"/>
      <c r="K460" s="668"/>
      <c r="L460" s="668"/>
      <c r="M460" s="668"/>
      <c r="N460" s="668">
        <v>0.8</v>
      </c>
      <c r="O460" s="668">
        <v>504</v>
      </c>
      <c r="P460" s="681"/>
      <c r="Q460" s="669">
        <v>630</v>
      </c>
    </row>
    <row r="461" spans="1:17" ht="14.4" customHeight="1" x14ac:dyDescent="0.3">
      <c r="A461" s="664" t="s">
        <v>549</v>
      </c>
      <c r="B461" s="665" t="s">
        <v>4061</v>
      </c>
      <c r="C461" s="665" t="s">
        <v>3242</v>
      </c>
      <c r="D461" s="665" t="s">
        <v>3435</v>
      </c>
      <c r="E461" s="665" t="s">
        <v>1700</v>
      </c>
      <c r="F461" s="668"/>
      <c r="G461" s="668"/>
      <c r="H461" s="668"/>
      <c r="I461" s="668"/>
      <c r="J461" s="668"/>
      <c r="K461" s="668"/>
      <c r="L461" s="668"/>
      <c r="M461" s="668"/>
      <c r="N461" s="668">
        <v>3.1</v>
      </c>
      <c r="O461" s="668">
        <v>3549.64</v>
      </c>
      <c r="P461" s="681"/>
      <c r="Q461" s="669">
        <v>1145.0451612903225</v>
      </c>
    </row>
    <row r="462" spans="1:17" ht="14.4" customHeight="1" x14ac:dyDescent="0.3">
      <c r="A462" s="664" t="s">
        <v>549</v>
      </c>
      <c r="B462" s="665" t="s">
        <v>4061</v>
      </c>
      <c r="C462" s="665" t="s">
        <v>3242</v>
      </c>
      <c r="D462" s="665" t="s">
        <v>3436</v>
      </c>
      <c r="E462" s="665" t="s">
        <v>910</v>
      </c>
      <c r="F462" s="668"/>
      <c r="G462" s="668"/>
      <c r="H462" s="668"/>
      <c r="I462" s="668"/>
      <c r="J462" s="668"/>
      <c r="K462" s="668"/>
      <c r="L462" s="668"/>
      <c r="M462" s="668"/>
      <c r="N462" s="668">
        <v>21.799999999999997</v>
      </c>
      <c r="O462" s="668">
        <v>7224.52</v>
      </c>
      <c r="P462" s="681"/>
      <c r="Q462" s="669">
        <v>331.40000000000009</v>
      </c>
    </row>
    <row r="463" spans="1:17" ht="14.4" customHeight="1" x14ac:dyDescent="0.3">
      <c r="A463" s="664" t="s">
        <v>549</v>
      </c>
      <c r="B463" s="665" t="s">
        <v>4061</v>
      </c>
      <c r="C463" s="665" t="s">
        <v>3440</v>
      </c>
      <c r="D463" s="665" t="s">
        <v>4070</v>
      </c>
      <c r="E463" s="665"/>
      <c r="F463" s="668"/>
      <c r="G463" s="668"/>
      <c r="H463" s="668"/>
      <c r="I463" s="668"/>
      <c r="J463" s="668"/>
      <c r="K463" s="668"/>
      <c r="L463" s="668"/>
      <c r="M463" s="668"/>
      <c r="N463" s="668">
        <v>1</v>
      </c>
      <c r="O463" s="668">
        <v>1303.42</v>
      </c>
      <c r="P463" s="681"/>
      <c r="Q463" s="669">
        <v>1303.42</v>
      </c>
    </row>
    <row r="464" spans="1:17" ht="14.4" customHeight="1" x14ac:dyDescent="0.3">
      <c r="A464" s="664" t="s">
        <v>549</v>
      </c>
      <c r="B464" s="665" t="s">
        <v>4061</v>
      </c>
      <c r="C464" s="665" t="s">
        <v>3440</v>
      </c>
      <c r="D464" s="665" t="s">
        <v>3441</v>
      </c>
      <c r="E464" s="665"/>
      <c r="F464" s="668">
        <v>70</v>
      </c>
      <c r="G464" s="668">
        <v>130590.59999999999</v>
      </c>
      <c r="H464" s="668">
        <v>1</v>
      </c>
      <c r="I464" s="668">
        <v>1865.58</v>
      </c>
      <c r="J464" s="668">
        <v>80</v>
      </c>
      <c r="K464" s="668">
        <v>149246.39999999999</v>
      </c>
      <c r="L464" s="668">
        <v>1.1428571428571428</v>
      </c>
      <c r="M464" s="668">
        <v>1865.58</v>
      </c>
      <c r="N464" s="668">
        <v>51</v>
      </c>
      <c r="O464" s="668">
        <v>102186.93</v>
      </c>
      <c r="P464" s="681">
        <v>0.78249835746217566</v>
      </c>
      <c r="Q464" s="669">
        <v>2003.6652941176469</v>
      </c>
    </row>
    <row r="465" spans="1:17" ht="14.4" customHeight="1" x14ac:dyDescent="0.3">
      <c r="A465" s="664" t="s">
        <v>549</v>
      </c>
      <c r="B465" s="665" t="s">
        <v>4061</v>
      </c>
      <c r="C465" s="665" t="s">
        <v>3440</v>
      </c>
      <c r="D465" s="665" t="s">
        <v>3442</v>
      </c>
      <c r="E465" s="665"/>
      <c r="F465" s="668"/>
      <c r="G465" s="668"/>
      <c r="H465" s="668"/>
      <c r="I465" s="668"/>
      <c r="J465" s="668"/>
      <c r="K465" s="668"/>
      <c r="L465" s="668"/>
      <c r="M465" s="668"/>
      <c r="N465" s="668">
        <v>4</v>
      </c>
      <c r="O465" s="668">
        <v>9843.56</v>
      </c>
      <c r="P465" s="681"/>
      <c r="Q465" s="669">
        <v>2460.89</v>
      </c>
    </row>
    <row r="466" spans="1:17" ht="14.4" customHeight="1" x14ac:dyDescent="0.3">
      <c r="A466" s="664" t="s">
        <v>549</v>
      </c>
      <c r="B466" s="665" t="s">
        <v>4061</v>
      </c>
      <c r="C466" s="665" t="s">
        <v>3440</v>
      </c>
      <c r="D466" s="665" t="s">
        <v>4071</v>
      </c>
      <c r="E466" s="665"/>
      <c r="F466" s="668"/>
      <c r="G466" s="668"/>
      <c r="H466" s="668"/>
      <c r="I466" s="668"/>
      <c r="J466" s="668"/>
      <c r="K466" s="668"/>
      <c r="L466" s="668"/>
      <c r="M466" s="668"/>
      <c r="N466" s="668">
        <v>2</v>
      </c>
      <c r="O466" s="668">
        <v>4004.96</v>
      </c>
      <c r="P466" s="681"/>
      <c r="Q466" s="669">
        <v>2002.48</v>
      </c>
    </row>
    <row r="467" spans="1:17" ht="14.4" customHeight="1" x14ac:dyDescent="0.3">
      <c r="A467" s="664" t="s">
        <v>549</v>
      </c>
      <c r="B467" s="665" t="s">
        <v>4061</v>
      </c>
      <c r="C467" s="665" t="s">
        <v>3440</v>
      </c>
      <c r="D467" s="665" t="s">
        <v>3443</v>
      </c>
      <c r="E467" s="665"/>
      <c r="F467" s="668">
        <v>6</v>
      </c>
      <c r="G467" s="668">
        <v>5553.42</v>
      </c>
      <c r="H467" s="668">
        <v>1</v>
      </c>
      <c r="I467" s="668">
        <v>925.57</v>
      </c>
      <c r="J467" s="668">
        <v>14</v>
      </c>
      <c r="K467" s="668">
        <v>12957.98</v>
      </c>
      <c r="L467" s="668">
        <v>2.333333333333333</v>
      </c>
      <c r="M467" s="668">
        <v>925.56999999999994</v>
      </c>
      <c r="N467" s="668">
        <v>5</v>
      </c>
      <c r="O467" s="668">
        <v>5311.43</v>
      </c>
      <c r="P467" s="681">
        <v>0.956425049789139</v>
      </c>
      <c r="Q467" s="669">
        <v>1062.2860000000001</v>
      </c>
    </row>
    <row r="468" spans="1:17" ht="14.4" customHeight="1" x14ac:dyDescent="0.3">
      <c r="A468" s="664" t="s">
        <v>549</v>
      </c>
      <c r="B468" s="665" t="s">
        <v>4061</v>
      </c>
      <c r="C468" s="665" t="s">
        <v>3440</v>
      </c>
      <c r="D468" s="665" t="s">
        <v>4072</v>
      </c>
      <c r="E468" s="665"/>
      <c r="F468" s="668"/>
      <c r="G468" s="668"/>
      <c r="H468" s="668"/>
      <c r="I468" s="668"/>
      <c r="J468" s="668"/>
      <c r="K468" s="668"/>
      <c r="L468" s="668"/>
      <c r="M468" s="668"/>
      <c r="N468" s="668">
        <v>1</v>
      </c>
      <c r="O468" s="668">
        <v>1111.83</v>
      </c>
      <c r="P468" s="681"/>
      <c r="Q468" s="669">
        <v>1111.83</v>
      </c>
    </row>
    <row r="469" spans="1:17" ht="14.4" customHeight="1" x14ac:dyDescent="0.3">
      <c r="A469" s="664" t="s">
        <v>549</v>
      </c>
      <c r="B469" s="665" t="s">
        <v>4061</v>
      </c>
      <c r="C469" s="665" t="s">
        <v>3252</v>
      </c>
      <c r="D469" s="665" t="s">
        <v>3453</v>
      </c>
      <c r="E469" s="665" t="s">
        <v>3454</v>
      </c>
      <c r="F469" s="668"/>
      <c r="G469" s="668"/>
      <c r="H469" s="668"/>
      <c r="I469" s="668"/>
      <c r="J469" s="668">
        <v>1</v>
      </c>
      <c r="K469" s="668">
        <v>13913.18</v>
      </c>
      <c r="L469" s="668"/>
      <c r="M469" s="668">
        <v>13913.18</v>
      </c>
      <c r="N469" s="668"/>
      <c r="O469" s="668"/>
      <c r="P469" s="681"/>
      <c r="Q469" s="669"/>
    </row>
    <row r="470" spans="1:17" ht="14.4" customHeight="1" x14ac:dyDescent="0.3">
      <c r="A470" s="664" t="s">
        <v>549</v>
      </c>
      <c r="B470" s="665" t="s">
        <v>4061</v>
      </c>
      <c r="C470" s="665" t="s">
        <v>3252</v>
      </c>
      <c r="D470" s="665" t="s">
        <v>3463</v>
      </c>
      <c r="E470" s="665" t="s">
        <v>3464</v>
      </c>
      <c r="F470" s="668"/>
      <c r="G470" s="668"/>
      <c r="H470" s="668"/>
      <c r="I470" s="668"/>
      <c r="J470" s="668">
        <v>1</v>
      </c>
      <c r="K470" s="668">
        <v>1876.85</v>
      </c>
      <c r="L470" s="668"/>
      <c r="M470" s="668">
        <v>1876.85</v>
      </c>
      <c r="N470" s="668"/>
      <c r="O470" s="668"/>
      <c r="P470" s="681"/>
      <c r="Q470" s="669"/>
    </row>
    <row r="471" spans="1:17" ht="14.4" customHeight="1" x14ac:dyDescent="0.3">
      <c r="A471" s="664" t="s">
        <v>549</v>
      </c>
      <c r="B471" s="665" t="s">
        <v>4061</v>
      </c>
      <c r="C471" s="665" t="s">
        <v>3252</v>
      </c>
      <c r="D471" s="665" t="s">
        <v>3465</v>
      </c>
      <c r="E471" s="665" t="s">
        <v>3466</v>
      </c>
      <c r="F471" s="668">
        <v>1</v>
      </c>
      <c r="G471" s="668">
        <v>10348</v>
      </c>
      <c r="H471" s="668">
        <v>1</v>
      </c>
      <c r="I471" s="668">
        <v>10348</v>
      </c>
      <c r="J471" s="668"/>
      <c r="K471" s="668"/>
      <c r="L471" s="668"/>
      <c r="M471" s="668"/>
      <c r="N471" s="668">
        <v>1</v>
      </c>
      <c r="O471" s="668">
        <v>10348</v>
      </c>
      <c r="P471" s="681">
        <v>1</v>
      </c>
      <c r="Q471" s="669">
        <v>10348</v>
      </c>
    </row>
    <row r="472" spans="1:17" ht="14.4" customHeight="1" x14ac:dyDescent="0.3">
      <c r="A472" s="664" t="s">
        <v>549</v>
      </c>
      <c r="B472" s="665" t="s">
        <v>4061</v>
      </c>
      <c r="C472" s="665" t="s">
        <v>3252</v>
      </c>
      <c r="D472" s="665" t="s">
        <v>3467</v>
      </c>
      <c r="E472" s="665" t="s">
        <v>3468</v>
      </c>
      <c r="F472" s="668">
        <v>1</v>
      </c>
      <c r="G472" s="668">
        <v>10348</v>
      </c>
      <c r="H472" s="668">
        <v>1</v>
      </c>
      <c r="I472" s="668">
        <v>10348</v>
      </c>
      <c r="J472" s="668"/>
      <c r="K472" s="668"/>
      <c r="L472" s="668"/>
      <c r="M472" s="668"/>
      <c r="N472" s="668"/>
      <c r="O472" s="668"/>
      <c r="P472" s="681"/>
      <c r="Q472" s="669"/>
    </row>
    <row r="473" spans="1:17" ht="14.4" customHeight="1" x14ac:dyDescent="0.3">
      <c r="A473" s="664" t="s">
        <v>549</v>
      </c>
      <c r="B473" s="665" t="s">
        <v>4061</v>
      </c>
      <c r="C473" s="665" t="s">
        <v>3252</v>
      </c>
      <c r="D473" s="665" t="s">
        <v>3469</v>
      </c>
      <c r="E473" s="665" t="s">
        <v>3470</v>
      </c>
      <c r="F473" s="668">
        <v>2</v>
      </c>
      <c r="G473" s="668">
        <v>20696</v>
      </c>
      <c r="H473" s="668">
        <v>1</v>
      </c>
      <c r="I473" s="668">
        <v>10348</v>
      </c>
      <c r="J473" s="668">
        <v>1</v>
      </c>
      <c r="K473" s="668">
        <v>10348</v>
      </c>
      <c r="L473" s="668">
        <v>0.5</v>
      </c>
      <c r="M473" s="668">
        <v>10348</v>
      </c>
      <c r="N473" s="668"/>
      <c r="O473" s="668"/>
      <c r="P473" s="681"/>
      <c r="Q473" s="669"/>
    </row>
    <row r="474" spans="1:17" ht="14.4" customHeight="1" x14ac:dyDescent="0.3">
      <c r="A474" s="664" t="s">
        <v>549</v>
      </c>
      <c r="B474" s="665" t="s">
        <v>4061</v>
      </c>
      <c r="C474" s="665" t="s">
        <v>3252</v>
      </c>
      <c r="D474" s="665" t="s">
        <v>3471</v>
      </c>
      <c r="E474" s="665" t="s">
        <v>3472</v>
      </c>
      <c r="F474" s="668"/>
      <c r="G474" s="668"/>
      <c r="H474" s="668"/>
      <c r="I474" s="668"/>
      <c r="J474" s="668">
        <v>1</v>
      </c>
      <c r="K474" s="668">
        <v>10348</v>
      </c>
      <c r="L474" s="668"/>
      <c r="M474" s="668">
        <v>10348</v>
      </c>
      <c r="N474" s="668"/>
      <c r="O474" s="668"/>
      <c r="P474" s="681"/>
      <c r="Q474" s="669"/>
    </row>
    <row r="475" spans="1:17" ht="14.4" customHeight="1" x14ac:dyDescent="0.3">
      <c r="A475" s="664" t="s">
        <v>549</v>
      </c>
      <c r="B475" s="665" t="s">
        <v>4061</v>
      </c>
      <c r="C475" s="665" t="s">
        <v>3252</v>
      </c>
      <c r="D475" s="665" t="s">
        <v>3473</v>
      </c>
      <c r="E475" s="665" t="s">
        <v>3474</v>
      </c>
      <c r="F475" s="668"/>
      <c r="G475" s="668"/>
      <c r="H475" s="668"/>
      <c r="I475" s="668"/>
      <c r="J475" s="668">
        <v>2</v>
      </c>
      <c r="K475" s="668">
        <v>20696</v>
      </c>
      <c r="L475" s="668"/>
      <c r="M475" s="668">
        <v>10348</v>
      </c>
      <c r="N475" s="668"/>
      <c r="O475" s="668"/>
      <c r="P475" s="681"/>
      <c r="Q475" s="669"/>
    </row>
    <row r="476" spans="1:17" ht="14.4" customHeight="1" x14ac:dyDescent="0.3">
      <c r="A476" s="664" t="s">
        <v>549</v>
      </c>
      <c r="B476" s="665" t="s">
        <v>4061</v>
      </c>
      <c r="C476" s="665" t="s">
        <v>3252</v>
      </c>
      <c r="D476" s="665" t="s">
        <v>3475</v>
      </c>
      <c r="E476" s="665" t="s">
        <v>3476</v>
      </c>
      <c r="F476" s="668"/>
      <c r="G476" s="668"/>
      <c r="H476" s="668"/>
      <c r="I476" s="668"/>
      <c r="J476" s="668">
        <v>1</v>
      </c>
      <c r="K476" s="668">
        <v>10348</v>
      </c>
      <c r="L476" s="668"/>
      <c r="M476" s="668">
        <v>10348</v>
      </c>
      <c r="N476" s="668"/>
      <c r="O476" s="668"/>
      <c r="P476" s="681"/>
      <c r="Q476" s="669"/>
    </row>
    <row r="477" spans="1:17" ht="14.4" customHeight="1" x14ac:dyDescent="0.3">
      <c r="A477" s="664" t="s">
        <v>549</v>
      </c>
      <c r="B477" s="665" t="s">
        <v>4061</v>
      </c>
      <c r="C477" s="665" t="s">
        <v>3252</v>
      </c>
      <c r="D477" s="665" t="s">
        <v>3485</v>
      </c>
      <c r="E477" s="665" t="s">
        <v>3486</v>
      </c>
      <c r="F477" s="668"/>
      <c r="G477" s="668"/>
      <c r="H477" s="668"/>
      <c r="I477" s="668"/>
      <c r="J477" s="668">
        <v>1</v>
      </c>
      <c r="K477" s="668">
        <v>929.62</v>
      </c>
      <c r="L477" s="668"/>
      <c r="M477" s="668">
        <v>929.62</v>
      </c>
      <c r="N477" s="668"/>
      <c r="O477" s="668"/>
      <c r="P477" s="681"/>
      <c r="Q477" s="669"/>
    </row>
    <row r="478" spans="1:17" ht="14.4" customHeight="1" x14ac:dyDescent="0.3">
      <c r="A478" s="664" t="s">
        <v>549</v>
      </c>
      <c r="B478" s="665" t="s">
        <v>4061</v>
      </c>
      <c r="C478" s="665" t="s">
        <v>3252</v>
      </c>
      <c r="D478" s="665" t="s">
        <v>3489</v>
      </c>
      <c r="E478" s="665" t="s">
        <v>3490</v>
      </c>
      <c r="F478" s="668">
        <v>3</v>
      </c>
      <c r="G478" s="668">
        <v>13356.18</v>
      </c>
      <c r="H478" s="668">
        <v>1</v>
      </c>
      <c r="I478" s="668">
        <v>4452.0600000000004</v>
      </c>
      <c r="J478" s="668">
        <v>5</v>
      </c>
      <c r="K478" s="668">
        <v>22260.300000000003</v>
      </c>
      <c r="L478" s="668">
        <v>1.6666666666666667</v>
      </c>
      <c r="M478" s="668">
        <v>4452.0600000000004</v>
      </c>
      <c r="N478" s="668">
        <v>1</v>
      </c>
      <c r="O478" s="668">
        <v>4452.0600000000004</v>
      </c>
      <c r="P478" s="681">
        <v>0.33333333333333337</v>
      </c>
      <c r="Q478" s="669">
        <v>4452.0600000000004</v>
      </c>
    </row>
    <row r="479" spans="1:17" ht="14.4" customHeight="1" x14ac:dyDescent="0.3">
      <c r="A479" s="664" t="s">
        <v>549</v>
      </c>
      <c r="B479" s="665" t="s">
        <v>4061</v>
      </c>
      <c r="C479" s="665" t="s">
        <v>3252</v>
      </c>
      <c r="D479" s="665" t="s">
        <v>3491</v>
      </c>
      <c r="E479" s="665" t="s">
        <v>3492</v>
      </c>
      <c r="F479" s="668"/>
      <c r="G479" s="668"/>
      <c r="H479" s="668"/>
      <c r="I479" s="668"/>
      <c r="J479" s="668"/>
      <c r="K479" s="668"/>
      <c r="L479" s="668"/>
      <c r="M479" s="668"/>
      <c r="N479" s="668">
        <v>4</v>
      </c>
      <c r="O479" s="668">
        <v>241.6</v>
      </c>
      <c r="P479" s="681"/>
      <c r="Q479" s="669">
        <v>60.4</v>
      </c>
    </row>
    <row r="480" spans="1:17" ht="14.4" customHeight="1" x14ac:dyDescent="0.3">
      <c r="A480" s="664" t="s">
        <v>549</v>
      </c>
      <c r="B480" s="665" t="s">
        <v>4061</v>
      </c>
      <c r="C480" s="665" t="s">
        <v>3252</v>
      </c>
      <c r="D480" s="665" t="s">
        <v>3495</v>
      </c>
      <c r="E480" s="665" t="s">
        <v>3494</v>
      </c>
      <c r="F480" s="668">
        <v>1</v>
      </c>
      <c r="G480" s="668">
        <v>199.5</v>
      </c>
      <c r="H480" s="668">
        <v>1</v>
      </c>
      <c r="I480" s="668">
        <v>199.5</v>
      </c>
      <c r="J480" s="668"/>
      <c r="K480" s="668"/>
      <c r="L480" s="668"/>
      <c r="M480" s="668"/>
      <c r="N480" s="668"/>
      <c r="O480" s="668"/>
      <c r="P480" s="681"/>
      <c r="Q480" s="669"/>
    </row>
    <row r="481" spans="1:17" ht="14.4" customHeight="1" x14ac:dyDescent="0.3">
      <c r="A481" s="664" t="s">
        <v>549</v>
      </c>
      <c r="B481" s="665" t="s">
        <v>4061</v>
      </c>
      <c r="C481" s="665" t="s">
        <v>3252</v>
      </c>
      <c r="D481" s="665" t="s">
        <v>3506</v>
      </c>
      <c r="E481" s="665" t="s">
        <v>3507</v>
      </c>
      <c r="F481" s="668"/>
      <c r="G481" s="668"/>
      <c r="H481" s="668"/>
      <c r="I481" s="668"/>
      <c r="J481" s="668">
        <v>1</v>
      </c>
      <c r="K481" s="668">
        <v>5132.07</v>
      </c>
      <c r="L481" s="668"/>
      <c r="M481" s="668">
        <v>5132.07</v>
      </c>
      <c r="N481" s="668"/>
      <c r="O481" s="668"/>
      <c r="P481" s="681"/>
      <c r="Q481" s="669"/>
    </row>
    <row r="482" spans="1:17" ht="14.4" customHeight="1" x14ac:dyDescent="0.3">
      <c r="A482" s="664" t="s">
        <v>549</v>
      </c>
      <c r="B482" s="665" t="s">
        <v>4061</v>
      </c>
      <c r="C482" s="665" t="s">
        <v>3252</v>
      </c>
      <c r="D482" s="665" t="s">
        <v>3581</v>
      </c>
      <c r="E482" s="665" t="s">
        <v>3582</v>
      </c>
      <c r="F482" s="668"/>
      <c r="G482" s="668"/>
      <c r="H482" s="668"/>
      <c r="I482" s="668"/>
      <c r="J482" s="668">
        <v>1</v>
      </c>
      <c r="K482" s="668">
        <v>5024.29</v>
      </c>
      <c r="L482" s="668"/>
      <c r="M482" s="668">
        <v>5024.29</v>
      </c>
      <c r="N482" s="668"/>
      <c r="O482" s="668"/>
      <c r="P482" s="681"/>
      <c r="Q482" s="669"/>
    </row>
    <row r="483" spans="1:17" ht="14.4" customHeight="1" x14ac:dyDescent="0.3">
      <c r="A483" s="664" t="s">
        <v>549</v>
      </c>
      <c r="B483" s="665" t="s">
        <v>4061</v>
      </c>
      <c r="C483" s="665" t="s">
        <v>3252</v>
      </c>
      <c r="D483" s="665" t="s">
        <v>3627</v>
      </c>
      <c r="E483" s="665" t="s">
        <v>3628</v>
      </c>
      <c r="F483" s="668">
        <v>3</v>
      </c>
      <c r="G483" s="668">
        <v>355.5</v>
      </c>
      <c r="H483" s="668">
        <v>1</v>
      </c>
      <c r="I483" s="668">
        <v>118.5</v>
      </c>
      <c r="J483" s="668"/>
      <c r="K483" s="668"/>
      <c r="L483" s="668"/>
      <c r="M483" s="668"/>
      <c r="N483" s="668"/>
      <c r="O483" s="668"/>
      <c r="P483" s="681"/>
      <c r="Q483" s="669"/>
    </row>
    <row r="484" spans="1:17" ht="14.4" customHeight="1" x14ac:dyDescent="0.3">
      <c r="A484" s="664" t="s">
        <v>549</v>
      </c>
      <c r="B484" s="665" t="s">
        <v>4061</v>
      </c>
      <c r="C484" s="665" t="s">
        <v>3252</v>
      </c>
      <c r="D484" s="665" t="s">
        <v>3666</v>
      </c>
      <c r="E484" s="665" t="s">
        <v>3667</v>
      </c>
      <c r="F484" s="668">
        <v>9</v>
      </c>
      <c r="G484" s="668">
        <v>8851.59</v>
      </c>
      <c r="H484" s="668">
        <v>1</v>
      </c>
      <c r="I484" s="668">
        <v>983.51</v>
      </c>
      <c r="J484" s="668"/>
      <c r="K484" s="668"/>
      <c r="L484" s="668"/>
      <c r="M484" s="668"/>
      <c r="N484" s="668">
        <v>1</v>
      </c>
      <c r="O484" s="668">
        <v>983.51</v>
      </c>
      <c r="P484" s="681">
        <v>0.1111111111111111</v>
      </c>
      <c r="Q484" s="669">
        <v>983.51</v>
      </c>
    </row>
    <row r="485" spans="1:17" ht="14.4" customHeight="1" x14ac:dyDescent="0.3">
      <c r="A485" s="664" t="s">
        <v>549</v>
      </c>
      <c r="B485" s="665" t="s">
        <v>4061</v>
      </c>
      <c r="C485" s="665" t="s">
        <v>3252</v>
      </c>
      <c r="D485" s="665" t="s">
        <v>3668</v>
      </c>
      <c r="E485" s="665" t="s">
        <v>3669</v>
      </c>
      <c r="F485" s="668">
        <v>12</v>
      </c>
      <c r="G485" s="668">
        <v>23815.68</v>
      </c>
      <c r="H485" s="668">
        <v>1</v>
      </c>
      <c r="I485" s="668">
        <v>1984.64</v>
      </c>
      <c r="J485" s="668"/>
      <c r="K485" s="668"/>
      <c r="L485" s="668"/>
      <c r="M485" s="668"/>
      <c r="N485" s="668">
        <v>15</v>
      </c>
      <c r="O485" s="668">
        <v>29769.599999999999</v>
      </c>
      <c r="P485" s="681">
        <v>1.25</v>
      </c>
      <c r="Q485" s="669">
        <v>1984.6399999999999</v>
      </c>
    </row>
    <row r="486" spans="1:17" ht="14.4" customHeight="1" x14ac:dyDescent="0.3">
      <c r="A486" s="664" t="s">
        <v>549</v>
      </c>
      <c r="B486" s="665" t="s">
        <v>4061</v>
      </c>
      <c r="C486" s="665" t="s">
        <v>3252</v>
      </c>
      <c r="D486" s="665" t="s">
        <v>4073</v>
      </c>
      <c r="E486" s="665" t="s">
        <v>4074</v>
      </c>
      <c r="F486" s="668">
        <v>1</v>
      </c>
      <c r="G486" s="668">
        <v>2342.1799999999998</v>
      </c>
      <c r="H486" s="668">
        <v>1</v>
      </c>
      <c r="I486" s="668">
        <v>2342.1799999999998</v>
      </c>
      <c r="J486" s="668"/>
      <c r="K486" s="668"/>
      <c r="L486" s="668"/>
      <c r="M486" s="668"/>
      <c r="N486" s="668"/>
      <c r="O486" s="668"/>
      <c r="P486" s="681"/>
      <c r="Q486" s="669"/>
    </row>
    <row r="487" spans="1:17" ht="14.4" customHeight="1" x14ac:dyDescent="0.3">
      <c r="A487" s="664" t="s">
        <v>549</v>
      </c>
      <c r="B487" s="665" t="s">
        <v>4061</v>
      </c>
      <c r="C487" s="665" t="s">
        <v>3252</v>
      </c>
      <c r="D487" s="665" t="s">
        <v>4075</v>
      </c>
      <c r="E487" s="665" t="s">
        <v>4076</v>
      </c>
      <c r="F487" s="668">
        <v>1</v>
      </c>
      <c r="G487" s="668">
        <v>1770.11</v>
      </c>
      <c r="H487" s="668">
        <v>1</v>
      </c>
      <c r="I487" s="668">
        <v>1770.11</v>
      </c>
      <c r="J487" s="668"/>
      <c r="K487" s="668"/>
      <c r="L487" s="668"/>
      <c r="M487" s="668"/>
      <c r="N487" s="668"/>
      <c r="O487" s="668"/>
      <c r="P487" s="681"/>
      <c r="Q487" s="669"/>
    </row>
    <row r="488" spans="1:17" ht="14.4" customHeight="1" x14ac:dyDescent="0.3">
      <c r="A488" s="664" t="s">
        <v>549</v>
      </c>
      <c r="B488" s="665" t="s">
        <v>4061</v>
      </c>
      <c r="C488" s="665" t="s">
        <v>3252</v>
      </c>
      <c r="D488" s="665" t="s">
        <v>3707</v>
      </c>
      <c r="E488" s="665" t="s">
        <v>3708</v>
      </c>
      <c r="F488" s="668">
        <v>1</v>
      </c>
      <c r="G488" s="668">
        <v>2504</v>
      </c>
      <c r="H488" s="668">
        <v>1</v>
      </c>
      <c r="I488" s="668">
        <v>2504</v>
      </c>
      <c r="J488" s="668">
        <v>2</v>
      </c>
      <c r="K488" s="668">
        <v>5008</v>
      </c>
      <c r="L488" s="668">
        <v>2</v>
      </c>
      <c r="M488" s="668">
        <v>2504</v>
      </c>
      <c r="N488" s="668"/>
      <c r="O488" s="668"/>
      <c r="P488" s="681"/>
      <c r="Q488" s="669"/>
    </row>
    <row r="489" spans="1:17" ht="14.4" customHeight="1" x14ac:dyDescent="0.3">
      <c r="A489" s="664" t="s">
        <v>549</v>
      </c>
      <c r="B489" s="665" t="s">
        <v>4061</v>
      </c>
      <c r="C489" s="665" t="s">
        <v>3252</v>
      </c>
      <c r="D489" s="665" t="s">
        <v>4077</v>
      </c>
      <c r="E489" s="665" t="s">
        <v>4078</v>
      </c>
      <c r="F489" s="668">
        <v>1</v>
      </c>
      <c r="G489" s="668">
        <v>11607.27</v>
      </c>
      <c r="H489" s="668">
        <v>1</v>
      </c>
      <c r="I489" s="668">
        <v>11607.27</v>
      </c>
      <c r="J489" s="668"/>
      <c r="K489" s="668"/>
      <c r="L489" s="668"/>
      <c r="M489" s="668"/>
      <c r="N489" s="668"/>
      <c r="O489" s="668"/>
      <c r="P489" s="681"/>
      <c r="Q489" s="669"/>
    </row>
    <row r="490" spans="1:17" ht="14.4" customHeight="1" x14ac:dyDescent="0.3">
      <c r="A490" s="664" t="s">
        <v>549</v>
      </c>
      <c r="B490" s="665" t="s">
        <v>4061</v>
      </c>
      <c r="C490" s="665" t="s">
        <v>3252</v>
      </c>
      <c r="D490" s="665" t="s">
        <v>3745</v>
      </c>
      <c r="E490" s="665" t="s">
        <v>3746</v>
      </c>
      <c r="F490" s="668"/>
      <c r="G490" s="668"/>
      <c r="H490" s="668"/>
      <c r="I490" s="668"/>
      <c r="J490" s="668"/>
      <c r="K490" s="668"/>
      <c r="L490" s="668"/>
      <c r="M490" s="668"/>
      <c r="N490" s="668">
        <v>1</v>
      </c>
      <c r="O490" s="668">
        <v>11607.27</v>
      </c>
      <c r="P490" s="681"/>
      <c r="Q490" s="669">
        <v>11607.27</v>
      </c>
    </row>
    <row r="491" spans="1:17" ht="14.4" customHeight="1" x14ac:dyDescent="0.3">
      <c r="A491" s="664" t="s">
        <v>549</v>
      </c>
      <c r="B491" s="665" t="s">
        <v>4061</v>
      </c>
      <c r="C491" s="665" t="s">
        <v>3252</v>
      </c>
      <c r="D491" s="665" t="s">
        <v>3754</v>
      </c>
      <c r="E491" s="665" t="s">
        <v>3755</v>
      </c>
      <c r="F491" s="668">
        <v>4</v>
      </c>
      <c r="G491" s="668">
        <v>7632</v>
      </c>
      <c r="H491" s="668">
        <v>1</v>
      </c>
      <c r="I491" s="668">
        <v>1908</v>
      </c>
      <c r="J491" s="668">
        <v>4</v>
      </c>
      <c r="K491" s="668">
        <v>7632</v>
      </c>
      <c r="L491" s="668">
        <v>1</v>
      </c>
      <c r="M491" s="668">
        <v>1908</v>
      </c>
      <c r="N491" s="668"/>
      <c r="O491" s="668"/>
      <c r="P491" s="681"/>
      <c r="Q491" s="669"/>
    </row>
    <row r="492" spans="1:17" ht="14.4" customHeight="1" x14ac:dyDescent="0.3">
      <c r="A492" s="664" t="s">
        <v>549</v>
      </c>
      <c r="B492" s="665" t="s">
        <v>4061</v>
      </c>
      <c r="C492" s="665" t="s">
        <v>3255</v>
      </c>
      <c r="D492" s="665" t="s">
        <v>3280</v>
      </c>
      <c r="E492" s="665" t="s">
        <v>3281</v>
      </c>
      <c r="F492" s="668">
        <v>4</v>
      </c>
      <c r="G492" s="668">
        <v>928</v>
      </c>
      <c r="H492" s="668">
        <v>1</v>
      </c>
      <c r="I492" s="668">
        <v>232</v>
      </c>
      <c r="J492" s="668">
        <v>3</v>
      </c>
      <c r="K492" s="668">
        <v>705</v>
      </c>
      <c r="L492" s="668">
        <v>0.75969827586206895</v>
      </c>
      <c r="M492" s="668">
        <v>235</v>
      </c>
      <c r="N492" s="668">
        <v>1</v>
      </c>
      <c r="O492" s="668">
        <v>251</v>
      </c>
      <c r="P492" s="681">
        <v>0.27047413793103448</v>
      </c>
      <c r="Q492" s="669">
        <v>251</v>
      </c>
    </row>
    <row r="493" spans="1:17" ht="14.4" customHeight="1" x14ac:dyDescent="0.3">
      <c r="A493" s="664" t="s">
        <v>549</v>
      </c>
      <c r="B493" s="665" t="s">
        <v>4061</v>
      </c>
      <c r="C493" s="665" t="s">
        <v>3255</v>
      </c>
      <c r="D493" s="665" t="s">
        <v>3939</v>
      </c>
      <c r="E493" s="665" t="s">
        <v>3940</v>
      </c>
      <c r="F493" s="668">
        <v>0</v>
      </c>
      <c r="G493" s="668">
        <v>0</v>
      </c>
      <c r="H493" s="668"/>
      <c r="I493" s="668"/>
      <c r="J493" s="668">
        <v>0</v>
      </c>
      <c r="K493" s="668">
        <v>0</v>
      </c>
      <c r="L493" s="668"/>
      <c r="M493" s="668"/>
      <c r="N493" s="668">
        <v>0</v>
      </c>
      <c r="O493" s="668">
        <v>0</v>
      </c>
      <c r="P493" s="681"/>
      <c r="Q493" s="669"/>
    </row>
    <row r="494" spans="1:17" ht="14.4" customHeight="1" x14ac:dyDescent="0.3">
      <c r="A494" s="664" t="s">
        <v>549</v>
      </c>
      <c r="B494" s="665" t="s">
        <v>4061</v>
      </c>
      <c r="C494" s="665" t="s">
        <v>3255</v>
      </c>
      <c r="D494" s="665" t="s">
        <v>3941</v>
      </c>
      <c r="E494" s="665" t="s">
        <v>3942</v>
      </c>
      <c r="F494" s="668">
        <v>144</v>
      </c>
      <c r="G494" s="668">
        <v>0</v>
      </c>
      <c r="H494" s="668"/>
      <c r="I494" s="668">
        <v>0</v>
      </c>
      <c r="J494" s="668">
        <v>123</v>
      </c>
      <c r="K494" s="668">
        <v>0</v>
      </c>
      <c r="L494" s="668"/>
      <c r="M494" s="668">
        <v>0</v>
      </c>
      <c r="N494" s="668">
        <v>134</v>
      </c>
      <c r="O494" s="668">
        <v>0</v>
      </c>
      <c r="P494" s="681"/>
      <c r="Q494" s="669">
        <v>0</v>
      </c>
    </row>
    <row r="495" spans="1:17" ht="14.4" customHeight="1" x14ac:dyDescent="0.3">
      <c r="A495" s="664" t="s">
        <v>549</v>
      </c>
      <c r="B495" s="665" t="s">
        <v>4061</v>
      </c>
      <c r="C495" s="665" t="s">
        <v>3255</v>
      </c>
      <c r="D495" s="665" t="s">
        <v>3943</v>
      </c>
      <c r="E495" s="665" t="s">
        <v>3944</v>
      </c>
      <c r="F495" s="668">
        <v>5</v>
      </c>
      <c r="G495" s="668">
        <v>0</v>
      </c>
      <c r="H495" s="668"/>
      <c r="I495" s="668">
        <v>0</v>
      </c>
      <c r="J495" s="668">
        <v>6</v>
      </c>
      <c r="K495" s="668">
        <v>0</v>
      </c>
      <c r="L495" s="668"/>
      <c r="M495" s="668">
        <v>0</v>
      </c>
      <c r="N495" s="668">
        <v>1</v>
      </c>
      <c r="O495" s="668">
        <v>0</v>
      </c>
      <c r="P495" s="681"/>
      <c r="Q495" s="669">
        <v>0</v>
      </c>
    </row>
    <row r="496" spans="1:17" ht="14.4" customHeight="1" x14ac:dyDescent="0.3">
      <c r="A496" s="664" t="s">
        <v>549</v>
      </c>
      <c r="B496" s="665" t="s">
        <v>4061</v>
      </c>
      <c r="C496" s="665" t="s">
        <v>3255</v>
      </c>
      <c r="D496" s="665" t="s">
        <v>4079</v>
      </c>
      <c r="E496" s="665" t="s">
        <v>4080</v>
      </c>
      <c r="F496" s="668">
        <v>191</v>
      </c>
      <c r="G496" s="668">
        <v>1045916</v>
      </c>
      <c r="H496" s="668">
        <v>1</v>
      </c>
      <c r="I496" s="668">
        <v>5476</v>
      </c>
      <c r="J496" s="668">
        <v>208</v>
      </c>
      <c r="K496" s="668">
        <v>1139008</v>
      </c>
      <c r="L496" s="668">
        <v>1.0890052356020943</v>
      </c>
      <c r="M496" s="668">
        <v>5476</v>
      </c>
      <c r="N496" s="668">
        <v>239</v>
      </c>
      <c r="O496" s="668">
        <v>1308764</v>
      </c>
      <c r="P496" s="681">
        <v>1.2513089005235603</v>
      </c>
      <c r="Q496" s="669">
        <v>5476</v>
      </c>
    </row>
    <row r="497" spans="1:17" ht="14.4" customHeight="1" x14ac:dyDescent="0.3">
      <c r="A497" s="664" t="s">
        <v>549</v>
      </c>
      <c r="B497" s="665" t="s">
        <v>4061</v>
      </c>
      <c r="C497" s="665" t="s">
        <v>3255</v>
      </c>
      <c r="D497" s="665" t="s">
        <v>3961</v>
      </c>
      <c r="E497" s="665" t="s">
        <v>3962</v>
      </c>
      <c r="F497" s="668"/>
      <c r="G497" s="668"/>
      <c r="H497" s="668"/>
      <c r="I497" s="668"/>
      <c r="J497" s="668">
        <v>1</v>
      </c>
      <c r="K497" s="668">
        <v>0</v>
      </c>
      <c r="L497" s="668"/>
      <c r="M497" s="668">
        <v>0</v>
      </c>
      <c r="N497" s="668"/>
      <c r="O497" s="668"/>
      <c r="P497" s="681"/>
      <c r="Q497" s="669"/>
    </row>
    <row r="498" spans="1:17" ht="14.4" customHeight="1" x14ac:dyDescent="0.3">
      <c r="A498" s="664" t="s">
        <v>549</v>
      </c>
      <c r="B498" s="665" t="s">
        <v>4061</v>
      </c>
      <c r="C498" s="665" t="s">
        <v>3255</v>
      </c>
      <c r="D498" s="665" t="s">
        <v>3312</v>
      </c>
      <c r="E498" s="665" t="s">
        <v>3313</v>
      </c>
      <c r="F498" s="668">
        <v>6</v>
      </c>
      <c r="G498" s="668">
        <v>2064</v>
      </c>
      <c r="H498" s="668">
        <v>1</v>
      </c>
      <c r="I498" s="668">
        <v>344</v>
      </c>
      <c r="J498" s="668">
        <v>5</v>
      </c>
      <c r="K498" s="668">
        <v>1744</v>
      </c>
      <c r="L498" s="668">
        <v>0.84496124031007747</v>
      </c>
      <c r="M498" s="668">
        <v>348.8</v>
      </c>
      <c r="N498" s="668">
        <v>2</v>
      </c>
      <c r="O498" s="668">
        <v>744</v>
      </c>
      <c r="P498" s="681">
        <v>0.36046511627906974</v>
      </c>
      <c r="Q498" s="669">
        <v>372</v>
      </c>
    </row>
    <row r="499" spans="1:17" ht="14.4" customHeight="1" x14ac:dyDescent="0.3">
      <c r="A499" s="664" t="s">
        <v>4081</v>
      </c>
      <c r="B499" s="665" t="s">
        <v>3241</v>
      </c>
      <c r="C499" s="665" t="s">
        <v>3255</v>
      </c>
      <c r="D499" s="665" t="s">
        <v>3282</v>
      </c>
      <c r="E499" s="665" t="s">
        <v>3283</v>
      </c>
      <c r="F499" s="668">
        <v>1</v>
      </c>
      <c r="G499" s="668">
        <v>116</v>
      </c>
      <c r="H499" s="668">
        <v>1</v>
      </c>
      <c r="I499" s="668">
        <v>116</v>
      </c>
      <c r="J499" s="668"/>
      <c r="K499" s="668"/>
      <c r="L499" s="668"/>
      <c r="M499" s="668"/>
      <c r="N499" s="668"/>
      <c r="O499" s="668"/>
      <c r="P499" s="681"/>
      <c r="Q499" s="669"/>
    </row>
    <row r="500" spans="1:17" ht="14.4" customHeight="1" x14ac:dyDescent="0.3">
      <c r="A500" s="664" t="s">
        <v>4081</v>
      </c>
      <c r="B500" s="665" t="s">
        <v>3241</v>
      </c>
      <c r="C500" s="665" t="s">
        <v>3255</v>
      </c>
      <c r="D500" s="665" t="s">
        <v>3288</v>
      </c>
      <c r="E500" s="665" t="s">
        <v>3289</v>
      </c>
      <c r="F500" s="668">
        <v>1</v>
      </c>
      <c r="G500" s="668">
        <v>155</v>
      </c>
      <c r="H500" s="668">
        <v>1</v>
      </c>
      <c r="I500" s="668">
        <v>155</v>
      </c>
      <c r="J500" s="668"/>
      <c r="K500" s="668"/>
      <c r="L500" s="668"/>
      <c r="M500" s="668"/>
      <c r="N500" s="668"/>
      <c r="O500" s="668"/>
      <c r="P500" s="681"/>
      <c r="Q500" s="669"/>
    </row>
    <row r="501" spans="1:17" ht="14.4" customHeight="1" x14ac:dyDescent="0.3">
      <c r="A501" s="664" t="s">
        <v>4081</v>
      </c>
      <c r="B501" s="665" t="s">
        <v>3241</v>
      </c>
      <c r="C501" s="665" t="s">
        <v>3255</v>
      </c>
      <c r="D501" s="665" t="s">
        <v>3292</v>
      </c>
      <c r="E501" s="665" t="s">
        <v>3293</v>
      </c>
      <c r="F501" s="668">
        <v>1</v>
      </c>
      <c r="G501" s="668">
        <v>0</v>
      </c>
      <c r="H501" s="668"/>
      <c r="I501" s="668">
        <v>0</v>
      </c>
      <c r="J501" s="668"/>
      <c r="K501" s="668"/>
      <c r="L501" s="668"/>
      <c r="M501" s="668"/>
      <c r="N501" s="668"/>
      <c r="O501" s="668"/>
      <c r="P501" s="681"/>
      <c r="Q501" s="669"/>
    </row>
    <row r="502" spans="1:17" ht="14.4" customHeight="1" x14ac:dyDescent="0.3">
      <c r="A502" s="664" t="s">
        <v>4081</v>
      </c>
      <c r="B502" s="665" t="s">
        <v>3241</v>
      </c>
      <c r="C502" s="665" t="s">
        <v>3255</v>
      </c>
      <c r="D502" s="665" t="s">
        <v>3298</v>
      </c>
      <c r="E502" s="665" t="s">
        <v>3299</v>
      </c>
      <c r="F502" s="668">
        <v>1</v>
      </c>
      <c r="G502" s="668">
        <v>81</v>
      </c>
      <c r="H502" s="668">
        <v>1</v>
      </c>
      <c r="I502" s="668">
        <v>81</v>
      </c>
      <c r="J502" s="668"/>
      <c r="K502" s="668"/>
      <c r="L502" s="668"/>
      <c r="M502" s="668"/>
      <c r="N502" s="668"/>
      <c r="O502" s="668"/>
      <c r="P502" s="681"/>
      <c r="Q502" s="669"/>
    </row>
    <row r="503" spans="1:17" ht="14.4" customHeight="1" x14ac:dyDescent="0.3">
      <c r="A503" s="664" t="s">
        <v>4082</v>
      </c>
      <c r="B503" s="665" t="s">
        <v>3241</v>
      </c>
      <c r="C503" s="665" t="s">
        <v>3255</v>
      </c>
      <c r="D503" s="665" t="s">
        <v>3280</v>
      </c>
      <c r="E503" s="665" t="s">
        <v>3281</v>
      </c>
      <c r="F503" s="668">
        <v>3</v>
      </c>
      <c r="G503" s="668">
        <v>696</v>
      </c>
      <c r="H503" s="668">
        <v>1</v>
      </c>
      <c r="I503" s="668">
        <v>232</v>
      </c>
      <c r="J503" s="668">
        <v>2</v>
      </c>
      <c r="K503" s="668">
        <v>470</v>
      </c>
      <c r="L503" s="668">
        <v>0.67528735632183912</v>
      </c>
      <c r="M503" s="668">
        <v>235</v>
      </c>
      <c r="N503" s="668"/>
      <c r="O503" s="668"/>
      <c r="P503" s="681"/>
      <c r="Q503" s="669"/>
    </row>
    <row r="504" spans="1:17" ht="14.4" customHeight="1" x14ac:dyDescent="0.3">
      <c r="A504" s="664" t="s">
        <v>4082</v>
      </c>
      <c r="B504" s="665" t="s">
        <v>3241</v>
      </c>
      <c r="C504" s="665" t="s">
        <v>3255</v>
      </c>
      <c r="D504" s="665" t="s">
        <v>3282</v>
      </c>
      <c r="E504" s="665" t="s">
        <v>3283</v>
      </c>
      <c r="F504" s="668">
        <v>1</v>
      </c>
      <c r="G504" s="668">
        <v>116</v>
      </c>
      <c r="H504" s="668">
        <v>1</v>
      </c>
      <c r="I504" s="668">
        <v>116</v>
      </c>
      <c r="J504" s="668">
        <v>1</v>
      </c>
      <c r="K504" s="668">
        <v>118</v>
      </c>
      <c r="L504" s="668">
        <v>1.0172413793103448</v>
      </c>
      <c r="M504" s="668">
        <v>118</v>
      </c>
      <c r="N504" s="668"/>
      <c r="O504" s="668"/>
      <c r="P504" s="681"/>
      <c r="Q504" s="669"/>
    </row>
    <row r="505" spans="1:17" ht="14.4" customHeight="1" x14ac:dyDescent="0.3">
      <c r="A505" s="664" t="s">
        <v>4082</v>
      </c>
      <c r="B505" s="665" t="s">
        <v>3241</v>
      </c>
      <c r="C505" s="665" t="s">
        <v>3255</v>
      </c>
      <c r="D505" s="665" t="s">
        <v>3288</v>
      </c>
      <c r="E505" s="665" t="s">
        <v>3289</v>
      </c>
      <c r="F505" s="668">
        <v>1</v>
      </c>
      <c r="G505" s="668">
        <v>155</v>
      </c>
      <c r="H505" s="668">
        <v>1</v>
      </c>
      <c r="I505" s="668">
        <v>155</v>
      </c>
      <c r="J505" s="668"/>
      <c r="K505" s="668"/>
      <c r="L505" s="668"/>
      <c r="M505" s="668"/>
      <c r="N505" s="668"/>
      <c r="O505" s="668"/>
      <c r="P505" s="681"/>
      <c r="Q505" s="669"/>
    </row>
    <row r="506" spans="1:17" ht="14.4" customHeight="1" x14ac:dyDescent="0.3">
      <c r="A506" s="664" t="s">
        <v>4082</v>
      </c>
      <c r="B506" s="665" t="s">
        <v>3241</v>
      </c>
      <c r="C506" s="665" t="s">
        <v>3255</v>
      </c>
      <c r="D506" s="665" t="s">
        <v>3292</v>
      </c>
      <c r="E506" s="665" t="s">
        <v>3293</v>
      </c>
      <c r="F506" s="668">
        <v>1</v>
      </c>
      <c r="G506" s="668">
        <v>0</v>
      </c>
      <c r="H506" s="668"/>
      <c r="I506" s="668">
        <v>0</v>
      </c>
      <c r="J506" s="668">
        <v>1</v>
      </c>
      <c r="K506" s="668">
        <v>0</v>
      </c>
      <c r="L506" s="668"/>
      <c r="M506" s="668">
        <v>0</v>
      </c>
      <c r="N506" s="668"/>
      <c r="O506" s="668"/>
      <c r="P506" s="681"/>
      <c r="Q506" s="669"/>
    </row>
    <row r="507" spans="1:17" ht="14.4" customHeight="1" x14ac:dyDescent="0.3">
      <c r="A507" s="664" t="s">
        <v>4082</v>
      </c>
      <c r="B507" s="665" t="s">
        <v>3241</v>
      </c>
      <c r="C507" s="665" t="s">
        <v>3255</v>
      </c>
      <c r="D507" s="665" t="s">
        <v>3298</v>
      </c>
      <c r="E507" s="665" t="s">
        <v>3299</v>
      </c>
      <c r="F507" s="668">
        <v>1</v>
      </c>
      <c r="G507" s="668">
        <v>81</v>
      </c>
      <c r="H507" s="668">
        <v>1</v>
      </c>
      <c r="I507" s="668">
        <v>81</v>
      </c>
      <c r="J507" s="668"/>
      <c r="K507" s="668"/>
      <c r="L507" s="668"/>
      <c r="M507" s="668"/>
      <c r="N507" s="668"/>
      <c r="O507" s="668"/>
      <c r="P507" s="681"/>
      <c r="Q507" s="669"/>
    </row>
    <row r="508" spans="1:17" ht="14.4" customHeight="1" x14ac:dyDescent="0.3">
      <c r="A508" s="664" t="s">
        <v>4083</v>
      </c>
      <c r="B508" s="665" t="s">
        <v>3241</v>
      </c>
      <c r="C508" s="665" t="s">
        <v>3255</v>
      </c>
      <c r="D508" s="665" t="s">
        <v>3262</v>
      </c>
      <c r="E508" s="665" t="s">
        <v>3263</v>
      </c>
      <c r="F508" s="668"/>
      <c r="G508" s="668"/>
      <c r="H508" s="668"/>
      <c r="I508" s="668"/>
      <c r="J508" s="668">
        <v>1</v>
      </c>
      <c r="K508" s="668">
        <v>35</v>
      </c>
      <c r="L508" s="668"/>
      <c r="M508" s="668">
        <v>35</v>
      </c>
      <c r="N508" s="668"/>
      <c r="O508" s="668"/>
      <c r="P508" s="681"/>
      <c r="Q508" s="669"/>
    </row>
    <row r="509" spans="1:17" ht="14.4" customHeight="1" x14ac:dyDescent="0.3">
      <c r="A509" s="664" t="s">
        <v>4083</v>
      </c>
      <c r="B509" s="665" t="s">
        <v>3241</v>
      </c>
      <c r="C509" s="665" t="s">
        <v>3255</v>
      </c>
      <c r="D509" s="665" t="s">
        <v>3280</v>
      </c>
      <c r="E509" s="665" t="s">
        <v>3281</v>
      </c>
      <c r="F509" s="668">
        <v>4</v>
      </c>
      <c r="G509" s="668">
        <v>928</v>
      </c>
      <c r="H509" s="668">
        <v>1</v>
      </c>
      <c r="I509" s="668">
        <v>232</v>
      </c>
      <c r="J509" s="668"/>
      <c r="K509" s="668"/>
      <c r="L509" s="668"/>
      <c r="M509" s="668"/>
      <c r="N509" s="668">
        <v>2</v>
      </c>
      <c r="O509" s="668">
        <v>502</v>
      </c>
      <c r="P509" s="681">
        <v>0.54094827586206895</v>
      </c>
      <c r="Q509" s="669">
        <v>251</v>
      </c>
    </row>
    <row r="510" spans="1:17" ht="14.4" customHeight="1" x14ac:dyDescent="0.3">
      <c r="A510" s="664" t="s">
        <v>4083</v>
      </c>
      <c r="B510" s="665" t="s">
        <v>3241</v>
      </c>
      <c r="C510" s="665" t="s">
        <v>3255</v>
      </c>
      <c r="D510" s="665" t="s">
        <v>3282</v>
      </c>
      <c r="E510" s="665" t="s">
        <v>3283</v>
      </c>
      <c r="F510" s="668">
        <v>1</v>
      </c>
      <c r="G510" s="668">
        <v>116</v>
      </c>
      <c r="H510" s="668">
        <v>1</v>
      </c>
      <c r="I510" s="668">
        <v>116</v>
      </c>
      <c r="J510" s="668"/>
      <c r="K510" s="668"/>
      <c r="L510" s="668"/>
      <c r="M510" s="668"/>
      <c r="N510" s="668">
        <v>2</v>
      </c>
      <c r="O510" s="668">
        <v>252</v>
      </c>
      <c r="P510" s="681">
        <v>2.1724137931034484</v>
      </c>
      <c r="Q510" s="669">
        <v>126</v>
      </c>
    </row>
    <row r="511" spans="1:17" ht="14.4" customHeight="1" x14ac:dyDescent="0.3">
      <c r="A511" s="664" t="s">
        <v>4083</v>
      </c>
      <c r="B511" s="665" t="s">
        <v>3241</v>
      </c>
      <c r="C511" s="665" t="s">
        <v>3255</v>
      </c>
      <c r="D511" s="665" t="s">
        <v>3292</v>
      </c>
      <c r="E511" s="665" t="s">
        <v>3293</v>
      </c>
      <c r="F511" s="668">
        <v>1</v>
      </c>
      <c r="G511" s="668">
        <v>0</v>
      </c>
      <c r="H511" s="668"/>
      <c r="I511" s="668">
        <v>0</v>
      </c>
      <c r="J511" s="668"/>
      <c r="K511" s="668"/>
      <c r="L511" s="668"/>
      <c r="M511" s="668"/>
      <c r="N511" s="668"/>
      <c r="O511" s="668"/>
      <c r="P511" s="681"/>
      <c r="Q511" s="669"/>
    </row>
    <row r="512" spans="1:17" ht="14.4" customHeight="1" x14ac:dyDescent="0.3">
      <c r="A512" s="664" t="s">
        <v>4084</v>
      </c>
      <c r="B512" s="665" t="s">
        <v>3241</v>
      </c>
      <c r="C512" s="665" t="s">
        <v>3255</v>
      </c>
      <c r="D512" s="665" t="s">
        <v>3262</v>
      </c>
      <c r="E512" s="665" t="s">
        <v>3263</v>
      </c>
      <c r="F512" s="668">
        <v>1</v>
      </c>
      <c r="G512" s="668">
        <v>34</v>
      </c>
      <c r="H512" s="668">
        <v>1</v>
      </c>
      <c r="I512" s="668">
        <v>34</v>
      </c>
      <c r="J512" s="668"/>
      <c r="K512" s="668"/>
      <c r="L512" s="668"/>
      <c r="M512" s="668"/>
      <c r="N512" s="668"/>
      <c r="O512" s="668"/>
      <c r="P512" s="681"/>
      <c r="Q512" s="669"/>
    </row>
    <row r="513" spans="1:17" ht="14.4" customHeight="1" x14ac:dyDescent="0.3">
      <c r="A513" s="664" t="s">
        <v>4084</v>
      </c>
      <c r="B513" s="665" t="s">
        <v>3241</v>
      </c>
      <c r="C513" s="665" t="s">
        <v>3255</v>
      </c>
      <c r="D513" s="665" t="s">
        <v>3280</v>
      </c>
      <c r="E513" s="665" t="s">
        <v>3281</v>
      </c>
      <c r="F513" s="668">
        <v>1</v>
      </c>
      <c r="G513" s="668">
        <v>232</v>
      </c>
      <c r="H513" s="668">
        <v>1</v>
      </c>
      <c r="I513" s="668">
        <v>232</v>
      </c>
      <c r="J513" s="668"/>
      <c r="K513" s="668"/>
      <c r="L513" s="668"/>
      <c r="M513" s="668"/>
      <c r="N513" s="668"/>
      <c r="O513" s="668"/>
      <c r="P513" s="681"/>
      <c r="Q513" s="669"/>
    </row>
    <row r="514" spans="1:17" ht="14.4" customHeight="1" x14ac:dyDescent="0.3">
      <c r="A514" s="664" t="s">
        <v>4084</v>
      </c>
      <c r="B514" s="665" t="s">
        <v>3241</v>
      </c>
      <c r="C514" s="665" t="s">
        <v>3255</v>
      </c>
      <c r="D514" s="665" t="s">
        <v>3282</v>
      </c>
      <c r="E514" s="665" t="s">
        <v>3283</v>
      </c>
      <c r="F514" s="668">
        <v>1</v>
      </c>
      <c r="G514" s="668">
        <v>116</v>
      </c>
      <c r="H514" s="668">
        <v>1</v>
      </c>
      <c r="I514" s="668">
        <v>116</v>
      </c>
      <c r="J514" s="668">
        <v>6</v>
      </c>
      <c r="K514" s="668">
        <v>708</v>
      </c>
      <c r="L514" s="668">
        <v>6.1034482758620694</v>
      </c>
      <c r="M514" s="668">
        <v>118</v>
      </c>
      <c r="N514" s="668"/>
      <c r="O514" s="668"/>
      <c r="P514" s="681"/>
      <c r="Q514" s="669"/>
    </row>
    <row r="515" spans="1:17" ht="14.4" customHeight="1" x14ac:dyDescent="0.3">
      <c r="A515" s="664" t="s">
        <v>4084</v>
      </c>
      <c r="B515" s="665" t="s">
        <v>3241</v>
      </c>
      <c r="C515" s="665" t="s">
        <v>3255</v>
      </c>
      <c r="D515" s="665" t="s">
        <v>3288</v>
      </c>
      <c r="E515" s="665" t="s">
        <v>3289</v>
      </c>
      <c r="F515" s="668"/>
      <c r="G515" s="668"/>
      <c r="H515" s="668"/>
      <c r="I515" s="668"/>
      <c r="J515" s="668">
        <v>1</v>
      </c>
      <c r="K515" s="668">
        <v>157</v>
      </c>
      <c r="L515" s="668"/>
      <c r="M515" s="668">
        <v>157</v>
      </c>
      <c r="N515" s="668"/>
      <c r="O515" s="668"/>
      <c r="P515" s="681"/>
      <c r="Q515" s="669"/>
    </row>
    <row r="516" spans="1:17" ht="14.4" customHeight="1" x14ac:dyDescent="0.3">
      <c r="A516" s="664" t="s">
        <v>4084</v>
      </c>
      <c r="B516" s="665" t="s">
        <v>3241</v>
      </c>
      <c r="C516" s="665" t="s">
        <v>3255</v>
      </c>
      <c r="D516" s="665" t="s">
        <v>3298</v>
      </c>
      <c r="E516" s="665" t="s">
        <v>3299</v>
      </c>
      <c r="F516" s="668"/>
      <c r="G516" s="668"/>
      <c r="H516" s="668"/>
      <c r="I516" s="668"/>
      <c r="J516" s="668">
        <v>1</v>
      </c>
      <c r="K516" s="668">
        <v>82</v>
      </c>
      <c r="L516" s="668"/>
      <c r="M516" s="668">
        <v>82</v>
      </c>
      <c r="N516" s="668"/>
      <c r="O516" s="668"/>
      <c r="P516" s="681"/>
      <c r="Q516" s="669"/>
    </row>
    <row r="517" spans="1:17" ht="14.4" customHeight="1" x14ac:dyDescent="0.3">
      <c r="A517" s="664" t="s">
        <v>4085</v>
      </c>
      <c r="B517" s="665" t="s">
        <v>3241</v>
      </c>
      <c r="C517" s="665" t="s">
        <v>3255</v>
      </c>
      <c r="D517" s="665" t="s">
        <v>3282</v>
      </c>
      <c r="E517" s="665" t="s">
        <v>3283</v>
      </c>
      <c r="F517" s="668"/>
      <c r="G517" s="668"/>
      <c r="H517" s="668"/>
      <c r="I517" s="668"/>
      <c r="J517" s="668">
        <v>1</v>
      </c>
      <c r="K517" s="668">
        <v>118</v>
      </c>
      <c r="L517" s="668"/>
      <c r="M517" s="668">
        <v>118</v>
      </c>
      <c r="N517" s="668"/>
      <c r="O517" s="668"/>
      <c r="P517" s="681"/>
      <c r="Q517" s="669"/>
    </row>
    <row r="518" spans="1:17" ht="14.4" customHeight="1" x14ac:dyDescent="0.3">
      <c r="A518" s="664" t="s">
        <v>4086</v>
      </c>
      <c r="B518" s="665" t="s">
        <v>3241</v>
      </c>
      <c r="C518" s="665" t="s">
        <v>3255</v>
      </c>
      <c r="D518" s="665" t="s">
        <v>3280</v>
      </c>
      <c r="E518" s="665" t="s">
        <v>3281</v>
      </c>
      <c r="F518" s="668">
        <v>1</v>
      </c>
      <c r="G518" s="668">
        <v>232</v>
      </c>
      <c r="H518" s="668">
        <v>1</v>
      </c>
      <c r="I518" s="668">
        <v>232</v>
      </c>
      <c r="J518" s="668"/>
      <c r="K518" s="668"/>
      <c r="L518" s="668"/>
      <c r="M518" s="668"/>
      <c r="N518" s="668"/>
      <c r="O518" s="668"/>
      <c r="P518" s="681"/>
      <c r="Q518" s="669"/>
    </row>
    <row r="519" spans="1:17" ht="14.4" customHeight="1" x14ac:dyDescent="0.3">
      <c r="A519" s="664" t="s">
        <v>4087</v>
      </c>
      <c r="B519" s="665" t="s">
        <v>3241</v>
      </c>
      <c r="C519" s="665" t="s">
        <v>3255</v>
      </c>
      <c r="D519" s="665" t="s">
        <v>3280</v>
      </c>
      <c r="E519" s="665" t="s">
        <v>3281</v>
      </c>
      <c r="F519" s="668">
        <v>2</v>
      </c>
      <c r="G519" s="668">
        <v>464</v>
      </c>
      <c r="H519" s="668">
        <v>1</v>
      </c>
      <c r="I519" s="668">
        <v>232</v>
      </c>
      <c r="J519" s="668">
        <v>1</v>
      </c>
      <c r="K519" s="668">
        <v>235</v>
      </c>
      <c r="L519" s="668">
        <v>0.50646551724137934</v>
      </c>
      <c r="M519" s="668">
        <v>235</v>
      </c>
      <c r="N519" s="668">
        <v>1</v>
      </c>
      <c r="O519" s="668">
        <v>251</v>
      </c>
      <c r="P519" s="681">
        <v>0.54094827586206895</v>
      </c>
      <c r="Q519" s="669">
        <v>251</v>
      </c>
    </row>
    <row r="520" spans="1:17" ht="14.4" customHeight="1" x14ac:dyDescent="0.3">
      <c r="A520" s="664" t="s">
        <v>4087</v>
      </c>
      <c r="B520" s="665" t="s">
        <v>3241</v>
      </c>
      <c r="C520" s="665" t="s">
        <v>3255</v>
      </c>
      <c r="D520" s="665" t="s">
        <v>3282</v>
      </c>
      <c r="E520" s="665" t="s">
        <v>3283</v>
      </c>
      <c r="F520" s="668">
        <v>7</v>
      </c>
      <c r="G520" s="668">
        <v>812</v>
      </c>
      <c r="H520" s="668">
        <v>1</v>
      </c>
      <c r="I520" s="668">
        <v>116</v>
      </c>
      <c r="J520" s="668">
        <v>2</v>
      </c>
      <c r="K520" s="668">
        <v>236</v>
      </c>
      <c r="L520" s="668">
        <v>0.29064039408866993</v>
      </c>
      <c r="M520" s="668">
        <v>118</v>
      </c>
      <c r="N520" s="668">
        <v>5</v>
      </c>
      <c r="O520" s="668">
        <v>630</v>
      </c>
      <c r="P520" s="681">
        <v>0.77586206896551724</v>
      </c>
      <c r="Q520" s="669">
        <v>126</v>
      </c>
    </row>
    <row r="521" spans="1:17" ht="14.4" customHeight="1" x14ac:dyDescent="0.3">
      <c r="A521" s="664" t="s">
        <v>4087</v>
      </c>
      <c r="B521" s="665" t="s">
        <v>3241</v>
      </c>
      <c r="C521" s="665" t="s">
        <v>3255</v>
      </c>
      <c r="D521" s="665" t="s">
        <v>3288</v>
      </c>
      <c r="E521" s="665" t="s">
        <v>3289</v>
      </c>
      <c r="F521" s="668">
        <v>1</v>
      </c>
      <c r="G521" s="668">
        <v>155</v>
      </c>
      <c r="H521" s="668">
        <v>1</v>
      </c>
      <c r="I521" s="668">
        <v>155</v>
      </c>
      <c r="J521" s="668"/>
      <c r="K521" s="668"/>
      <c r="L521" s="668"/>
      <c r="M521" s="668"/>
      <c r="N521" s="668"/>
      <c r="O521" s="668"/>
      <c r="P521" s="681"/>
      <c r="Q521" s="669"/>
    </row>
    <row r="522" spans="1:17" ht="14.4" customHeight="1" x14ac:dyDescent="0.3">
      <c r="A522" s="664" t="s">
        <v>4087</v>
      </c>
      <c r="B522" s="665" t="s">
        <v>3241</v>
      </c>
      <c r="C522" s="665" t="s">
        <v>3255</v>
      </c>
      <c r="D522" s="665" t="s">
        <v>3292</v>
      </c>
      <c r="E522" s="665" t="s">
        <v>3293</v>
      </c>
      <c r="F522" s="668"/>
      <c r="G522" s="668"/>
      <c r="H522" s="668"/>
      <c r="I522" s="668"/>
      <c r="J522" s="668">
        <v>2</v>
      </c>
      <c r="K522" s="668">
        <v>0</v>
      </c>
      <c r="L522" s="668"/>
      <c r="M522" s="668">
        <v>0</v>
      </c>
      <c r="N522" s="668"/>
      <c r="O522" s="668"/>
      <c r="P522" s="681"/>
      <c r="Q522" s="669"/>
    </row>
    <row r="523" spans="1:17" ht="14.4" customHeight="1" x14ac:dyDescent="0.3">
      <c r="A523" s="664" t="s">
        <v>4087</v>
      </c>
      <c r="B523" s="665" t="s">
        <v>3241</v>
      </c>
      <c r="C523" s="665" t="s">
        <v>3255</v>
      </c>
      <c r="D523" s="665" t="s">
        <v>3298</v>
      </c>
      <c r="E523" s="665" t="s">
        <v>3299</v>
      </c>
      <c r="F523" s="668"/>
      <c r="G523" s="668"/>
      <c r="H523" s="668"/>
      <c r="I523" s="668"/>
      <c r="J523" s="668"/>
      <c r="K523" s="668"/>
      <c r="L523" s="668"/>
      <c r="M523" s="668"/>
      <c r="N523" s="668">
        <v>1</v>
      </c>
      <c r="O523" s="668">
        <v>86</v>
      </c>
      <c r="P523" s="681"/>
      <c r="Q523" s="669">
        <v>86</v>
      </c>
    </row>
    <row r="524" spans="1:17" ht="14.4" customHeight="1" x14ac:dyDescent="0.3">
      <c r="A524" s="664" t="s">
        <v>4088</v>
      </c>
      <c r="B524" s="665" t="s">
        <v>3241</v>
      </c>
      <c r="C524" s="665" t="s">
        <v>3255</v>
      </c>
      <c r="D524" s="665" t="s">
        <v>3262</v>
      </c>
      <c r="E524" s="665" t="s">
        <v>3263</v>
      </c>
      <c r="F524" s="668"/>
      <c r="G524" s="668"/>
      <c r="H524" s="668"/>
      <c r="I524" s="668"/>
      <c r="J524" s="668"/>
      <c r="K524" s="668"/>
      <c r="L524" s="668"/>
      <c r="M524" s="668"/>
      <c r="N524" s="668">
        <v>1</v>
      </c>
      <c r="O524" s="668">
        <v>37</v>
      </c>
      <c r="P524" s="681"/>
      <c r="Q524" s="669">
        <v>37</v>
      </c>
    </row>
    <row r="525" spans="1:17" ht="14.4" customHeight="1" x14ac:dyDescent="0.3">
      <c r="A525" s="664" t="s">
        <v>4088</v>
      </c>
      <c r="B525" s="665" t="s">
        <v>3241</v>
      </c>
      <c r="C525" s="665" t="s">
        <v>3255</v>
      </c>
      <c r="D525" s="665" t="s">
        <v>3280</v>
      </c>
      <c r="E525" s="665" t="s">
        <v>3281</v>
      </c>
      <c r="F525" s="668">
        <v>5</v>
      </c>
      <c r="G525" s="668">
        <v>1160</v>
      </c>
      <c r="H525" s="668">
        <v>1</v>
      </c>
      <c r="I525" s="668">
        <v>232</v>
      </c>
      <c r="J525" s="668">
        <v>1</v>
      </c>
      <c r="K525" s="668">
        <v>235</v>
      </c>
      <c r="L525" s="668">
        <v>0.20258620689655171</v>
      </c>
      <c r="M525" s="668">
        <v>235</v>
      </c>
      <c r="N525" s="668"/>
      <c r="O525" s="668"/>
      <c r="P525" s="681"/>
      <c r="Q525" s="669"/>
    </row>
    <row r="526" spans="1:17" ht="14.4" customHeight="1" x14ac:dyDescent="0.3">
      <c r="A526" s="664" t="s">
        <v>4088</v>
      </c>
      <c r="B526" s="665" t="s">
        <v>3241</v>
      </c>
      <c r="C526" s="665" t="s">
        <v>3255</v>
      </c>
      <c r="D526" s="665" t="s">
        <v>3282</v>
      </c>
      <c r="E526" s="665" t="s">
        <v>3283</v>
      </c>
      <c r="F526" s="668">
        <v>4</v>
      </c>
      <c r="G526" s="668">
        <v>464</v>
      </c>
      <c r="H526" s="668">
        <v>1</v>
      </c>
      <c r="I526" s="668">
        <v>116</v>
      </c>
      <c r="J526" s="668">
        <v>1</v>
      </c>
      <c r="K526" s="668">
        <v>118</v>
      </c>
      <c r="L526" s="668">
        <v>0.25431034482758619</v>
      </c>
      <c r="M526" s="668">
        <v>118</v>
      </c>
      <c r="N526" s="668">
        <v>2</v>
      </c>
      <c r="O526" s="668">
        <v>252</v>
      </c>
      <c r="P526" s="681">
        <v>0.5431034482758621</v>
      </c>
      <c r="Q526" s="669">
        <v>126</v>
      </c>
    </row>
    <row r="527" spans="1:17" ht="14.4" customHeight="1" x14ac:dyDescent="0.3">
      <c r="A527" s="664" t="s">
        <v>4088</v>
      </c>
      <c r="B527" s="665" t="s">
        <v>3241</v>
      </c>
      <c r="C527" s="665" t="s">
        <v>3255</v>
      </c>
      <c r="D527" s="665" t="s">
        <v>3288</v>
      </c>
      <c r="E527" s="665" t="s">
        <v>3289</v>
      </c>
      <c r="F527" s="668">
        <v>6</v>
      </c>
      <c r="G527" s="668">
        <v>930</v>
      </c>
      <c r="H527" s="668">
        <v>1</v>
      </c>
      <c r="I527" s="668">
        <v>155</v>
      </c>
      <c r="J527" s="668">
        <v>1</v>
      </c>
      <c r="K527" s="668">
        <v>157</v>
      </c>
      <c r="L527" s="668">
        <v>0.16881720430107527</v>
      </c>
      <c r="M527" s="668">
        <v>157</v>
      </c>
      <c r="N527" s="668"/>
      <c r="O527" s="668"/>
      <c r="P527" s="681"/>
      <c r="Q527" s="669"/>
    </row>
    <row r="528" spans="1:17" ht="14.4" customHeight="1" x14ac:dyDescent="0.3">
      <c r="A528" s="664" t="s">
        <v>4088</v>
      </c>
      <c r="B528" s="665" t="s">
        <v>3241</v>
      </c>
      <c r="C528" s="665" t="s">
        <v>3255</v>
      </c>
      <c r="D528" s="665" t="s">
        <v>3298</v>
      </c>
      <c r="E528" s="665" t="s">
        <v>3299</v>
      </c>
      <c r="F528" s="668">
        <v>4</v>
      </c>
      <c r="G528" s="668">
        <v>324</v>
      </c>
      <c r="H528" s="668">
        <v>1</v>
      </c>
      <c r="I528" s="668">
        <v>81</v>
      </c>
      <c r="J528" s="668">
        <v>1</v>
      </c>
      <c r="K528" s="668">
        <v>82</v>
      </c>
      <c r="L528" s="668">
        <v>0.25308641975308643</v>
      </c>
      <c r="M528" s="668">
        <v>82</v>
      </c>
      <c r="N528" s="668"/>
      <c r="O528" s="668"/>
      <c r="P528" s="681"/>
      <c r="Q528" s="669"/>
    </row>
    <row r="529" spans="1:17" ht="14.4" customHeight="1" x14ac:dyDescent="0.3">
      <c r="A529" s="664" t="s">
        <v>4089</v>
      </c>
      <c r="B529" s="665" t="s">
        <v>3241</v>
      </c>
      <c r="C529" s="665" t="s">
        <v>3255</v>
      </c>
      <c r="D529" s="665" t="s">
        <v>3280</v>
      </c>
      <c r="E529" s="665" t="s">
        <v>3281</v>
      </c>
      <c r="F529" s="668"/>
      <c r="G529" s="668"/>
      <c r="H529" s="668"/>
      <c r="I529" s="668"/>
      <c r="J529" s="668"/>
      <c r="K529" s="668"/>
      <c r="L529" s="668"/>
      <c r="M529" s="668"/>
      <c r="N529" s="668">
        <v>1</v>
      </c>
      <c r="O529" s="668">
        <v>251</v>
      </c>
      <c r="P529" s="681"/>
      <c r="Q529" s="669">
        <v>251</v>
      </c>
    </row>
    <row r="530" spans="1:17" ht="14.4" customHeight="1" x14ac:dyDescent="0.3">
      <c r="A530" s="664" t="s">
        <v>4089</v>
      </c>
      <c r="B530" s="665" t="s">
        <v>3241</v>
      </c>
      <c r="C530" s="665" t="s">
        <v>3255</v>
      </c>
      <c r="D530" s="665" t="s">
        <v>3282</v>
      </c>
      <c r="E530" s="665" t="s">
        <v>3283</v>
      </c>
      <c r="F530" s="668"/>
      <c r="G530" s="668"/>
      <c r="H530" s="668"/>
      <c r="I530" s="668"/>
      <c r="J530" s="668">
        <v>1</v>
      </c>
      <c r="K530" s="668">
        <v>118</v>
      </c>
      <c r="L530" s="668"/>
      <c r="M530" s="668">
        <v>118</v>
      </c>
      <c r="N530" s="668"/>
      <c r="O530" s="668"/>
      <c r="P530" s="681"/>
      <c r="Q530" s="669"/>
    </row>
    <row r="531" spans="1:17" ht="14.4" customHeight="1" x14ac:dyDescent="0.3">
      <c r="A531" s="664" t="s">
        <v>4089</v>
      </c>
      <c r="B531" s="665" t="s">
        <v>3241</v>
      </c>
      <c r="C531" s="665" t="s">
        <v>3255</v>
      </c>
      <c r="D531" s="665" t="s">
        <v>3292</v>
      </c>
      <c r="E531" s="665" t="s">
        <v>3293</v>
      </c>
      <c r="F531" s="668"/>
      <c r="G531" s="668"/>
      <c r="H531" s="668"/>
      <c r="I531" s="668"/>
      <c r="J531" s="668">
        <v>1</v>
      </c>
      <c r="K531" s="668">
        <v>0</v>
      </c>
      <c r="L531" s="668"/>
      <c r="M531" s="668">
        <v>0</v>
      </c>
      <c r="N531" s="668"/>
      <c r="O531" s="668"/>
      <c r="P531" s="681"/>
      <c r="Q531" s="669"/>
    </row>
    <row r="532" spans="1:17" ht="14.4" customHeight="1" x14ac:dyDescent="0.3">
      <c r="A532" s="664" t="s">
        <v>4090</v>
      </c>
      <c r="B532" s="665" t="s">
        <v>3241</v>
      </c>
      <c r="C532" s="665" t="s">
        <v>3255</v>
      </c>
      <c r="D532" s="665" t="s">
        <v>3280</v>
      </c>
      <c r="E532" s="665" t="s">
        <v>3281</v>
      </c>
      <c r="F532" s="668">
        <v>2</v>
      </c>
      <c r="G532" s="668">
        <v>464</v>
      </c>
      <c r="H532" s="668">
        <v>1</v>
      </c>
      <c r="I532" s="668">
        <v>232</v>
      </c>
      <c r="J532" s="668">
        <v>4</v>
      </c>
      <c r="K532" s="668">
        <v>940</v>
      </c>
      <c r="L532" s="668">
        <v>2.0258620689655173</v>
      </c>
      <c r="M532" s="668">
        <v>235</v>
      </c>
      <c r="N532" s="668">
        <v>2</v>
      </c>
      <c r="O532" s="668">
        <v>502</v>
      </c>
      <c r="P532" s="681">
        <v>1.0818965517241379</v>
      </c>
      <c r="Q532" s="669">
        <v>251</v>
      </c>
    </row>
    <row r="533" spans="1:17" ht="14.4" customHeight="1" x14ac:dyDescent="0.3">
      <c r="A533" s="664" t="s">
        <v>4090</v>
      </c>
      <c r="B533" s="665" t="s">
        <v>3241</v>
      </c>
      <c r="C533" s="665" t="s">
        <v>3255</v>
      </c>
      <c r="D533" s="665" t="s">
        <v>3288</v>
      </c>
      <c r="E533" s="665" t="s">
        <v>3289</v>
      </c>
      <c r="F533" s="668">
        <v>1</v>
      </c>
      <c r="G533" s="668">
        <v>155</v>
      </c>
      <c r="H533" s="668">
        <v>1</v>
      </c>
      <c r="I533" s="668">
        <v>155</v>
      </c>
      <c r="J533" s="668">
        <v>2</v>
      </c>
      <c r="K533" s="668">
        <v>314</v>
      </c>
      <c r="L533" s="668">
        <v>2.0258064516129033</v>
      </c>
      <c r="M533" s="668">
        <v>157</v>
      </c>
      <c r="N533" s="668"/>
      <c r="O533" s="668"/>
      <c r="P533" s="681"/>
      <c r="Q533" s="669"/>
    </row>
    <row r="534" spans="1:17" ht="14.4" customHeight="1" x14ac:dyDescent="0.3">
      <c r="A534" s="664" t="s">
        <v>4090</v>
      </c>
      <c r="B534" s="665" t="s">
        <v>3241</v>
      </c>
      <c r="C534" s="665" t="s">
        <v>3255</v>
      </c>
      <c r="D534" s="665" t="s">
        <v>3298</v>
      </c>
      <c r="E534" s="665" t="s">
        <v>3299</v>
      </c>
      <c r="F534" s="668">
        <v>1</v>
      </c>
      <c r="G534" s="668">
        <v>81</v>
      </c>
      <c r="H534" s="668">
        <v>1</v>
      </c>
      <c r="I534" s="668">
        <v>81</v>
      </c>
      <c r="J534" s="668">
        <v>2</v>
      </c>
      <c r="K534" s="668">
        <v>164</v>
      </c>
      <c r="L534" s="668">
        <v>2.0246913580246915</v>
      </c>
      <c r="M534" s="668">
        <v>82</v>
      </c>
      <c r="N534" s="668"/>
      <c r="O534" s="668"/>
      <c r="P534" s="681"/>
      <c r="Q534" s="669"/>
    </row>
    <row r="535" spans="1:17" ht="14.4" customHeight="1" x14ac:dyDescent="0.3">
      <c r="A535" s="664" t="s">
        <v>4091</v>
      </c>
      <c r="B535" s="665" t="s">
        <v>3241</v>
      </c>
      <c r="C535" s="665" t="s">
        <v>3255</v>
      </c>
      <c r="D535" s="665" t="s">
        <v>3282</v>
      </c>
      <c r="E535" s="665" t="s">
        <v>3283</v>
      </c>
      <c r="F535" s="668">
        <v>1</v>
      </c>
      <c r="G535" s="668">
        <v>116</v>
      </c>
      <c r="H535" s="668">
        <v>1</v>
      </c>
      <c r="I535" s="668">
        <v>116</v>
      </c>
      <c r="J535" s="668"/>
      <c r="K535" s="668"/>
      <c r="L535" s="668"/>
      <c r="M535" s="668"/>
      <c r="N535" s="668"/>
      <c r="O535" s="668"/>
      <c r="P535" s="681"/>
      <c r="Q535" s="669"/>
    </row>
    <row r="536" spans="1:17" ht="14.4" customHeight="1" x14ac:dyDescent="0.3">
      <c r="A536" s="664" t="s">
        <v>4092</v>
      </c>
      <c r="B536" s="665" t="s">
        <v>3241</v>
      </c>
      <c r="C536" s="665" t="s">
        <v>3255</v>
      </c>
      <c r="D536" s="665" t="s">
        <v>3282</v>
      </c>
      <c r="E536" s="665" t="s">
        <v>3283</v>
      </c>
      <c r="F536" s="668">
        <v>2</v>
      </c>
      <c r="G536" s="668">
        <v>232</v>
      </c>
      <c r="H536" s="668">
        <v>1</v>
      </c>
      <c r="I536" s="668">
        <v>116</v>
      </c>
      <c r="J536" s="668"/>
      <c r="K536" s="668"/>
      <c r="L536" s="668"/>
      <c r="M536" s="668"/>
      <c r="N536" s="668"/>
      <c r="O536" s="668"/>
      <c r="P536" s="681"/>
      <c r="Q536" s="669"/>
    </row>
    <row r="537" spans="1:17" ht="14.4" customHeight="1" thickBot="1" x14ac:dyDescent="0.35">
      <c r="A537" s="670" t="s">
        <v>4092</v>
      </c>
      <c r="B537" s="671" t="s">
        <v>3241</v>
      </c>
      <c r="C537" s="671" t="s">
        <v>3255</v>
      </c>
      <c r="D537" s="671" t="s">
        <v>3292</v>
      </c>
      <c r="E537" s="671" t="s">
        <v>3293</v>
      </c>
      <c r="F537" s="674">
        <v>1</v>
      </c>
      <c r="G537" s="674">
        <v>0</v>
      </c>
      <c r="H537" s="674"/>
      <c r="I537" s="674">
        <v>0</v>
      </c>
      <c r="J537" s="674"/>
      <c r="K537" s="674"/>
      <c r="L537" s="674"/>
      <c r="M537" s="674"/>
      <c r="N537" s="674"/>
      <c r="O537" s="674"/>
      <c r="P537" s="682"/>
      <c r="Q537" s="67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3" t="s">
        <v>135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thickBot="1" x14ac:dyDescent="0.35">
      <c r="A2" s="382" t="s">
        <v>313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4" t="s">
        <v>70</v>
      </c>
      <c r="B3" s="556" t="s">
        <v>71</v>
      </c>
      <c r="C3" s="557"/>
      <c r="D3" s="557"/>
      <c r="E3" s="558"/>
      <c r="F3" s="556" t="s">
        <v>260</v>
      </c>
      <c r="G3" s="557"/>
      <c r="H3" s="557"/>
      <c r="I3" s="558"/>
      <c r="J3" s="123"/>
      <c r="K3" s="124"/>
      <c r="L3" s="123"/>
      <c r="M3" s="125"/>
    </row>
    <row r="4" spans="1:13" ht="14.4" customHeight="1" thickBot="1" x14ac:dyDescent="0.35">
      <c r="A4" s="595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271.48599999999999</v>
      </c>
      <c r="C5" s="114">
        <v>256.67</v>
      </c>
      <c r="D5" s="114">
        <v>244.642</v>
      </c>
      <c r="E5" s="131">
        <v>0.90112197314041975</v>
      </c>
      <c r="F5" s="132">
        <v>159</v>
      </c>
      <c r="G5" s="114">
        <v>148</v>
      </c>
      <c r="H5" s="114">
        <v>135</v>
      </c>
      <c r="I5" s="133">
        <v>0.84905660377358494</v>
      </c>
      <c r="J5" s="123"/>
      <c r="K5" s="123"/>
      <c r="L5" s="7">
        <f>D5-B5</f>
        <v>-26.843999999999994</v>
      </c>
      <c r="M5" s="8">
        <f>H5-F5</f>
        <v>-24</v>
      </c>
    </row>
    <row r="6" spans="1:13" ht="14.4" hidden="1" customHeight="1" outlineLevel="1" x14ac:dyDescent="0.3">
      <c r="A6" s="119" t="s">
        <v>169</v>
      </c>
      <c r="B6" s="122">
        <v>57.215000000000003</v>
      </c>
      <c r="C6" s="113">
        <v>83.981999999999999</v>
      </c>
      <c r="D6" s="113">
        <v>74.388000000000005</v>
      </c>
      <c r="E6" s="134">
        <v>1.3001485624399196</v>
      </c>
      <c r="F6" s="135">
        <v>42</v>
      </c>
      <c r="G6" s="113">
        <v>53</v>
      </c>
      <c r="H6" s="113">
        <v>51</v>
      </c>
      <c r="I6" s="136">
        <v>1.2142857142857142</v>
      </c>
      <c r="J6" s="123"/>
      <c r="K6" s="123"/>
      <c r="L6" s="5">
        <f t="shared" ref="L6:L11" si="0">D6-B6</f>
        <v>17.173000000000002</v>
      </c>
      <c r="M6" s="6">
        <f t="shared" ref="M6:M13" si="1">H6-F6</f>
        <v>9</v>
      </c>
    </row>
    <row r="7" spans="1:13" ht="14.4" hidden="1" customHeight="1" outlineLevel="1" x14ac:dyDescent="0.3">
      <c r="A7" s="119" t="s">
        <v>170</v>
      </c>
      <c r="B7" s="122">
        <v>158.66200000000001</v>
      </c>
      <c r="C7" s="113">
        <v>167.59800000000001</v>
      </c>
      <c r="D7" s="113">
        <v>193.34100000000001</v>
      </c>
      <c r="E7" s="134">
        <v>1.2185715546255562</v>
      </c>
      <c r="F7" s="135">
        <v>137</v>
      </c>
      <c r="G7" s="113">
        <v>113</v>
      </c>
      <c r="H7" s="113">
        <v>125</v>
      </c>
      <c r="I7" s="136">
        <v>0.91240875912408759</v>
      </c>
      <c r="J7" s="123"/>
      <c r="K7" s="123"/>
      <c r="L7" s="5">
        <f t="shared" si="0"/>
        <v>34.679000000000002</v>
      </c>
      <c r="M7" s="6">
        <f t="shared" si="1"/>
        <v>-12</v>
      </c>
    </row>
    <row r="8" spans="1:13" ht="14.4" hidden="1" customHeight="1" outlineLevel="1" x14ac:dyDescent="0.3">
      <c r="A8" s="119" t="s">
        <v>171</v>
      </c>
      <c r="B8" s="122">
        <v>34.098999999999997</v>
      </c>
      <c r="C8" s="113">
        <v>14.818</v>
      </c>
      <c r="D8" s="113">
        <v>14.682</v>
      </c>
      <c r="E8" s="134">
        <v>0.43056981143142031</v>
      </c>
      <c r="F8" s="135">
        <v>23</v>
      </c>
      <c r="G8" s="113">
        <v>11</v>
      </c>
      <c r="H8" s="113">
        <v>10</v>
      </c>
      <c r="I8" s="136">
        <v>0.43478260869565216</v>
      </c>
      <c r="J8" s="123"/>
      <c r="K8" s="123"/>
      <c r="L8" s="5">
        <f t="shared" si="0"/>
        <v>-19.416999999999994</v>
      </c>
      <c r="M8" s="6">
        <f t="shared" si="1"/>
        <v>-13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551</v>
      </c>
      <c r="F9" s="135">
        <v>0</v>
      </c>
      <c r="G9" s="113">
        <v>0</v>
      </c>
      <c r="H9" s="113">
        <v>0</v>
      </c>
      <c r="I9" s="136" t="s">
        <v>551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120.005</v>
      </c>
      <c r="C10" s="113">
        <v>101.054</v>
      </c>
      <c r="D10" s="113">
        <v>78.319000000000003</v>
      </c>
      <c r="E10" s="134">
        <v>0.65263114036915137</v>
      </c>
      <c r="F10" s="135">
        <v>75</v>
      </c>
      <c r="G10" s="113">
        <v>70</v>
      </c>
      <c r="H10" s="113">
        <v>61</v>
      </c>
      <c r="I10" s="136">
        <v>0.81333333333333335</v>
      </c>
      <c r="J10" s="123"/>
      <c r="K10" s="123"/>
      <c r="L10" s="5">
        <f t="shared" si="0"/>
        <v>-41.685999999999993</v>
      </c>
      <c r="M10" s="6">
        <f t="shared" si="1"/>
        <v>-14</v>
      </c>
    </row>
    <row r="11" spans="1:13" ht="14.4" hidden="1" customHeight="1" outlineLevel="1" x14ac:dyDescent="0.3">
      <c r="A11" s="119" t="s">
        <v>174</v>
      </c>
      <c r="B11" s="122">
        <v>11.144</v>
      </c>
      <c r="C11" s="113">
        <v>13.531000000000001</v>
      </c>
      <c r="D11" s="113">
        <v>30.728000000000002</v>
      </c>
      <c r="E11" s="134">
        <v>2.7573582196697775</v>
      </c>
      <c r="F11" s="135">
        <v>8</v>
      </c>
      <c r="G11" s="113">
        <v>9</v>
      </c>
      <c r="H11" s="113">
        <v>16</v>
      </c>
      <c r="I11" s="136">
        <v>2</v>
      </c>
      <c r="J11" s="123"/>
      <c r="K11" s="123"/>
      <c r="L11" s="5">
        <f t="shared" si="0"/>
        <v>19.584000000000003</v>
      </c>
      <c r="M11" s="6">
        <f t="shared" si="1"/>
        <v>8</v>
      </c>
    </row>
    <row r="12" spans="1:13" ht="14.4" hidden="1" customHeight="1" outlineLevel="1" thickBot="1" x14ac:dyDescent="0.35">
      <c r="A12" s="244" t="s">
        <v>211</v>
      </c>
      <c r="B12" s="245">
        <v>1.8220000000000001</v>
      </c>
      <c r="C12" s="246">
        <v>0</v>
      </c>
      <c r="D12" s="246">
        <v>3.6440000000000001</v>
      </c>
      <c r="E12" s="247"/>
      <c r="F12" s="248">
        <v>2</v>
      </c>
      <c r="G12" s="246">
        <v>0</v>
      </c>
      <c r="H12" s="246">
        <v>4</v>
      </c>
      <c r="I12" s="249"/>
      <c r="J12" s="123"/>
      <c r="K12" s="123"/>
      <c r="L12" s="250">
        <f>D12-B12</f>
        <v>1.8220000000000001</v>
      </c>
      <c r="M12" s="251">
        <f>H12-F12</f>
        <v>2</v>
      </c>
    </row>
    <row r="13" spans="1:13" ht="14.4" customHeight="1" collapsed="1" thickBot="1" x14ac:dyDescent="0.35">
      <c r="A13" s="120" t="s">
        <v>3</v>
      </c>
      <c r="B13" s="115">
        <f>SUM(B5:B12)</f>
        <v>654.43300000000011</v>
      </c>
      <c r="C13" s="116">
        <f>SUM(C5:C12)</f>
        <v>637.65300000000002</v>
      </c>
      <c r="D13" s="116">
        <f>SUM(D5:D12)</f>
        <v>639.74399999999991</v>
      </c>
      <c r="E13" s="137">
        <f>IF(OR(D13=0,B13=0),0,D13/B13)</f>
        <v>0.97755461598055082</v>
      </c>
      <c r="F13" s="138">
        <f>SUM(F5:F12)</f>
        <v>446</v>
      </c>
      <c r="G13" s="116">
        <f>SUM(G5:G12)</f>
        <v>404</v>
      </c>
      <c r="H13" s="116">
        <f>SUM(H5:H12)</f>
        <v>402</v>
      </c>
      <c r="I13" s="139">
        <f>IF(OR(H13=0,F13=0),0,H13/F13)</f>
        <v>0.90134529147982068</v>
      </c>
      <c r="J13" s="123"/>
      <c r="K13" s="123"/>
      <c r="L13" s="129">
        <f>D13-B13</f>
        <v>-14.689000000000192</v>
      </c>
      <c r="M13" s="140">
        <f t="shared" si="1"/>
        <v>-44</v>
      </c>
    </row>
    <row r="14" spans="1:13" ht="14.4" customHeight="1" x14ac:dyDescent="0.3">
      <c r="A14" s="141"/>
      <c r="B14" s="587"/>
      <c r="C14" s="587"/>
      <c r="D14" s="587"/>
      <c r="E14" s="587"/>
      <c r="F14" s="587"/>
      <c r="G14" s="587"/>
      <c r="H14" s="587"/>
      <c r="I14" s="587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82" t="s">
        <v>207</v>
      </c>
      <c r="B16" s="584" t="s">
        <v>71</v>
      </c>
      <c r="C16" s="585"/>
      <c r="D16" s="585"/>
      <c r="E16" s="586"/>
      <c r="F16" s="584" t="s">
        <v>260</v>
      </c>
      <c r="G16" s="585"/>
      <c r="H16" s="585"/>
      <c r="I16" s="586"/>
      <c r="J16" s="589" t="s">
        <v>179</v>
      </c>
      <c r="K16" s="590"/>
      <c r="L16" s="158"/>
      <c r="M16" s="158"/>
    </row>
    <row r="17" spans="1:13" ht="14.4" customHeight="1" thickBot="1" x14ac:dyDescent="0.35">
      <c r="A17" s="583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91" t="s">
        <v>180</v>
      </c>
      <c r="K17" s="592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138.22800000000001</v>
      </c>
      <c r="C18" s="114">
        <v>129.81800000000001</v>
      </c>
      <c r="D18" s="114">
        <v>92.394000000000005</v>
      </c>
      <c r="E18" s="131">
        <v>0.66841739734351935</v>
      </c>
      <c r="F18" s="121">
        <v>118</v>
      </c>
      <c r="G18" s="114">
        <v>109</v>
      </c>
      <c r="H18" s="114">
        <v>88</v>
      </c>
      <c r="I18" s="133">
        <v>0.74576271186440679</v>
      </c>
      <c r="J18" s="575">
        <v>0.91871999999999998</v>
      </c>
      <c r="K18" s="576"/>
      <c r="L18" s="147">
        <f>D18-B18</f>
        <v>-45.834000000000003</v>
      </c>
      <c r="M18" s="148">
        <f>H18-F18</f>
        <v>-30</v>
      </c>
    </row>
    <row r="19" spans="1:13" ht="14.4" hidden="1" customHeight="1" outlineLevel="1" x14ac:dyDescent="0.3">
      <c r="A19" s="119" t="s">
        <v>169</v>
      </c>
      <c r="B19" s="122">
        <v>35.063000000000002</v>
      </c>
      <c r="C19" s="113">
        <v>37.774000000000001</v>
      </c>
      <c r="D19" s="113">
        <v>37.308999999999997</v>
      </c>
      <c r="E19" s="134">
        <v>1.0640561275418532</v>
      </c>
      <c r="F19" s="122">
        <v>35</v>
      </c>
      <c r="G19" s="113">
        <v>39</v>
      </c>
      <c r="H19" s="113">
        <v>40</v>
      </c>
      <c r="I19" s="136">
        <v>1.1428571428571428</v>
      </c>
      <c r="J19" s="575">
        <v>0.99456</v>
      </c>
      <c r="K19" s="576"/>
      <c r="L19" s="149">
        <f t="shared" ref="L19:L26" si="2">D19-B19</f>
        <v>2.2459999999999951</v>
      </c>
      <c r="M19" s="150">
        <f t="shared" ref="M19:M26" si="3">H19-F19</f>
        <v>5</v>
      </c>
    </row>
    <row r="20" spans="1:13" ht="14.4" hidden="1" customHeight="1" outlineLevel="1" x14ac:dyDescent="0.3">
      <c r="A20" s="119" t="s">
        <v>170</v>
      </c>
      <c r="B20" s="122">
        <v>109.036</v>
      </c>
      <c r="C20" s="113">
        <v>76.914000000000001</v>
      </c>
      <c r="D20" s="113">
        <v>93.906000000000006</v>
      </c>
      <c r="E20" s="134">
        <v>0.86123849003998687</v>
      </c>
      <c r="F20" s="122">
        <v>122</v>
      </c>
      <c r="G20" s="113">
        <v>85</v>
      </c>
      <c r="H20" s="113">
        <v>94</v>
      </c>
      <c r="I20" s="136">
        <v>0.77049180327868849</v>
      </c>
      <c r="J20" s="575">
        <v>0.96671999999999991</v>
      </c>
      <c r="K20" s="576"/>
      <c r="L20" s="149">
        <f t="shared" si="2"/>
        <v>-15.129999999999995</v>
      </c>
      <c r="M20" s="150">
        <f t="shared" si="3"/>
        <v>-28</v>
      </c>
    </row>
    <row r="21" spans="1:13" ht="14.4" hidden="1" customHeight="1" outlineLevel="1" x14ac:dyDescent="0.3">
      <c r="A21" s="119" t="s">
        <v>171</v>
      </c>
      <c r="B21" s="122">
        <v>14.048999999999999</v>
      </c>
      <c r="C21" s="113">
        <v>8.7739999999999991</v>
      </c>
      <c r="D21" s="113">
        <v>5.5279999999999996</v>
      </c>
      <c r="E21" s="134">
        <v>0.39347996298668941</v>
      </c>
      <c r="F21" s="122">
        <v>17</v>
      </c>
      <c r="G21" s="113">
        <v>9</v>
      </c>
      <c r="H21" s="113">
        <v>7</v>
      </c>
      <c r="I21" s="136">
        <v>0.41176470588235292</v>
      </c>
      <c r="J21" s="575">
        <v>1.11744</v>
      </c>
      <c r="K21" s="576"/>
      <c r="L21" s="149">
        <f t="shared" si="2"/>
        <v>-8.5210000000000008</v>
      </c>
      <c r="M21" s="150">
        <f t="shared" si="3"/>
        <v>-10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551</v>
      </c>
      <c r="F22" s="122">
        <v>0</v>
      </c>
      <c r="G22" s="113">
        <v>0</v>
      </c>
      <c r="H22" s="113">
        <v>0</v>
      </c>
      <c r="I22" s="136" t="s">
        <v>551</v>
      </c>
      <c r="J22" s="575">
        <v>0.96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41.311</v>
      </c>
      <c r="C23" s="113">
        <v>56.828000000000003</v>
      </c>
      <c r="D23" s="113">
        <v>47.984000000000002</v>
      </c>
      <c r="E23" s="134">
        <v>1.1615308271404712</v>
      </c>
      <c r="F23" s="122">
        <v>52</v>
      </c>
      <c r="G23" s="113">
        <v>56</v>
      </c>
      <c r="H23" s="113">
        <v>51</v>
      </c>
      <c r="I23" s="136">
        <v>0.98076923076923073</v>
      </c>
      <c r="J23" s="575">
        <v>0.98495999999999995</v>
      </c>
      <c r="K23" s="576"/>
      <c r="L23" s="149">
        <f t="shared" si="2"/>
        <v>6.6730000000000018</v>
      </c>
      <c r="M23" s="150">
        <f t="shared" si="3"/>
        <v>-1</v>
      </c>
    </row>
    <row r="24" spans="1:13" ht="14.4" hidden="1" customHeight="1" outlineLevel="1" x14ac:dyDescent="0.3">
      <c r="A24" s="119" t="s">
        <v>174</v>
      </c>
      <c r="B24" s="122">
        <v>4.6399999999999997</v>
      </c>
      <c r="C24" s="113">
        <v>4.0049999999999999</v>
      </c>
      <c r="D24" s="113">
        <v>5.5439999999999996</v>
      </c>
      <c r="E24" s="134">
        <v>1.1948275862068964</v>
      </c>
      <c r="F24" s="122">
        <v>6</v>
      </c>
      <c r="G24" s="113">
        <v>6</v>
      </c>
      <c r="H24" s="113">
        <v>8</v>
      </c>
      <c r="I24" s="136">
        <v>1.3333333333333333</v>
      </c>
      <c r="J24" s="575">
        <v>1.0147199999999998</v>
      </c>
      <c r="K24" s="576"/>
      <c r="L24" s="149">
        <f t="shared" si="2"/>
        <v>0.90399999999999991</v>
      </c>
      <c r="M24" s="150">
        <f t="shared" si="3"/>
        <v>2</v>
      </c>
    </row>
    <row r="25" spans="1:13" ht="14.4" hidden="1" customHeight="1" outlineLevel="1" thickBot="1" x14ac:dyDescent="0.35">
      <c r="A25" s="244" t="s">
        <v>211</v>
      </c>
      <c r="B25" s="245">
        <v>1.8220000000000001</v>
      </c>
      <c r="C25" s="246">
        <v>0</v>
      </c>
      <c r="D25" s="246">
        <v>3.6440000000000001</v>
      </c>
      <c r="E25" s="247"/>
      <c r="F25" s="245">
        <v>2</v>
      </c>
      <c r="G25" s="246">
        <v>0</v>
      </c>
      <c r="H25" s="246">
        <v>4</v>
      </c>
      <c r="I25" s="249"/>
      <c r="J25" s="364"/>
      <c r="K25" s="365"/>
      <c r="L25" s="252">
        <f>D25-B25</f>
        <v>1.8220000000000001</v>
      </c>
      <c r="M25" s="253">
        <f>H25-F25</f>
        <v>2</v>
      </c>
    </row>
    <row r="26" spans="1:13" ht="14.4" customHeight="1" collapsed="1" thickBot="1" x14ac:dyDescent="0.35">
      <c r="A26" s="151" t="s">
        <v>3</v>
      </c>
      <c r="B26" s="152">
        <f>SUM(B18:B25)</f>
        <v>344.14899999999994</v>
      </c>
      <c r="C26" s="153">
        <f>SUM(C18:C25)</f>
        <v>314.11300000000006</v>
      </c>
      <c r="D26" s="153">
        <f>SUM(D18:D25)</f>
        <v>286.30899999999997</v>
      </c>
      <c r="E26" s="154">
        <f>IF(OR(D26=0,B26=0),0,D26/B26)</f>
        <v>0.83193326146523749</v>
      </c>
      <c r="F26" s="152">
        <f>SUM(F18:F25)</f>
        <v>352</v>
      </c>
      <c r="G26" s="153">
        <f>SUM(G18:G25)</f>
        <v>304</v>
      </c>
      <c r="H26" s="153">
        <f>SUM(H18:H25)</f>
        <v>292</v>
      </c>
      <c r="I26" s="155">
        <f>IF(OR(H26=0,F26=0),0,H26/F26)</f>
        <v>0.82954545454545459</v>
      </c>
      <c r="J26" s="123"/>
      <c r="K26" s="123"/>
      <c r="L26" s="145">
        <f t="shared" si="2"/>
        <v>-57.839999999999975</v>
      </c>
      <c r="M26" s="156">
        <f t="shared" si="3"/>
        <v>-60</v>
      </c>
    </row>
    <row r="27" spans="1:13" ht="14.4" customHeight="1" x14ac:dyDescent="0.3">
      <c r="A27" s="157"/>
      <c r="B27" s="587" t="s">
        <v>209</v>
      </c>
      <c r="C27" s="588"/>
      <c r="D27" s="588"/>
      <c r="E27" s="588"/>
      <c r="F27" s="587" t="s">
        <v>210</v>
      </c>
      <c r="G27" s="588"/>
      <c r="H27" s="588"/>
      <c r="I27" s="588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7" t="s">
        <v>208</v>
      </c>
      <c r="B29" s="579" t="s">
        <v>71</v>
      </c>
      <c r="C29" s="580"/>
      <c r="D29" s="580"/>
      <c r="E29" s="581"/>
      <c r="F29" s="580" t="s">
        <v>260</v>
      </c>
      <c r="G29" s="580"/>
      <c r="H29" s="580"/>
      <c r="I29" s="581"/>
      <c r="J29" s="158"/>
      <c r="K29" s="158"/>
      <c r="L29" s="158"/>
      <c r="M29" s="159"/>
    </row>
    <row r="30" spans="1:13" ht="14.4" customHeight="1" thickBot="1" x14ac:dyDescent="0.35">
      <c r="A30" s="578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133.25800000000001</v>
      </c>
      <c r="C31" s="114">
        <v>126.852</v>
      </c>
      <c r="D31" s="114">
        <v>152.24799999999999</v>
      </c>
      <c r="E31" s="131">
        <v>1.2002018099832874</v>
      </c>
      <c r="F31" s="132">
        <v>41</v>
      </c>
      <c r="G31" s="114">
        <v>39</v>
      </c>
      <c r="H31" s="114">
        <v>47</v>
      </c>
      <c r="I31" s="133">
        <v>1.2051282051282051</v>
      </c>
      <c r="J31" s="158"/>
      <c r="K31" s="158"/>
      <c r="L31" s="147">
        <f t="shared" ref="L31:L39" si="4">D31-B31</f>
        <v>18.989999999999981</v>
      </c>
      <c r="M31" s="148">
        <f t="shared" ref="M31:M39" si="5">H31-F31</f>
        <v>6</v>
      </c>
    </row>
    <row r="32" spans="1:13" ht="14.4" hidden="1" customHeight="1" outlineLevel="1" x14ac:dyDescent="0.3">
      <c r="A32" s="119" t="s">
        <v>169</v>
      </c>
      <c r="B32" s="122">
        <v>22.152000000000001</v>
      </c>
      <c r="C32" s="113">
        <v>46.207999999999998</v>
      </c>
      <c r="D32" s="113">
        <v>37.079000000000001</v>
      </c>
      <c r="E32" s="134">
        <v>0.80243680747922441</v>
      </c>
      <c r="F32" s="135">
        <v>7</v>
      </c>
      <c r="G32" s="113">
        <v>14</v>
      </c>
      <c r="H32" s="113">
        <v>11</v>
      </c>
      <c r="I32" s="136">
        <v>0.7857142857142857</v>
      </c>
      <c r="J32" s="158"/>
      <c r="K32" s="158"/>
      <c r="L32" s="149">
        <f t="shared" si="4"/>
        <v>14.927</v>
      </c>
      <c r="M32" s="150">
        <f t="shared" si="5"/>
        <v>4</v>
      </c>
    </row>
    <row r="33" spans="1:13" ht="14.4" hidden="1" customHeight="1" outlineLevel="1" x14ac:dyDescent="0.3">
      <c r="A33" s="119" t="s">
        <v>170</v>
      </c>
      <c r="B33" s="122">
        <v>49.625999999999998</v>
      </c>
      <c r="C33" s="113">
        <v>90.683999999999997</v>
      </c>
      <c r="D33" s="113">
        <v>99.435000000000002</v>
      </c>
      <c r="E33" s="134">
        <v>1.0964999338361785</v>
      </c>
      <c r="F33" s="135">
        <v>15</v>
      </c>
      <c r="G33" s="113">
        <v>28</v>
      </c>
      <c r="H33" s="113">
        <v>31</v>
      </c>
      <c r="I33" s="136">
        <v>1.1071428571428572</v>
      </c>
      <c r="J33" s="158"/>
      <c r="K33" s="158"/>
      <c r="L33" s="149">
        <f t="shared" si="4"/>
        <v>49.809000000000005</v>
      </c>
      <c r="M33" s="150">
        <f t="shared" si="5"/>
        <v>16</v>
      </c>
    </row>
    <row r="34" spans="1:13" ht="14.4" hidden="1" customHeight="1" outlineLevel="1" x14ac:dyDescent="0.3">
      <c r="A34" s="119" t="s">
        <v>171</v>
      </c>
      <c r="B34" s="122">
        <v>20.05</v>
      </c>
      <c r="C34" s="113">
        <v>6.0439999999999996</v>
      </c>
      <c r="D34" s="113">
        <v>9.1539999999999999</v>
      </c>
      <c r="E34" s="134">
        <v>1.514559894109861</v>
      </c>
      <c r="F34" s="135">
        <v>6</v>
      </c>
      <c r="G34" s="113">
        <v>2</v>
      </c>
      <c r="H34" s="113">
        <v>3</v>
      </c>
      <c r="I34" s="136">
        <v>1.5</v>
      </c>
      <c r="J34" s="158"/>
      <c r="K34" s="158"/>
      <c r="L34" s="149">
        <f t="shared" si="4"/>
        <v>-10.896000000000001</v>
      </c>
      <c r="M34" s="150">
        <f t="shared" si="5"/>
        <v>-3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551</v>
      </c>
      <c r="F35" s="135">
        <v>0</v>
      </c>
      <c r="G35" s="113">
        <v>0</v>
      </c>
      <c r="H35" s="113">
        <v>0</v>
      </c>
      <c r="I35" s="136" t="s">
        <v>551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78.694000000000003</v>
      </c>
      <c r="C36" s="113">
        <v>44.225999999999999</v>
      </c>
      <c r="D36" s="113">
        <v>30.335000000000001</v>
      </c>
      <c r="E36" s="134">
        <v>0.68590874146429703</v>
      </c>
      <c r="F36" s="135">
        <v>23</v>
      </c>
      <c r="G36" s="113">
        <v>14</v>
      </c>
      <c r="H36" s="113">
        <v>10</v>
      </c>
      <c r="I36" s="136">
        <v>0.7142857142857143</v>
      </c>
      <c r="J36" s="158"/>
      <c r="K36" s="158"/>
      <c r="L36" s="149">
        <f t="shared" si="4"/>
        <v>-48.359000000000002</v>
      </c>
      <c r="M36" s="150">
        <f t="shared" si="5"/>
        <v>-13</v>
      </c>
    </row>
    <row r="37" spans="1:13" ht="14.4" hidden="1" customHeight="1" outlineLevel="1" x14ac:dyDescent="0.3">
      <c r="A37" s="119" t="s">
        <v>174</v>
      </c>
      <c r="B37" s="122">
        <v>6.5039999999999996</v>
      </c>
      <c r="C37" s="113">
        <v>9.5259999999999998</v>
      </c>
      <c r="D37" s="113">
        <v>25.184000000000001</v>
      </c>
      <c r="E37" s="134">
        <v>2.6437119462523619</v>
      </c>
      <c r="F37" s="135">
        <v>2</v>
      </c>
      <c r="G37" s="113">
        <v>3</v>
      </c>
      <c r="H37" s="113">
        <v>8</v>
      </c>
      <c r="I37" s="136">
        <v>2.6666666666666665</v>
      </c>
      <c r="J37" s="158"/>
      <c r="K37" s="158"/>
      <c r="L37" s="149">
        <f t="shared" si="4"/>
        <v>18.68</v>
      </c>
      <c r="M37" s="150">
        <f t="shared" si="5"/>
        <v>6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551</v>
      </c>
      <c r="F38" s="248">
        <v>0</v>
      </c>
      <c r="G38" s="246">
        <v>0</v>
      </c>
      <c r="H38" s="246">
        <v>0</v>
      </c>
      <c r="I38" s="249" t="s">
        <v>551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310.28400000000005</v>
      </c>
      <c r="C39" s="166">
        <f>SUM(C31:C38)</f>
        <v>323.54000000000002</v>
      </c>
      <c r="D39" s="166">
        <f>SUM(D31:D38)</f>
        <v>353.435</v>
      </c>
      <c r="E39" s="167">
        <f>IF(OR(D39=0,B39=0),0,D39/B39)</f>
        <v>1.1390693687073776</v>
      </c>
      <c r="F39" s="168">
        <f>SUM(F31:F38)</f>
        <v>94</v>
      </c>
      <c r="G39" s="166">
        <f>SUM(G31:G38)</f>
        <v>100</v>
      </c>
      <c r="H39" s="166">
        <f>SUM(H31:H38)</f>
        <v>110</v>
      </c>
      <c r="I39" s="169">
        <f>IF(OR(H39=0,F39=0),0,H39/F39)</f>
        <v>1.1702127659574468</v>
      </c>
      <c r="J39" s="158"/>
      <c r="K39" s="158"/>
      <c r="L39" s="163">
        <f t="shared" si="4"/>
        <v>43.150999999999954</v>
      </c>
      <c r="M39" s="170">
        <f t="shared" si="5"/>
        <v>16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261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50" t="s">
        <v>308</v>
      </c>
    </row>
    <row r="43" spans="1:13" ht="14.4" customHeight="1" x14ac:dyDescent="0.25">
      <c r="A43" s="451" t="s">
        <v>309</v>
      </c>
    </row>
    <row r="44" spans="1:13" ht="14.4" customHeight="1" x14ac:dyDescent="0.25">
      <c r="A44" s="450" t="s">
        <v>310</v>
      </c>
    </row>
    <row r="45" spans="1:13" ht="14.4" customHeight="1" x14ac:dyDescent="0.25">
      <c r="A45" s="451" t="s">
        <v>311</v>
      </c>
    </row>
    <row r="46" spans="1:13" ht="14.4" customHeight="1" x14ac:dyDescent="0.3">
      <c r="A46" s="243" t="s">
        <v>278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11" t="s">
        <v>115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x14ac:dyDescent="0.3">
      <c r="A2" s="382" t="s">
        <v>313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6" t="s">
        <v>83</v>
      </c>
      <c r="C31" s="597"/>
      <c r="D31" s="597"/>
      <c r="E31" s="598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1005</v>
      </c>
      <c r="C33" s="203">
        <v>948</v>
      </c>
      <c r="D33" s="84">
        <f>IF(C33="","",C33-B33)</f>
        <v>-57</v>
      </c>
      <c r="E33" s="85">
        <f>IF(C33="","",C33/B33)</f>
        <v>0.94328358208955221</v>
      </c>
      <c r="F33" s="86">
        <v>147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2612</v>
      </c>
      <c r="C34" s="204">
        <v>2553</v>
      </c>
      <c r="D34" s="87">
        <f t="shared" ref="D34:D45" si="0">IF(C34="","",C34-B34)</f>
        <v>-59</v>
      </c>
      <c r="E34" s="88">
        <f t="shared" ref="E34:E45" si="1">IF(C34="","",C34/B34)</f>
        <v>0.97741194486983152</v>
      </c>
      <c r="F34" s="89">
        <v>439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/>
      <c r="C35" s="204"/>
      <c r="D35" s="87" t="str">
        <f t="shared" si="0"/>
        <v/>
      </c>
      <c r="E35" s="88" t="str">
        <f t="shared" si="1"/>
        <v/>
      </c>
      <c r="F35" s="89"/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56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52" t="s">
        <v>4191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</row>
    <row r="2" spans="1:23" ht="14.4" customHeight="1" thickBot="1" x14ac:dyDescent="0.35">
      <c r="A2" s="382" t="s">
        <v>313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5" t="s">
        <v>75</v>
      </c>
      <c r="B3" s="606">
        <v>2014</v>
      </c>
      <c r="C3" s="607"/>
      <c r="D3" s="608"/>
      <c r="E3" s="606">
        <v>2015</v>
      </c>
      <c r="F3" s="607"/>
      <c r="G3" s="608"/>
      <c r="H3" s="606">
        <v>2016</v>
      </c>
      <c r="I3" s="607"/>
      <c r="J3" s="608"/>
      <c r="K3" s="609" t="s">
        <v>76</v>
      </c>
      <c r="L3" s="601" t="s">
        <v>77</v>
      </c>
      <c r="M3" s="601" t="s">
        <v>78</v>
      </c>
      <c r="N3" s="601" t="s">
        <v>79</v>
      </c>
      <c r="O3" s="270" t="s">
        <v>80</v>
      </c>
      <c r="P3" s="602" t="s">
        <v>81</v>
      </c>
      <c r="Q3" s="603" t="s">
        <v>82</v>
      </c>
      <c r="R3" s="604"/>
      <c r="S3" s="599" t="s">
        <v>83</v>
      </c>
      <c r="T3" s="600"/>
      <c r="U3" s="600"/>
      <c r="V3" s="600"/>
      <c r="W3" s="218" t="s">
        <v>83</v>
      </c>
    </row>
    <row r="4" spans="1:23" s="95" customFormat="1" ht="14.4" customHeight="1" thickBot="1" x14ac:dyDescent="0.35">
      <c r="A4" s="845"/>
      <c r="B4" s="846" t="s">
        <v>84</v>
      </c>
      <c r="C4" s="847" t="s">
        <v>72</v>
      </c>
      <c r="D4" s="848" t="s">
        <v>85</v>
      </c>
      <c r="E4" s="846" t="s">
        <v>84</v>
      </c>
      <c r="F4" s="847" t="s">
        <v>72</v>
      </c>
      <c r="G4" s="848" t="s">
        <v>85</v>
      </c>
      <c r="H4" s="846" t="s">
        <v>84</v>
      </c>
      <c r="I4" s="847" t="s">
        <v>72</v>
      </c>
      <c r="J4" s="848" t="s">
        <v>85</v>
      </c>
      <c r="K4" s="849"/>
      <c r="L4" s="850"/>
      <c r="M4" s="850"/>
      <c r="N4" s="850"/>
      <c r="O4" s="851"/>
      <c r="P4" s="852"/>
      <c r="Q4" s="853" t="s">
        <v>73</v>
      </c>
      <c r="R4" s="854" t="s">
        <v>72</v>
      </c>
      <c r="S4" s="855" t="s">
        <v>86</v>
      </c>
      <c r="T4" s="856" t="s">
        <v>87</v>
      </c>
      <c r="U4" s="856" t="s">
        <v>88</v>
      </c>
      <c r="V4" s="857" t="s">
        <v>2</v>
      </c>
      <c r="W4" s="858" t="s">
        <v>89</v>
      </c>
    </row>
    <row r="5" spans="1:23" ht="14.4" customHeight="1" x14ac:dyDescent="0.3">
      <c r="A5" s="888" t="s">
        <v>4094</v>
      </c>
      <c r="B5" s="859"/>
      <c r="C5" s="860"/>
      <c r="D5" s="861"/>
      <c r="E5" s="862">
        <v>1</v>
      </c>
      <c r="F5" s="863">
        <v>0.24</v>
      </c>
      <c r="G5" s="864">
        <v>3</v>
      </c>
      <c r="H5" s="865"/>
      <c r="I5" s="866"/>
      <c r="J5" s="867"/>
      <c r="K5" s="868">
        <v>0.24</v>
      </c>
      <c r="L5" s="865">
        <v>1</v>
      </c>
      <c r="M5" s="865">
        <v>6</v>
      </c>
      <c r="N5" s="869">
        <v>2</v>
      </c>
      <c r="O5" s="865" t="s">
        <v>4095</v>
      </c>
      <c r="P5" s="870" t="s">
        <v>4096</v>
      </c>
      <c r="Q5" s="871">
        <f>H5-B5</f>
        <v>0</v>
      </c>
      <c r="R5" s="871">
        <f>I5-C5</f>
        <v>0</v>
      </c>
      <c r="S5" s="859" t="str">
        <f>IF(H5=0,"",H5*N5)</f>
        <v/>
      </c>
      <c r="T5" s="859" t="str">
        <f>IF(H5=0,"",H5*J5)</f>
        <v/>
      </c>
      <c r="U5" s="859" t="str">
        <f>IF(H5=0,"",T5-S5)</f>
        <v/>
      </c>
      <c r="V5" s="872" t="str">
        <f>IF(H5=0,"",T5/S5)</f>
        <v/>
      </c>
      <c r="W5" s="873"/>
    </row>
    <row r="6" spans="1:23" ht="14.4" customHeight="1" x14ac:dyDescent="0.3">
      <c r="A6" s="889" t="s">
        <v>4097</v>
      </c>
      <c r="B6" s="838"/>
      <c r="C6" s="839"/>
      <c r="D6" s="840"/>
      <c r="E6" s="819">
        <v>1</v>
      </c>
      <c r="F6" s="820">
        <v>0.22</v>
      </c>
      <c r="G6" s="821">
        <v>4</v>
      </c>
      <c r="H6" s="822"/>
      <c r="I6" s="823"/>
      <c r="J6" s="824"/>
      <c r="K6" s="825">
        <v>0.22</v>
      </c>
      <c r="L6" s="822">
        <v>1</v>
      </c>
      <c r="M6" s="822">
        <v>9</v>
      </c>
      <c r="N6" s="826">
        <v>3</v>
      </c>
      <c r="O6" s="822" t="s">
        <v>4095</v>
      </c>
      <c r="P6" s="841" t="s">
        <v>4098</v>
      </c>
      <c r="Q6" s="827">
        <f t="shared" ref="Q6:R56" si="0">H6-B6</f>
        <v>0</v>
      </c>
      <c r="R6" s="827">
        <f t="shared" si="0"/>
        <v>0</v>
      </c>
      <c r="S6" s="838" t="str">
        <f t="shared" ref="S6:S56" si="1">IF(H6=0,"",H6*N6)</f>
        <v/>
      </c>
      <c r="T6" s="838" t="str">
        <f t="shared" ref="T6:T56" si="2">IF(H6=0,"",H6*J6)</f>
        <v/>
      </c>
      <c r="U6" s="838" t="str">
        <f t="shared" ref="U6:U56" si="3">IF(H6=0,"",T6-S6)</f>
        <v/>
      </c>
      <c r="V6" s="842" t="str">
        <f t="shared" ref="V6:V56" si="4">IF(H6=0,"",T6/S6)</f>
        <v/>
      </c>
      <c r="W6" s="828"/>
    </row>
    <row r="7" spans="1:23" ht="14.4" customHeight="1" x14ac:dyDescent="0.3">
      <c r="A7" s="889" t="s">
        <v>4099</v>
      </c>
      <c r="B7" s="838">
        <v>39</v>
      </c>
      <c r="C7" s="839">
        <v>117.86</v>
      </c>
      <c r="D7" s="840">
        <v>9.1999999999999993</v>
      </c>
      <c r="E7" s="843">
        <v>51</v>
      </c>
      <c r="F7" s="823">
        <v>154.12</v>
      </c>
      <c r="G7" s="824">
        <v>8.8000000000000007</v>
      </c>
      <c r="H7" s="819">
        <v>59</v>
      </c>
      <c r="I7" s="820">
        <v>180.37</v>
      </c>
      <c r="J7" s="821">
        <v>9.1999999999999993</v>
      </c>
      <c r="K7" s="825">
        <v>3.02</v>
      </c>
      <c r="L7" s="822">
        <v>4</v>
      </c>
      <c r="M7" s="822">
        <v>33</v>
      </c>
      <c r="N7" s="826">
        <v>11</v>
      </c>
      <c r="O7" s="822" t="s">
        <v>3255</v>
      </c>
      <c r="P7" s="841" t="s">
        <v>4100</v>
      </c>
      <c r="Q7" s="827">
        <f t="shared" si="0"/>
        <v>20</v>
      </c>
      <c r="R7" s="827">
        <f t="shared" si="0"/>
        <v>62.510000000000005</v>
      </c>
      <c r="S7" s="838">
        <f t="shared" si="1"/>
        <v>649</v>
      </c>
      <c r="T7" s="838">
        <f t="shared" si="2"/>
        <v>542.79999999999995</v>
      </c>
      <c r="U7" s="838">
        <f t="shared" si="3"/>
        <v>-106.20000000000005</v>
      </c>
      <c r="V7" s="842">
        <f t="shared" si="4"/>
        <v>0.83636363636363631</v>
      </c>
      <c r="W7" s="828">
        <v>12</v>
      </c>
    </row>
    <row r="8" spans="1:23" ht="14.4" customHeight="1" x14ac:dyDescent="0.3">
      <c r="A8" s="890" t="s">
        <v>4101</v>
      </c>
      <c r="B8" s="874">
        <v>1</v>
      </c>
      <c r="C8" s="875">
        <v>3.11</v>
      </c>
      <c r="D8" s="844">
        <v>9</v>
      </c>
      <c r="E8" s="876">
        <v>3</v>
      </c>
      <c r="F8" s="877">
        <v>9.33</v>
      </c>
      <c r="G8" s="829">
        <v>9</v>
      </c>
      <c r="H8" s="878">
        <v>7</v>
      </c>
      <c r="I8" s="879">
        <v>21.77</v>
      </c>
      <c r="J8" s="830">
        <v>8.9</v>
      </c>
      <c r="K8" s="880">
        <v>3.11</v>
      </c>
      <c r="L8" s="881">
        <v>4</v>
      </c>
      <c r="M8" s="881">
        <v>39</v>
      </c>
      <c r="N8" s="882">
        <v>13</v>
      </c>
      <c r="O8" s="881" t="s">
        <v>3255</v>
      </c>
      <c r="P8" s="883" t="s">
        <v>4100</v>
      </c>
      <c r="Q8" s="884">
        <f t="shared" si="0"/>
        <v>6</v>
      </c>
      <c r="R8" s="884">
        <f t="shared" si="0"/>
        <v>18.66</v>
      </c>
      <c r="S8" s="874">
        <f t="shared" si="1"/>
        <v>91</v>
      </c>
      <c r="T8" s="874">
        <f t="shared" si="2"/>
        <v>62.300000000000004</v>
      </c>
      <c r="U8" s="874">
        <f t="shared" si="3"/>
        <v>-28.699999999999996</v>
      </c>
      <c r="V8" s="885">
        <f t="shared" si="4"/>
        <v>0.68461538461538463</v>
      </c>
      <c r="W8" s="831"/>
    </row>
    <row r="9" spans="1:23" ht="14.4" customHeight="1" x14ac:dyDescent="0.3">
      <c r="A9" s="889" t="s">
        <v>4102</v>
      </c>
      <c r="B9" s="838"/>
      <c r="C9" s="839"/>
      <c r="D9" s="840"/>
      <c r="E9" s="819">
        <v>1</v>
      </c>
      <c r="F9" s="820">
        <v>2.23</v>
      </c>
      <c r="G9" s="821">
        <v>28</v>
      </c>
      <c r="H9" s="822"/>
      <c r="I9" s="823"/>
      <c r="J9" s="824"/>
      <c r="K9" s="825">
        <v>2.16</v>
      </c>
      <c r="L9" s="822">
        <v>5</v>
      </c>
      <c r="M9" s="822">
        <v>48</v>
      </c>
      <c r="N9" s="826">
        <v>16</v>
      </c>
      <c r="O9" s="822" t="s">
        <v>4095</v>
      </c>
      <c r="P9" s="841" t="s">
        <v>4103</v>
      </c>
      <c r="Q9" s="827">
        <f t="shared" si="0"/>
        <v>0</v>
      </c>
      <c r="R9" s="827">
        <f t="shared" si="0"/>
        <v>0</v>
      </c>
      <c r="S9" s="838" t="str">
        <f t="shared" si="1"/>
        <v/>
      </c>
      <c r="T9" s="838" t="str">
        <f t="shared" si="2"/>
        <v/>
      </c>
      <c r="U9" s="838" t="str">
        <f t="shared" si="3"/>
        <v/>
      </c>
      <c r="V9" s="842" t="str">
        <f t="shared" si="4"/>
        <v/>
      </c>
      <c r="W9" s="828"/>
    </row>
    <row r="10" spans="1:23" ht="14.4" customHeight="1" x14ac:dyDescent="0.3">
      <c r="A10" s="890" t="s">
        <v>4104</v>
      </c>
      <c r="B10" s="874">
        <v>1</v>
      </c>
      <c r="C10" s="875">
        <v>4.1900000000000004</v>
      </c>
      <c r="D10" s="844">
        <v>12</v>
      </c>
      <c r="E10" s="878"/>
      <c r="F10" s="879"/>
      <c r="G10" s="830"/>
      <c r="H10" s="881"/>
      <c r="I10" s="877"/>
      <c r="J10" s="829"/>
      <c r="K10" s="880">
        <v>4.1900000000000004</v>
      </c>
      <c r="L10" s="881">
        <v>9</v>
      </c>
      <c r="M10" s="881">
        <v>78</v>
      </c>
      <c r="N10" s="882">
        <v>26</v>
      </c>
      <c r="O10" s="881" t="s">
        <v>4095</v>
      </c>
      <c r="P10" s="883" t="s">
        <v>4103</v>
      </c>
      <c r="Q10" s="884">
        <f t="shared" si="0"/>
        <v>-1</v>
      </c>
      <c r="R10" s="884">
        <f t="shared" si="0"/>
        <v>-4.1900000000000004</v>
      </c>
      <c r="S10" s="874" t="str">
        <f t="shared" si="1"/>
        <v/>
      </c>
      <c r="T10" s="874" t="str">
        <f t="shared" si="2"/>
        <v/>
      </c>
      <c r="U10" s="874" t="str">
        <f t="shared" si="3"/>
        <v/>
      </c>
      <c r="V10" s="885" t="str">
        <f t="shared" si="4"/>
        <v/>
      </c>
      <c r="W10" s="831"/>
    </row>
    <row r="11" spans="1:23" ht="14.4" customHeight="1" x14ac:dyDescent="0.3">
      <c r="A11" s="889" t="s">
        <v>4105</v>
      </c>
      <c r="B11" s="838">
        <v>4</v>
      </c>
      <c r="C11" s="839">
        <v>9.69</v>
      </c>
      <c r="D11" s="840">
        <v>18</v>
      </c>
      <c r="E11" s="843">
        <v>4</v>
      </c>
      <c r="F11" s="823">
        <v>10.199999999999999</v>
      </c>
      <c r="G11" s="824">
        <v>10.3</v>
      </c>
      <c r="H11" s="819">
        <v>5</v>
      </c>
      <c r="I11" s="820">
        <v>13.23</v>
      </c>
      <c r="J11" s="832">
        <v>17</v>
      </c>
      <c r="K11" s="825">
        <v>2.38</v>
      </c>
      <c r="L11" s="822">
        <v>4</v>
      </c>
      <c r="M11" s="822">
        <v>33</v>
      </c>
      <c r="N11" s="826">
        <v>11</v>
      </c>
      <c r="O11" s="822" t="s">
        <v>4095</v>
      </c>
      <c r="P11" s="841" t="s">
        <v>4106</v>
      </c>
      <c r="Q11" s="827">
        <f t="shared" si="0"/>
        <v>1</v>
      </c>
      <c r="R11" s="827">
        <f t="shared" si="0"/>
        <v>3.5400000000000009</v>
      </c>
      <c r="S11" s="838">
        <f t="shared" si="1"/>
        <v>55</v>
      </c>
      <c r="T11" s="838">
        <f t="shared" si="2"/>
        <v>85</v>
      </c>
      <c r="U11" s="838">
        <f t="shared" si="3"/>
        <v>30</v>
      </c>
      <c r="V11" s="842">
        <f t="shared" si="4"/>
        <v>1.5454545454545454</v>
      </c>
      <c r="W11" s="828">
        <v>39</v>
      </c>
    </row>
    <row r="12" spans="1:23" ht="14.4" customHeight="1" x14ac:dyDescent="0.3">
      <c r="A12" s="890" t="s">
        <v>4107</v>
      </c>
      <c r="B12" s="874">
        <v>1</v>
      </c>
      <c r="C12" s="875">
        <v>2.76</v>
      </c>
      <c r="D12" s="844">
        <v>15</v>
      </c>
      <c r="E12" s="876"/>
      <c r="F12" s="877"/>
      <c r="G12" s="829"/>
      <c r="H12" s="878">
        <v>1</v>
      </c>
      <c r="I12" s="879">
        <v>2.76</v>
      </c>
      <c r="J12" s="833">
        <v>31</v>
      </c>
      <c r="K12" s="880">
        <v>2.76</v>
      </c>
      <c r="L12" s="881">
        <v>4</v>
      </c>
      <c r="M12" s="881">
        <v>39</v>
      </c>
      <c r="N12" s="882">
        <v>13</v>
      </c>
      <c r="O12" s="881" t="s">
        <v>4095</v>
      </c>
      <c r="P12" s="883" t="s">
        <v>4106</v>
      </c>
      <c r="Q12" s="884">
        <f t="shared" si="0"/>
        <v>0</v>
      </c>
      <c r="R12" s="884">
        <f t="shared" si="0"/>
        <v>0</v>
      </c>
      <c r="S12" s="874">
        <f t="shared" si="1"/>
        <v>13</v>
      </c>
      <c r="T12" s="874">
        <f t="shared" si="2"/>
        <v>31</v>
      </c>
      <c r="U12" s="874">
        <f t="shared" si="3"/>
        <v>18</v>
      </c>
      <c r="V12" s="885">
        <f t="shared" si="4"/>
        <v>2.3846153846153846</v>
      </c>
      <c r="W12" s="831">
        <v>18</v>
      </c>
    </row>
    <row r="13" spans="1:23" ht="14.4" customHeight="1" x14ac:dyDescent="0.3">
      <c r="A13" s="889" t="s">
        <v>4108</v>
      </c>
      <c r="B13" s="838"/>
      <c r="C13" s="839"/>
      <c r="D13" s="840"/>
      <c r="E13" s="819">
        <v>1</v>
      </c>
      <c r="F13" s="820">
        <v>1.84</v>
      </c>
      <c r="G13" s="821">
        <v>27</v>
      </c>
      <c r="H13" s="822"/>
      <c r="I13" s="823"/>
      <c r="J13" s="824"/>
      <c r="K13" s="825">
        <v>1.84</v>
      </c>
      <c r="L13" s="822">
        <v>5</v>
      </c>
      <c r="M13" s="822">
        <v>42</v>
      </c>
      <c r="N13" s="826">
        <v>14</v>
      </c>
      <c r="O13" s="822" t="s">
        <v>4095</v>
      </c>
      <c r="P13" s="841" t="s">
        <v>4109</v>
      </c>
      <c r="Q13" s="827">
        <f t="shared" si="0"/>
        <v>0</v>
      </c>
      <c r="R13" s="827">
        <f t="shared" si="0"/>
        <v>0</v>
      </c>
      <c r="S13" s="838" t="str">
        <f t="shared" si="1"/>
        <v/>
      </c>
      <c r="T13" s="838" t="str">
        <f t="shared" si="2"/>
        <v/>
      </c>
      <c r="U13" s="838" t="str">
        <f t="shared" si="3"/>
        <v/>
      </c>
      <c r="V13" s="842" t="str">
        <f t="shared" si="4"/>
        <v/>
      </c>
      <c r="W13" s="828"/>
    </row>
    <row r="14" spans="1:23" ht="14.4" customHeight="1" x14ac:dyDescent="0.3">
      <c r="A14" s="889" t="s">
        <v>4110</v>
      </c>
      <c r="B14" s="838">
        <v>70</v>
      </c>
      <c r="C14" s="839">
        <v>87.65</v>
      </c>
      <c r="D14" s="840">
        <v>4.9000000000000004</v>
      </c>
      <c r="E14" s="819">
        <v>81</v>
      </c>
      <c r="F14" s="820">
        <v>100.91</v>
      </c>
      <c r="G14" s="821">
        <v>4.7</v>
      </c>
      <c r="H14" s="822">
        <v>78</v>
      </c>
      <c r="I14" s="823">
        <v>97.73</v>
      </c>
      <c r="J14" s="824">
        <v>4.5</v>
      </c>
      <c r="K14" s="825">
        <v>1.22</v>
      </c>
      <c r="L14" s="822">
        <v>2</v>
      </c>
      <c r="M14" s="822">
        <v>18</v>
      </c>
      <c r="N14" s="826">
        <v>6</v>
      </c>
      <c r="O14" s="822" t="s">
        <v>4095</v>
      </c>
      <c r="P14" s="841" t="s">
        <v>4111</v>
      </c>
      <c r="Q14" s="827">
        <f t="shared" si="0"/>
        <v>8</v>
      </c>
      <c r="R14" s="827">
        <f t="shared" si="0"/>
        <v>10.079999999999998</v>
      </c>
      <c r="S14" s="838">
        <f t="shared" si="1"/>
        <v>468</v>
      </c>
      <c r="T14" s="838">
        <f t="shared" si="2"/>
        <v>351</v>
      </c>
      <c r="U14" s="838">
        <f t="shared" si="3"/>
        <v>-117</v>
      </c>
      <c r="V14" s="842">
        <f t="shared" si="4"/>
        <v>0.75</v>
      </c>
      <c r="W14" s="828">
        <v>11</v>
      </c>
    </row>
    <row r="15" spans="1:23" ht="14.4" customHeight="1" x14ac:dyDescent="0.3">
      <c r="A15" s="890" t="s">
        <v>4112</v>
      </c>
      <c r="B15" s="874">
        <v>1</v>
      </c>
      <c r="C15" s="875">
        <v>1.58</v>
      </c>
      <c r="D15" s="844">
        <v>15</v>
      </c>
      <c r="E15" s="878">
        <v>1</v>
      </c>
      <c r="F15" s="879">
        <v>1.68</v>
      </c>
      <c r="G15" s="830">
        <v>5</v>
      </c>
      <c r="H15" s="881"/>
      <c r="I15" s="877"/>
      <c r="J15" s="829"/>
      <c r="K15" s="880">
        <v>1.58</v>
      </c>
      <c r="L15" s="881">
        <v>3</v>
      </c>
      <c r="M15" s="881">
        <v>24</v>
      </c>
      <c r="N15" s="882">
        <v>8</v>
      </c>
      <c r="O15" s="881" t="s">
        <v>4095</v>
      </c>
      <c r="P15" s="883" t="s">
        <v>4111</v>
      </c>
      <c r="Q15" s="884">
        <f t="shared" si="0"/>
        <v>-1</v>
      </c>
      <c r="R15" s="884">
        <f t="shared" si="0"/>
        <v>-1.58</v>
      </c>
      <c r="S15" s="874" t="str">
        <f t="shared" si="1"/>
        <v/>
      </c>
      <c r="T15" s="874" t="str">
        <f t="shared" si="2"/>
        <v/>
      </c>
      <c r="U15" s="874" t="str">
        <f t="shared" si="3"/>
        <v/>
      </c>
      <c r="V15" s="885" t="str">
        <f t="shared" si="4"/>
        <v/>
      </c>
      <c r="W15" s="831"/>
    </row>
    <row r="16" spans="1:23" ht="14.4" customHeight="1" x14ac:dyDescent="0.3">
      <c r="A16" s="890" t="s">
        <v>4113</v>
      </c>
      <c r="B16" s="874">
        <v>1</v>
      </c>
      <c r="C16" s="875">
        <v>2.37</v>
      </c>
      <c r="D16" s="844">
        <v>5</v>
      </c>
      <c r="E16" s="878">
        <v>1</v>
      </c>
      <c r="F16" s="879">
        <v>2.37</v>
      </c>
      <c r="G16" s="830">
        <v>5</v>
      </c>
      <c r="H16" s="881"/>
      <c r="I16" s="877"/>
      <c r="J16" s="829"/>
      <c r="K16" s="880">
        <v>2.37</v>
      </c>
      <c r="L16" s="881">
        <v>4</v>
      </c>
      <c r="M16" s="881">
        <v>39</v>
      </c>
      <c r="N16" s="882">
        <v>13</v>
      </c>
      <c r="O16" s="881" t="s">
        <v>4095</v>
      </c>
      <c r="P16" s="883" t="s">
        <v>4111</v>
      </c>
      <c r="Q16" s="884">
        <f t="shared" si="0"/>
        <v>-1</v>
      </c>
      <c r="R16" s="884">
        <f t="shared" si="0"/>
        <v>-2.37</v>
      </c>
      <c r="S16" s="874" t="str">
        <f t="shared" si="1"/>
        <v/>
      </c>
      <c r="T16" s="874" t="str">
        <f t="shared" si="2"/>
        <v/>
      </c>
      <c r="U16" s="874" t="str">
        <f t="shared" si="3"/>
        <v/>
      </c>
      <c r="V16" s="885" t="str">
        <f t="shared" si="4"/>
        <v/>
      </c>
      <c r="W16" s="831"/>
    </row>
    <row r="17" spans="1:23" ht="14.4" customHeight="1" x14ac:dyDescent="0.3">
      <c r="A17" s="889" t="s">
        <v>4114</v>
      </c>
      <c r="B17" s="834">
        <v>13</v>
      </c>
      <c r="C17" s="835">
        <v>5.32</v>
      </c>
      <c r="D17" s="836">
        <v>4.4000000000000004</v>
      </c>
      <c r="E17" s="843">
        <v>7</v>
      </c>
      <c r="F17" s="823">
        <v>2.66</v>
      </c>
      <c r="G17" s="824">
        <v>3.4</v>
      </c>
      <c r="H17" s="822">
        <v>8</v>
      </c>
      <c r="I17" s="823">
        <v>3.04</v>
      </c>
      <c r="J17" s="832">
        <v>3.9</v>
      </c>
      <c r="K17" s="825">
        <v>0.38</v>
      </c>
      <c r="L17" s="822">
        <v>1</v>
      </c>
      <c r="M17" s="822">
        <v>9</v>
      </c>
      <c r="N17" s="826">
        <v>3</v>
      </c>
      <c r="O17" s="822" t="s">
        <v>4095</v>
      </c>
      <c r="P17" s="841" t="s">
        <v>4115</v>
      </c>
      <c r="Q17" s="827">
        <f t="shared" si="0"/>
        <v>-5</v>
      </c>
      <c r="R17" s="827">
        <f t="shared" si="0"/>
        <v>-2.2800000000000002</v>
      </c>
      <c r="S17" s="838">
        <f t="shared" si="1"/>
        <v>24</v>
      </c>
      <c r="T17" s="838">
        <f t="shared" si="2"/>
        <v>31.2</v>
      </c>
      <c r="U17" s="838">
        <f t="shared" si="3"/>
        <v>7.1999999999999993</v>
      </c>
      <c r="V17" s="842">
        <f t="shared" si="4"/>
        <v>1.3</v>
      </c>
      <c r="W17" s="828">
        <v>7</v>
      </c>
    </row>
    <row r="18" spans="1:23" ht="14.4" customHeight="1" x14ac:dyDescent="0.3">
      <c r="A18" s="890" t="s">
        <v>4116</v>
      </c>
      <c r="B18" s="886">
        <v>3</v>
      </c>
      <c r="C18" s="887">
        <v>1.72</v>
      </c>
      <c r="D18" s="837">
        <v>8</v>
      </c>
      <c r="E18" s="876">
        <v>1</v>
      </c>
      <c r="F18" s="877">
        <v>0.47</v>
      </c>
      <c r="G18" s="829">
        <v>4</v>
      </c>
      <c r="H18" s="881"/>
      <c r="I18" s="877"/>
      <c r="J18" s="829"/>
      <c r="K18" s="880">
        <v>0.47</v>
      </c>
      <c r="L18" s="881">
        <v>1</v>
      </c>
      <c r="M18" s="881">
        <v>12</v>
      </c>
      <c r="N18" s="882">
        <v>4</v>
      </c>
      <c r="O18" s="881" t="s">
        <v>4095</v>
      </c>
      <c r="P18" s="883" t="s">
        <v>4117</v>
      </c>
      <c r="Q18" s="884">
        <f t="shared" si="0"/>
        <v>-3</v>
      </c>
      <c r="R18" s="884">
        <f t="shared" si="0"/>
        <v>-1.72</v>
      </c>
      <c r="S18" s="874" t="str">
        <f t="shared" si="1"/>
        <v/>
      </c>
      <c r="T18" s="874" t="str">
        <f t="shared" si="2"/>
        <v/>
      </c>
      <c r="U18" s="874" t="str">
        <f t="shared" si="3"/>
        <v/>
      </c>
      <c r="V18" s="885" t="str">
        <f t="shared" si="4"/>
        <v/>
      </c>
      <c r="W18" s="831"/>
    </row>
    <row r="19" spans="1:23" ht="14.4" customHeight="1" x14ac:dyDescent="0.3">
      <c r="A19" s="890" t="s">
        <v>4118</v>
      </c>
      <c r="B19" s="886"/>
      <c r="C19" s="887"/>
      <c r="D19" s="837"/>
      <c r="E19" s="876">
        <v>1</v>
      </c>
      <c r="F19" s="877">
        <v>1.05</v>
      </c>
      <c r="G19" s="829">
        <v>5</v>
      </c>
      <c r="H19" s="881"/>
      <c r="I19" s="877"/>
      <c r="J19" s="829"/>
      <c r="K19" s="880">
        <v>1.05</v>
      </c>
      <c r="L19" s="881">
        <v>3</v>
      </c>
      <c r="M19" s="881">
        <v>27</v>
      </c>
      <c r="N19" s="882">
        <v>9</v>
      </c>
      <c r="O19" s="881" t="s">
        <v>4095</v>
      </c>
      <c r="P19" s="883" t="s">
        <v>4119</v>
      </c>
      <c r="Q19" s="884">
        <f t="shared" si="0"/>
        <v>0</v>
      </c>
      <c r="R19" s="884">
        <f t="shared" si="0"/>
        <v>0</v>
      </c>
      <c r="S19" s="874" t="str">
        <f t="shared" si="1"/>
        <v/>
      </c>
      <c r="T19" s="874" t="str">
        <f t="shared" si="2"/>
        <v/>
      </c>
      <c r="U19" s="874" t="str">
        <f t="shared" si="3"/>
        <v/>
      </c>
      <c r="V19" s="885" t="str">
        <f t="shared" si="4"/>
        <v/>
      </c>
      <c r="W19" s="831"/>
    </row>
    <row r="20" spans="1:23" ht="14.4" customHeight="1" x14ac:dyDescent="0.3">
      <c r="A20" s="889" t="s">
        <v>4120</v>
      </c>
      <c r="B20" s="838">
        <v>5</v>
      </c>
      <c r="C20" s="839">
        <v>3.91</v>
      </c>
      <c r="D20" s="840">
        <v>4.5999999999999996</v>
      </c>
      <c r="E20" s="819">
        <v>6</v>
      </c>
      <c r="F20" s="820">
        <v>5.82</v>
      </c>
      <c r="G20" s="821">
        <v>8.6999999999999993</v>
      </c>
      <c r="H20" s="822">
        <v>3</v>
      </c>
      <c r="I20" s="823">
        <v>2.35</v>
      </c>
      <c r="J20" s="832">
        <v>4.7</v>
      </c>
      <c r="K20" s="825">
        <v>0.74</v>
      </c>
      <c r="L20" s="822">
        <v>1</v>
      </c>
      <c r="M20" s="822">
        <v>12</v>
      </c>
      <c r="N20" s="826">
        <v>4</v>
      </c>
      <c r="O20" s="822" t="s">
        <v>4095</v>
      </c>
      <c r="P20" s="841" t="s">
        <v>4121</v>
      </c>
      <c r="Q20" s="827">
        <f t="shared" si="0"/>
        <v>-2</v>
      </c>
      <c r="R20" s="827">
        <f t="shared" si="0"/>
        <v>-1.56</v>
      </c>
      <c r="S20" s="838">
        <f t="shared" si="1"/>
        <v>12</v>
      </c>
      <c r="T20" s="838">
        <f t="shared" si="2"/>
        <v>14.100000000000001</v>
      </c>
      <c r="U20" s="838">
        <f t="shared" si="3"/>
        <v>2.1000000000000014</v>
      </c>
      <c r="V20" s="842">
        <f t="shared" si="4"/>
        <v>1.175</v>
      </c>
      <c r="W20" s="828">
        <v>2</v>
      </c>
    </row>
    <row r="21" spans="1:23" ht="14.4" customHeight="1" x14ac:dyDescent="0.3">
      <c r="A21" s="889" t="s">
        <v>4122</v>
      </c>
      <c r="B21" s="834">
        <v>38</v>
      </c>
      <c r="C21" s="835">
        <v>27.67</v>
      </c>
      <c r="D21" s="836">
        <v>5.2</v>
      </c>
      <c r="E21" s="843">
        <v>25</v>
      </c>
      <c r="F21" s="823">
        <v>19.690000000000001</v>
      </c>
      <c r="G21" s="824">
        <v>5</v>
      </c>
      <c r="H21" s="822">
        <v>27</v>
      </c>
      <c r="I21" s="823">
        <v>20.25</v>
      </c>
      <c r="J21" s="832">
        <v>5.4</v>
      </c>
      <c r="K21" s="825">
        <v>0.62</v>
      </c>
      <c r="L21" s="822">
        <v>1</v>
      </c>
      <c r="M21" s="822">
        <v>12</v>
      </c>
      <c r="N21" s="826">
        <v>4</v>
      </c>
      <c r="O21" s="822" t="s">
        <v>4095</v>
      </c>
      <c r="P21" s="841" t="s">
        <v>4123</v>
      </c>
      <c r="Q21" s="827">
        <f t="shared" si="0"/>
        <v>-11</v>
      </c>
      <c r="R21" s="827">
        <f t="shared" si="0"/>
        <v>-7.4200000000000017</v>
      </c>
      <c r="S21" s="838">
        <f t="shared" si="1"/>
        <v>108</v>
      </c>
      <c r="T21" s="838">
        <f t="shared" si="2"/>
        <v>145.80000000000001</v>
      </c>
      <c r="U21" s="838">
        <f t="shared" si="3"/>
        <v>37.800000000000011</v>
      </c>
      <c r="V21" s="842">
        <f t="shared" si="4"/>
        <v>1.35</v>
      </c>
      <c r="W21" s="828">
        <v>40</v>
      </c>
    </row>
    <row r="22" spans="1:23" ht="14.4" customHeight="1" x14ac:dyDescent="0.3">
      <c r="A22" s="890" t="s">
        <v>4124</v>
      </c>
      <c r="B22" s="886">
        <v>1</v>
      </c>
      <c r="C22" s="887">
        <v>0.81</v>
      </c>
      <c r="D22" s="837">
        <v>5</v>
      </c>
      <c r="E22" s="876">
        <v>1</v>
      </c>
      <c r="F22" s="877">
        <v>0.81</v>
      </c>
      <c r="G22" s="829">
        <v>5</v>
      </c>
      <c r="H22" s="881">
        <v>1</v>
      </c>
      <c r="I22" s="877">
        <v>0.81</v>
      </c>
      <c r="J22" s="829">
        <v>4</v>
      </c>
      <c r="K22" s="880">
        <v>0.81</v>
      </c>
      <c r="L22" s="881">
        <v>2</v>
      </c>
      <c r="M22" s="881">
        <v>18</v>
      </c>
      <c r="N22" s="882">
        <v>6</v>
      </c>
      <c r="O22" s="881" t="s">
        <v>4095</v>
      </c>
      <c r="P22" s="883" t="s">
        <v>4125</v>
      </c>
      <c r="Q22" s="884">
        <f t="shared" si="0"/>
        <v>0</v>
      </c>
      <c r="R22" s="884">
        <f t="shared" si="0"/>
        <v>0</v>
      </c>
      <c r="S22" s="874">
        <f t="shared" si="1"/>
        <v>6</v>
      </c>
      <c r="T22" s="874">
        <f t="shared" si="2"/>
        <v>4</v>
      </c>
      <c r="U22" s="874">
        <f t="shared" si="3"/>
        <v>-2</v>
      </c>
      <c r="V22" s="885">
        <f t="shared" si="4"/>
        <v>0.66666666666666663</v>
      </c>
      <c r="W22" s="831"/>
    </row>
    <row r="23" spans="1:23" ht="14.4" customHeight="1" x14ac:dyDescent="0.3">
      <c r="A23" s="890" t="s">
        <v>4126</v>
      </c>
      <c r="B23" s="886"/>
      <c r="C23" s="887"/>
      <c r="D23" s="837"/>
      <c r="E23" s="876">
        <v>1</v>
      </c>
      <c r="F23" s="877">
        <v>1.07</v>
      </c>
      <c r="G23" s="829">
        <v>5</v>
      </c>
      <c r="H23" s="881"/>
      <c r="I23" s="877"/>
      <c r="J23" s="829"/>
      <c r="K23" s="880">
        <v>1.07</v>
      </c>
      <c r="L23" s="881">
        <v>3</v>
      </c>
      <c r="M23" s="881">
        <v>27</v>
      </c>
      <c r="N23" s="882">
        <v>9</v>
      </c>
      <c r="O23" s="881" t="s">
        <v>4095</v>
      </c>
      <c r="P23" s="883" t="s">
        <v>4127</v>
      </c>
      <c r="Q23" s="884">
        <f t="shared" si="0"/>
        <v>0</v>
      </c>
      <c r="R23" s="884">
        <f t="shared" si="0"/>
        <v>0</v>
      </c>
      <c r="S23" s="874" t="str">
        <f t="shared" si="1"/>
        <v/>
      </c>
      <c r="T23" s="874" t="str">
        <f t="shared" si="2"/>
        <v/>
      </c>
      <c r="U23" s="874" t="str">
        <f t="shared" si="3"/>
        <v/>
      </c>
      <c r="V23" s="885" t="str">
        <f t="shared" si="4"/>
        <v/>
      </c>
      <c r="W23" s="831"/>
    </row>
    <row r="24" spans="1:23" ht="14.4" customHeight="1" x14ac:dyDescent="0.3">
      <c r="A24" s="889" t="s">
        <v>4128</v>
      </c>
      <c r="B24" s="834">
        <v>17</v>
      </c>
      <c r="C24" s="835">
        <v>15.25</v>
      </c>
      <c r="D24" s="836">
        <v>3.4</v>
      </c>
      <c r="E24" s="843">
        <v>11</v>
      </c>
      <c r="F24" s="823">
        <v>9.81</v>
      </c>
      <c r="G24" s="824">
        <v>4</v>
      </c>
      <c r="H24" s="822">
        <v>7</v>
      </c>
      <c r="I24" s="823">
        <v>6.24</v>
      </c>
      <c r="J24" s="824">
        <v>4</v>
      </c>
      <c r="K24" s="825">
        <v>0.89</v>
      </c>
      <c r="L24" s="822">
        <v>1</v>
      </c>
      <c r="M24" s="822">
        <v>12</v>
      </c>
      <c r="N24" s="826">
        <v>4</v>
      </c>
      <c r="O24" s="822" t="s">
        <v>4095</v>
      </c>
      <c r="P24" s="841" t="s">
        <v>4129</v>
      </c>
      <c r="Q24" s="827">
        <f t="shared" si="0"/>
        <v>-10</v>
      </c>
      <c r="R24" s="827">
        <f t="shared" si="0"/>
        <v>-9.01</v>
      </c>
      <c r="S24" s="838">
        <f t="shared" si="1"/>
        <v>28</v>
      </c>
      <c r="T24" s="838">
        <f t="shared" si="2"/>
        <v>28</v>
      </c>
      <c r="U24" s="838">
        <f t="shared" si="3"/>
        <v>0</v>
      </c>
      <c r="V24" s="842">
        <f t="shared" si="4"/>
        <v>1</v>
      </c>
      <c r="W24" s="828"/>
    </row>
    <row r="25" spans="1:23" ht="14.4" customHeight="1" x14ac:dyDescent="0.3">
      <c r="A25" s="890" t="s">
        <v>4130</v>
      </c>
      <c r="B25" s="886">
        <v>2</v>
      </c>
      <c r="C25" s="887">
        <v>2.73</v>
      </c>
      <c r="D25" s="837">
        <v>2</v>
      </c>
      <c r="E25" s="876">
        <v>3</v>
      </c>
      <c r="F25" s="877">
        <v>4.0999999999999996</v>
      </c>
      <c r="G25" s="829">
        <v>4.7</v>
      </c>
      <c r="H25" s="881"/>
      <c r="I25" s="877"/>
      <c r="J25" s="829"/>
      <c r="K25" s="880">
        <v>1.37</v>
      </c>
      <c r="L25" s="881">
        <v>2</v>
      </c>
      <c r="M25" s="881">
        <v>21</v>
      </c>
      <c r="N25" s="882">
        <v>7</v>
      </c>
      <c r="O25" s="881" t="s">
        <v>4095</v>
      </c>
      <c r="P25" s="883" t="s">
        <v>4131</v>
      </c>
      <c r="Q25" s="884">
        <f t="shared" si="0"/>
        <v>-2</v>
      </c>
      <c r="R25" s="884">
        <f t="shared" si="0"/>
        <v>-2.73</v>
      </c>
      <c r="S25" s="874" t="str">
        <f t="shared" si="1"/>
        <v/>
      </c>
      <c r="T25" s="874" t="str">
        <f t="shared" si="2"/>
        <v/>
      </c>
      <c r="U25" s="874" t="str">
        <f t="shared" si="3"/>
        <v/>
      </c>
      <c r="V25" s="885" t="str">
        <f t="shared" si="4"/>
        <v/>
      </c>
      <c r="W25" s="831"/>
    </row>
    <row r="26" spans="1:23" ht="14.4" customHeight="1" x14ac:dyDescent="0.3">
      <c r="A26" s="890" t="s">
        <v>4132</v>
      </c>
      <c r="B26" s="886"/>
      <c r="C26" s="887"/>
      <c r="D26" s="837"/>
      <c r="E26" s="876"/>
      <c r="F26" s="877"/>
      <c r="G26" s="829"/>
      <c r="H26" s="881">
        <v>1</v>
      </c>
      <c r="I26" s="877">
        <v>1.76</v>
      </c>
      <c r="J26" s="829">
        <v>4</v>
      </c>
      <c r="K26" s="880">
        <v>1.76</v>
      </c>
      <c r="L26" s="881">
        <v>3</v>
      </c>
      <c r="M26" s="881">
        <v>27</v>
      </c>
      <c r="N26" s="882">
        <v>9</v>
      </c>
      <c r="O26" s="881" t="s">
        <v>4095</v>
      </c>
      <c r="P26" s="883" t="s">
        <v>4133</v>
      </c>
      <c r="Q26" s="884">
        <f t="shared" si="0"/>
        <v>1</v>
      </c>
      <c r="R26" s="884">
        <f t="shared" si="0"/>
        <v>1.76</v>
      </c>
      <c r="S26" s="874">
        <f t="shared" si="1"/>
        <v>9</v>
      </c>
      <c r="T26" s="874">
        <f t="shared" si="2"/>
        <v>4</v>
      </c>
      <c r="U26" s="874">
        <f t="shared" si="3"/>
        <v>-5</v>
      </c>
      <c r="V26" s="885">
        <f t="shared" si="4"/>
        <v>0.44444444444444442</v>
      </c>
      <c r="W26" s="831"/>
    </row>
    <row r="27" spans="1:23" ht="14.4" customHeight="1" x14ac:dyDescent="0.3">
      <c r="A27" s="889" t="s">
        <v>4134</v>
      </c>
      <c r="B27" s="838">
        <v>7</v>
      </c>
      <c r="C27" s="839">
        <v>3.76</v>
      </c>
      <c r="D27" s="840">
        <v>4.5999999999999996</v>
      </c>
      <c r="E27" s="819">
        <v>8</v>
      </c>
      <c r="F27" s="820">
        <v>4.38</v>
      </c>
      <c r="G27" s="821">
        <v>4.4000000000000004</v>
      </c>
      <c r="H27" s="822">
        <v>4</v>
      </c>
      <c r="I27" s="823">
        <v>4.18</v>
      </c>
      <c r="J27" s="832">
        <v>11.8</v>
      </c>
      <c r="K27" s="825">
        <v>0.54</v>
      </c>
      <c r="L27" s="822">
        <v>1</v>
      </c>
      <c r="M27" s="822">
        <v>12</v>
      </c>
      <c r="N27" s="826">
        <v>4</v>
      </c>
      <c r="O27" s="822" t="s">
        <v>4095</v>
      </c>
      <c r="P27" s="841" t="s">
        <v>4135</v>
      </c>
      <c r="Q27" s="827">
        <f t="shared" si="0"/>
        <v>-3</v>
      </c>
      <c r="R27" s="827">
        <f t="shared" si="0"/>
        <v>0.41999999999999993</v>
      </c>
      <c r="S27" s="838">
        <f t="shared" si="1"/>
        <v>16</v>
      </c>
      <c r="T27" s="838">
        <f t="shared" si="2"/>
        <v>47.2</v>
      </c>
      <c r="U27" s="838">
        <f t="shared" si="3"/>
        <v>31.200000000000003</v>
      </c>
      <c r="V27" s="842">
        <f t="shared" si="4"/>
        <v>2.95</v>
      </c>
      <c r="W27" s="828">
        <v>31</v>
      </c>
    </row>
    <row r="28" spans="1:23" ht="14.4" customHeight="1" x14ac:dyDescent="0.3">
      <c r="A28" s="890" t="s">
        <v>4136</v>
      </c>
      <c r="B28" s="874"/>
      <c r="C28" s="875"/>
      <c r="D28" s="844"/>
      <c r="E28" s="878">
        <v>1</v>
      </c>
      <c r="F28" s="879">
        <v>0.8</v>
      </c>
      <c r="G28" s="830">
        <v>4</v>
      </c>
      <c r="H28" s="881"/>
      <c r="I28" s="877"/>
      <c r="J28" s="829"/>
      <c r="K28" s="880">
        <v>0.8</v>
      </c>
      <c r="L28" s="881">
        <v>2</v>
      </c>
      <c r="M28" s="881">
        <v>21</v>
      </c>
      <c r="N28" s="882">
        <v>7</v>
      </c>
      <c r="O28" s="881" t="s">
        <v>4095</v>
      </c>
      <c r="P28" s="883" t="s">
        <v>4137</v>
      </c>
      <c r="Q28" s="884">
        <f t="shared" si="0"/>
        <v>0</v>
      </c>
      <c r="R28" s="884">
        <f t="shared" si="0"/>
        <v>0</v>
      </c>
      <c r="S28" s="874" t="str">
        <f t="shared" si="1"/>
        <v/>
      </c>
      <c r="T28" s="874" t="str">
        <f t="shared" si="2"/>
        <v/>
      </c>
      <c r="U28" s="874" t="str">
        <f t="shared" si="3"/>
        <v/>
      </c>
      <c r="V28" s="885" t="str">
        <f t="shared" si="4"/>
        <v/>
      </c>
      <c r="W28" s="831"/>
    </row>
    <row r="29" spans="1:23" ht="14.4" customHeight="1" x14ac:dyDescent="0.3">
      <c r="A29" s="889" t="s">
        <v>4138</v>
      </c>
      <c r="B29" s="838">
        <v>5</v>
      </c>
      <c r="C29" s="839">
        <v>3.05</v>
      </c>
      <c r="D29" s="840">
        <v>3.8</v>
      </c>
      <c r="E29" s="819">
        <v>11</v>
      </c>
      <c r="F29" s="820">
        <v>14.01</v>
      </c>
      <c r="G29" s="821">
        <v>11.7</v>
      </c>
      <c r="H29" s="822">
        <v>8</v>
      </c>
      <c r="I29" s="823">
        <v>8.27</v>
      </c>
      <c r="J29" s="832">
        <v>9.5</v>
      </c>
      <c r="K29" s="825">
        <v>0.61</v>
      </c>
      <c r="L29" s="822">
        <v>1</v>
      </c>
      <c r="M29" s="822">
        <v>12</v>
      </c>
      <c r="N29" s="826">
        <v>4</v>
      </c>
      <c r="O29" s="822" t="s">
        <v>4095</v>
      </c>
      <c r="P29" s="841" t="s">
        <v>4139</v>
      </c>
      <c r="Q29" s="827">
        <f t="shared" si="0"/>
        <v>3</v>
      </c>
      <c r="R29" s="827">
        <f t="shared" si="0"/>
        <v>5.22</v>
      </c>
      <c r="S29" s="838">
        <f t="shared" si="1"/>
        <v>32</v>
      </c>
      <c r="T29" s="838">
        <f t="shared" si="2"/>
        <v>76</v>
      </c>
      <c r="U29" s="838">
        <f t="shared" si="3"/>
        <v>44</v>
      </c>
      <c r="V29" s="842">
        <f t="shared" si="4"/>
        <v>2.375</v>
      </c>
      <c r="W29" s="828">
        <v>48</v>
      </c>
    </row>
    <row r="30" spans="1:23" ht="14.4" customHeight="1" x14ac:dyDescent="0.3">
      <c r="A30" s="889" t="s">
        <v>4140</v>
      </c>
      <c r="B30" s="834">
        <v>42</v>
      </c>
      <c r="C30" s="835">
        <v>146.24</v>
      </c>
      <c r="D30" s="836">
        <v>9.1</v>
      </c>
      <c r="E30" s="843">
        <v>43</v>
      </c>
      <c r="F30" s="823">
        <v>149.41</v>
      </c>
      <c r="G30" s="824">
        <v>9.1</v>
      </c>
      <c r="H30" s="822">
        <v>41</v>
      </c>
      <c r="I30" s="823">
        <v>140.26</v>
      </c>
      <c r="J30" s="824">
        <v>8.8000000000000007</v>
      </c>
      <c r="K30" s="825">
        <v>3.48</v>
      </c>
      <c r="L30" s="822">
        <v>4</v>
      </c>
      <c r="M30" s="822">
        <v>33</v>
      </c>
      <c r="N30" s="826">
        <v>11</v>
      </c>
      <c r="O30" s="822" t="s">
        <v>3255</v>
      </c>
      <c r="P30" s="841" t="s">
        <v>4141</v>
      </c>
      <c r="Q30" s="827">
        <f t="shared" si="0"/>
        <v>-1</v>
      </c>
      <c r="R30" s="827">
        <f t="shared" si="0"/>
        <v>-5.9800000000000182</v>
      </c>
      <c r="S30" s="838">
        <f t="shared" si="1"/>
        <v>451</v>
      </c>
      <c r="T30" s="838">
        <f t="shared" si="2"/>
        <v>360.8</v>
      </c>
      <c r="U30" s="838">
        <f t="shared" si="3"/>
        <v>-90.199999999999989</v>
      </c>
      <c r="V30" s="842">
        <f t="shared" si="4"/>
        <v>0.8</v>
      </c>
      <c r="W30" s="828">
        <v>1</v>
      </c>
    </row>
    <row r="31" spans="1:23" ht="14.4" customHeight="1" x14ac:dyDescent="0.3">
      <c r="A31" s="890" t="s">
        <v>4142</v>
      </c>
      <c r="B31" s="886">
        <v>11</v>
      </c>
      <c r="C31" s="887">
        <v>39.159999999999997</v>
      </c>
      <c r="D31" s="837">
        <v>8.9</v>
      </c>
      <c r="E31" s="876">
        <v>3</v>
      </c>
      <c r="F31" s="877">
        <v>10.68</v>
      </c>
      <c r="G31" s="829">
        <v>8.3000000000000007</v>
      </c>
      <c r="H31" s="881">
        <v>2</v>
      </c>
      <c r="I31" s="877">
        <v>7.12</v>
      </c>
      <c r="J31" s="829">
        <v>9</v>
      </c>
      <c r="K31" s="880">
        <v>3.56</v>
      </c>
      <c r="L31" s="881">
        <v>4</v>
      </c>
      <c r="M31" s="881">
        <v>36</v>
      </c>
      <c r="N31" s="882">
        <v>12</v>
      </c>
      <c r="O31" s="881" t="s">
        <v>3255</v>
      </c>
      <c r="P31" s="883" t="s">
        <v>4143</v>
      </c>
      <c r="Q31" s="884">
        <f t="shared" si="0"/>
        <v>-9</v>
      </c>
      <c r="R31" s="884">
        <f t="shared" si="0"/>
        <v>-32.04</v>
      </c>
      <c r="S31" s="874">
        <f t="shared" si="1"/>
        <v>24</v>
      </c>
      <c r="T31" s="874">
        <f t="shared" si="2"/>
        <v>18</v>
      </c>
      <c r="U31" s="874">
        <f t="shared" si="3"/>
        <v>-6</v>
      </c>
      <c r="V31" s="885">
        <f t="shared" si="4"/>
        <v>0.75</v>
      </c>
      <c r="W31" s="831"/>
    </row>
    <row r="32" spans="1:23" ht="14.4" customHeight="1" x14ac:dyDescent="0.3">
      <c r="A32" s="890" t="s">
        <v>4144</v>
      </c>
      <c r="B32" s="886">
        <v>1</v>
      </c>
      <c r="C32" s="887">
        <v>3.91</v>
      </c>
      <c r="D32" s="837">
        <v>27</v>
      </c>
      <c r="E32" s="876"/>
      <c r="F32" s="877"/>
      <c r="G32" s="829"/>
      <c r="H32" s="881">
        <v>1</v>
      </c>
      <c r="I32" s="877">
        <v>3.91</v>
      </c>
      <c r="J32" s="829">
        <v>10</v>
      </c>
      <c r="K32" s="880">
        <v>3.91</v>
      </c>
      <c r="L32" s="881">
        <v>4</v>
      </c>
      <c r="M32" s="881">
        <v>39</v>
      </c>
      <c r="N32" s="882">
        <v>13</v>
      </c>
      <c r="O32" s="881" t="s">
        <v>3255</v>
      </c>
      <c r="P32" s="883" t="s">
        <v>4145</v>
      </c>
      <c r="Q32" s="884">
        <f t="shared" si="0"/>
        <v>0</v>
      </c>
      <c r="R32" s="884">
        <f t="shared" si="0"/>
        <v>0</v>
      </c>
      <c r="S32" s="874">
        <f t="shared" si="1"/>
        <v>13</v>
      </c>
      <c r="T32" s="874">
        <f t="shared" si="2"/>
        <v>10</v>
      </c>
      <c r="U32" s="874">
        <f t="shared" si="3"/>
        <v>-3</v>
      </c>
      <c r="V32" s="885">
        <f t="shared" si="4"/>
        <v>0.76923076923076927</v>
      </c>
      <c r="W32" s="831"/>
    </row>
    <row r="33" spans="1:23" ht="14.4" customHeight="1" x14ac:dyDescent="0.3">
      <c r="A33" s="889" t="s">
        <v>4146</v>
      </c>
      <c r="B33" s="834">
        <v>146</v>
      </c>
      <c r="C33" s="835">
        <v>88.22</v>
      </c>
      <c r="D33" s="836">
        <v>4.4000000000000004</v>
      </c>
      <c r="E33" s="843">
        <v>99</v>
      </c>
      <c r="F33" s="823">
        <v>59.5</v>
      </c>
      <c r="G33" s="824">
        <v>4.3</v>
      </c>
      <c r="H33" s="822">
        <v>110</v>
      </c>
      <c r="I33" s="823">
        <v>66.11</v>
      </c>
      <c r="J33" s="832">
        <v>4.0999999999999996</v>
      </c>
      <c r="K33" s="825">
        <v>0.6</v>
      </c>
      <c r="L33" s="822">
        <v>1</v>
      </c>
      <c r="M33" s="822">
        <v>9</v>
      </c>
      <c r="N33" s="826">
        <v>3</v>
      </c>
      <c r="O33" s="822" t="s">
        <v>4095</v>
      </c>
      <c r="P33" s="841" t="s">
        <v>4147</v>
      </c>
      <c r="Q33" s="827">
        <f t="shared" si="0"/>
        <v>-36</v>
      </c>
      <c r="R33" s="827">
        <f t="shared" si="0"/>
        <v>-22.11</v>
      </c>
      <c r="S33" s="838">
        <f t="shared" si="1"/>
        <v>330</v>
      </c>
      <c r="T33" s="838">
        <f t="shared" si="2"/>
        <v>450.99999999999994</v>
      </c>
      <c r="U33" s="838">
        <f t="shared" si="3"/>
        <v>120.99999999999994</v>
      </c>
      <c r="V33" s="842">
        <f t="shared" si="4"/>
        <v>1.3666666666666665</v>
      </c>
      <c r="W33" s="828">
        <v>125</v>
      </c>
    </row>
    <row r="34" spans="1:23" ht="14.4" customHeight="1" x14ac:dyDescent="0.3">
      <c r="A34" s="890" t="s">
        <v>4148</v>
      </c>
      <c r="B34" s="886">
        <v>5</v>
      </c>
      <c r="C34" s="887">
        <v>3.09</v>
      </c>
      <c r="D34" s="837">
        <v>3.8</v>
      </c>
      <c r="E34" s="876">
        <v>4</v>
      </c>
      <c r="F34" s="877">
        <v>2.48</v>
      </c>
      <c r="G34" s="829">
        <v>3.8</v>
      </c>
      <c r="H34" s="881"/>
      <c r="I34" s="877"/>
      <c r="J34" s="829"/>
      <c r="K34" s="880">
        <v>0.62</v>
      </c>
      <c r="L34" s="881">
        <v>1</v>
      </c>
      <c r="M34" s="881">
        <v>12</v>
      </c>
      <c r="N34" s="882">
        <v>4</v>
      </c>
      <c r="O34" s="881" t="s">
        <v>4095</v>
      </c>
      <c r="P34" s="883" t="s">
        <v>4149</v>
      </c>
      <c r="Q34" s="884">
        <f t="shared" si="0"/>
        <v>-5</v>
      </c>
      <c r="R34" s="884">
        <f t="shared" si="0"/>
        <v>-3.09</v>
      </c>
      <c r="S34" s="874" t="str">
        <f t="shared" si="1"/>
        <v/>
      </c>
      <c r="T34" s="874" t="str">
        <f t="shared" si="2"/>
        <v/>
      </c>
      <c r="U34" s="874" t="str">
        <f t="shared" si="3"/>
        <v/>
      </c>
      <c r="V34" s="885" t="str">
        <f t="shared" si="4"/>
        <v/>
      </c>
      <c r="W34" s="831"/>
    </row>
    <row r="35" spans="1:23" ht="14.4" customHeight="1" x14ac:dyDescent="0.3">
      <c r="A35" s="890" t="s">
        <v>4150</v>
      </c>
      <c r="B35" s="886">
        <v>1</v>
      </c>
      <c r="C35" s="887">
        <v>0.69</v>
      </c>
      <c r="D35" s="837">
        <v>4</v>
      </c>
      <c r="E35" s="876"/>
      <c r="F35" s="877"/>
      <c r="G35" s="829"/>
      <c r="H35" s="881"/>
      <c r="I35" s="877"/>
      <c r="J35" s="829"/>
      <c r="K35" s="880">
        <v>0.69</v>
      </c>
      <c r="L35" s="881">
        <v>1</v>
      </c>
      <c r="M35" s="881">
        <v>12</v>
      </c>
      <c r="N35" s="882">
        <v>4</v>
      </c>
      <c r="O35" s="881" t="s">
        <v>4095</v>
      </c>
      <c r="P35" s="883" t="s">
        <v>4151</v>
      </c>
      <c r="Q35" s="884">
        <f t="shared" si="0"/>
        <v>-1</v>
      </c>
      <c r="R35" s="884">
        <f t="shared" si="0"/>
        <v>-0.69</v>
      </c>
      <c r="S35" s="874" t="str">
        <f t="shared" si="1"/>
        <v/>
      </c>
      <c r="T35" s="874" t="str">
        <f t="shared" si="2"/>
        <v/>
      </c>
      <c r="U35" s="874" t="str">
        <f t="shared" si="3"/>
        <v/>
      </c>
      <c r="V35" s="885" t="str">
        <f t="shared" si="4"/>
        <v/>
      </c>
      <c r="W35" s="831"/>
    </row>
    <row r="36" spans="1:23" ht="14.4" customHeight="1" x14ac:dyDescent="0.3">
      <c r="A36" s="889" t="s">
        <v>4152</v>
      </c>
      <c r="B36" s="834">
        <v>10</v>
      </c>
      <c r="C36" s="835">
        <v>52.42</v>
      </c>
      <c r="D36" s="836">
        <v>12.5</v>
      </c>
      <c r="E36" s="843">
        <v>11</v>
      </c>
      <c r="F36" s="823">
        <v>53.25</v>
      </c>
      <c r="G36" s="824">
        <v>11.8</v>
      </c>
      <c r="H36" s="822">
        <v>9</v>
      </c>
      <c r="I36" s="823">
        <v>41.93</v>
      </c>
      <c r="J36" s="824">
        <v>12.3</v>
      </c>
      <c r="K36" s="825">
        <v>4.5199999999999996</v>
      </c>
      <c r="L36" s="822">
        <v>5</v>
      </c>
      <c r="M36" s="822">
        <v>42</v>
      </c>
      <c r="N36" s="826">
        <v>14</v>
      </c>
      <c r="O36" s="822" t="s">
        <v>4095</v>
      </c>
      <c r="P36" s="841" t="s">
        <v>4153</v>
      </c>
      <c r="Q36" s="827">
        <f t="shared" si="0"/>
        <v>-1</v>
      </c>
      <c r="R36" s="827">
        <f t="shared" si="0"/>
        <v>-10.490000000000002</v>
      </c>
      <c r="S36" s="838">
        <f t="shared" si="1"/>
        <v>126</v>
      </c>
      <c r="T36" s="838">
        <f t="shared" si="2"/>
        <v>110.7</v>
      </c>
      <c r="U36" s="838">
        <f t="shared" si="3"/>
        <v>-15.299999999999997</v>
      </c>
      <c r="V36" s="842">
        <f t="shared" si="4"/>
        <v>0.87857142857142856</v>
      </c>
      <c r="W36" s="828">
        <v>26</v>
      </c>
    </row>
    <row r="37" spans="1:23" ht="14.4" customHeight="1" x14ac:dyDescent="0.3">
      <c r="A37" s="890" t="s">
        <v>4154</v>
      </c>
      <c r="B37" s="886">
        <v>3</v>
      </c>
      <c r="C37" s="887">
        <v>15.22</v>
      </c>
      <c r="D37" s="837">
        <v>14.3</v>
      </c>
      <c r="E37" s="876"/>
      <c r="F37" s="877"/>
      <c r="G37" s="829"/>
      <c r="H37" s="881"/>
      <c r="I37" s="877"/>
      <c r="J37" s="829"/>
      <c r="K37" s="880">
        <v>5.07</v>
      </c>
      <c r="L37" s="881">
        <v>5</v>
      </c>
      <c r="M37" s="881">
        <v>48</v>
      </c>
      <c r="N37" s="882">
        <v>16</v>
      </c>
      <c r="O37" s="881" t="s">
        <v>4095</v>
      </c>
      <c r="P37" s="883" t="s">
        <v>4153</v>
      </c>
      <c r="Q37" s="884">
        <f t="shared" si="0"/>
        <v>-3</v>
      </c>
      <c r="R37" s="884">
        <f t="shared" si="0"/>
        <v>-15.22</v>
      </c>
      <c r="S37" s="874" t="str">
        <f t="shared" si="1"/>
        <v/>
      </c>
      <c r="T37" s="874" t="str">
        <f t="shared" si="2"/>
        <v/>
      </c>
      <c r="U37" s="874" t="str">
        <f t="shared" si="3"/>
        <v/>
      </c>
      <c r="V37" s="885" t="str">
        <f t="shared" si="4"/>
        <v/>
      </c>
      <c r="W37" s="831"/>
    </row>
    <row r="38" spans="1:23" ht="14.4" customHeight="1" x14ac:dyDescent="0.3">
      <c r="A38" s="889" t="s">
        <v>4155</v>
      </c>
      <c r="B38" s="838"/>
      <c r="C38" s="839"/>
      <c r="D38" s="840"/>
      <c r="E38" s="819">
        <v>1</v>
      </c>
      <c r="F38" s="820">
        <v>0.49</v>
      </c>
      <c r="G38" s="821">
        <v>2</v>
      </c>
      <c r="H38" s="822"/>
      <c r="I38" s="823"/>
      <c r="J38" s="824"/>
      <c r="K38" s="825">
        <v>0.49</v>
      </c>
      <c r="L38" s="822">
        <v>2</v>
      </c>
      <c r="M38" s="822">
        <v>21</v>
      </c>
      <c r="N38" s="826">
        <v>7</v>
      </c>
      <c r="O38" s="822" t="s">
        <v>4095</v>
      </c>
      <c r="P38" s="841" t="s">
        <v>4156</v>
      </c>
      <c r="Q38" s="827">
        <f t="shared" si="0"/>
        <v>0</v>
      </c>
      <c r="R38" s="827">
        <f t="shared" si="0"/>
        <v>0</v>
      </c>
      <c r="S38" s="838" t="str">
        <f t="shared" si="1"/>
        <v/>
      </c>
      <c r="T38" s="838" t="str">
        <f t="shared" si="2"/>
        <v/>
      </c>
      <c r="U38" s="838" t="str">
        <f t="shared" si="3"/>
        <v/>
      </c>
      <c r="V38" s="842" t="str">
        <f t="shared" si="4"/>
        <v/>
      </c>
      <c r="W38" s="828"/>
    </row>
    <row r="39" spans="1:23" ht="14.4" customHeight="1" x14ac:dyDescent="0.3">
      <c r="A39" s="889" t="s">
        <v>4157</v>
      </c>
      <c r="B39" s="838">
        <v>3</v>
      </c>
      <c r="C39" s="839">
        <v>0.97</v>
      </c>
      <c r="D39" s="840">
        <v>2.7</v>
      </c>
      <c r="E39" s="843">
        <v>2</v>
      </c>
      <c r="F39" s="823">
        <v>0.64</v>
      </c>
      <c r="G39" s="824">
        <v>3</v>
      </c>
      <c r="H39" s="819">
        <v>7</v>
      </c>
      <c r="I39" s="820">
        <v>2.2599999999999998</v>
      </c>
      <c r="J39" s="821">
        <v>1.9</v>
      </c>
      <c r="K39" s="825">
        <v>0.32</v>
      </c>
      <c r="L39" s="822">
        <v>1</v>
      </c>
      <c r="M39" s="822">
        <v>9</v>
      </c>
      <c r="N39" s="826">
        <v>3</v>
      </c>
      <c r="O39" s="822" t="s">
        <v>4095</v>
      </c>
      <c r="P39" s="841" t="s">
        <v>4158</v>
      </c>
      <c r="Q39" s="827">
        <f t="shared" si="0"/>
        <v>4</v>
      </c>
      <c r="R39" s="827">
        <f t="shared" si="0"/>
        <v>1.2899999999999998</v>
      </c>
      <c r="S39" s="838">
        <f t="shared" si="1"/>
        <v>21</v>
      </c>
      <c r="T39" s="838">
        <f t="shared" si="2"/>
        <v>13.299999999999999</v>
      </c>
      <c r="U39" s="838">
        <f t="shared" si="3"/>
        <v>-7.7000000000000011</v>
      </c>
      <c r="V39" s="842">
        <f t="shared" si="4"/>
        <v>0.6333333333333333</v>
      </c>
      <c r="W39" s="828"/>
    </row>
    <row r="40" spans="1:23" ht="14.4" customHeight="1" x14ac:dyDescent="0.3">
      <c r="A40" s="889" t="s">
        <v>4159</v>
      </c>
      <c r="B40" s="838"/>
      <c r="C40" s="839"/>
      <c r="D40" s="840"/>
      <c r="E40" s="819">
        <v>1</v>
      </c>
      <c r="F40" s="820">
        <v>0.68</v>
      </c>
      <c r="G40" s="821">
        <v>3</v>
      </c>
      <c r="H40" s="822"/>
      <c r="I40" s="823"/>
      <c r="J40" s="824"/>
      <c r="K40" s="825">
        <v>0.68</v>
      </c>
      <c r="L40" s="822">
        <v>3</v>
      </c>
      <c r="M40" s="822">
        <v>24</v>
      </c>
      <c r="N40" s="826">
        <v>8</v>
      </c>
      <c r="O40" s="822" t="s">
        <v>4095</v>
      </c>
      <c r="P40" s="841" t="s">
        <v>4160</v>
      </c>
      <c r="Q40" s="827">
        <f t="shared" si="0"/>
        <v>0</v>
      </c>
      <c r="R40" s="827">
        <f t="shared" si="0"/>
        <v>0</v>
      </c>
      <c r="S40" s="838" t="str">
        <f t="shared" si="1"/>
        <v/>
      </c>
      <c r="T40" s="838" t="str">
        <f t="shared" si="2"/>
        <v/>
      </c>
      <c r="U40" s="838" t="str">
        <f t="shared" si="3"/>
        <v/>
      </c>
      <c r="V40" s="842" t="str">
        <f t="shared" si="4"/>
        <v/>
      </c>
      <c r="W40" s="828"/>
    </row>
    <row r="41" spans="1:23" ht="14.4" customHeight="1" x14ac:dyDescent="0.3">
      <c r="A41" s="890" t="s">
        <v>4161</v>
      </c>
      <c r="B41" s="874">
        <v>1</v>
      </c>
      <c r="C41" s="875">
        <v>4.28</v>
      </c>
      <c r="D41" s="844">
        <v>45</v>
      </c>
      <c r="E41" s="878"/>
      <c r="F41" s="879"/>
      <c r="G41" s="830"/>
      <c r="H41" s="881"/>
      <c r="I41" s="877"/>
      <c r="J41" s="829"/>
      <c r="K41" s="880">
        <v>1.68</v>
      </c>
      <c r="L41" s="881">
        <v>5</v>
      </c>
      <c r="M41" s="881">
        <v>42</v>
      </c>
      <c r="N41" s="882">
        <v>14</v>
      </c>
      <c r="O41" s="881" t="s">
        <v>4095</v>
      </c>
      <c r="P41" s="883" t="s">
        <v>4162</v>
      </c>
      <c r="Q41" s="884">
        <f t="shared" si="0"/>
        <v>-1</v>
      </c>
      <c r="R41" s="884">
        <f t="shared" si="0"/>
        <v>-4.28</v>
      </c>
      <c r="S41" s="874" t="str">
        <f t="shared" si="1"/>
        <v/>
      </c>
      <c r="T41" s="874" t="str">
        <f t="shared" si="2"/>
        <v/>
      </c>
      <c r="U41" s="874" t="str">
        <f t="shared" si="3"/>
        <v/>
      </c>
      <c r="V41" s="885" t="str">
        <f t="shared" si="4"/>
        <v/>
      </c>
      <c r="W41" s="831"/>
    </row>
    <row r="42" spans="1:23" ht="14.4" customHeight="1" x14ac:dyDescent="0.3">
      <c r="A42" s="889" t="s">
        <v>4163</v>
      </c>
      <c r="B42" s="838"/>
      <c r="C42" s="839"/>
      <c r="D42" s="840"/>
      <c r="E42" s="843">
        <v>1</v>
      </c>
      <c r="F42" s="823">
        <v>0.82</v>
      </c>
      <c r="G42" s="824">
        <v>11</v>
      </c>
      <c r="H42" s="819">
        <v>1</v>
      </c>
      <c r="I42" s="820">
        <v>0.82</v>
      </c>
      <c r="J42" s="821">
        <v>5</v>
      </c>
      <c r="K42" s="825">
        <v>0.82</v>
      </c>
      <c r="L42" s="822">
        <v>3</v>
      </c>
      <c r="M42" s="822">
        <v>30</v>
      </c>
      <c r="N42" s="826">
        <v>10</v>
      </c>
      <c r="O42" s="822" t="s">
        <v>4095</v>
      </c>
      <c r="P42" s="841" t="s">
        <v>4164</v>
      </c>
      <c r="Q42" s="827">
        <f t="shared" si="0"/>
        <v>1</v>
      </c>
      <c r="R42" s="827">
        <f t="shared" si="0"/>
        <v>0.82</v>
      </c>
      <c r="S42" s="838">
        <f t="shared" si="1"/>
        <v>10</v>
      </c>
      <c r="T42" s="838">
        <f t="shared" si="2"/>
        <v>5</v>
      </c>
      <c r="U42" s="838">
        <f t="shared" si="3"/>
        <v>-5</v>
      </c>
      <c r="V42" s="842">
        <f t="shared" si="4"/>
        <v>0.5</v>
      </c>
      <c r="W42" s="828"/>
    </row>
    <row r="43" spans="1:23" ht="14.4" customHeight="1" x14ac:dyDescent="0.3">
      <c r="A43" s="889" t="s">
        <v>4165</v>
      </c>
      <c r="B43" s="838"/>
      <c r="C43" s="839"/>
      <c r="D43" s="840"/>
      <c r="E43" s="819">
        <v>1</v>
      </c>
      <c r="F43" s="820">
        <v>0.43</v>
      </c>
      <c r="G43" s="821">
        <v>5</v>
      </c>
      <c r="H43" s="822"/>
      <c r="I43" s="823"/>
      <c r="J43" s="824"/>
      <c r="K43" s="825">
        <v>0.43</v>
      </c>
      <c r="L43" s="822">
        <v>2</v>
      </c>
      <c r="M43" s="822">
        <v>18</v>
      </c>
      <c r="N43" s="826">
        <v>6</v>
      </c>
      <c r="O43" s="822" t="s">
        <v>4095</v>
      </c>
      <c r="P43" s="841" t="s">
        <v>4166</v>
      </c>
      <c r="Q43" s="827">
        <f t="shared" si="0"/>
        <v>0</v>
      </c>
      <c r="R43" s="827">
        <f t="shared" si="0"/>
        <v>0</v>
      </c>
      <c r="S43" s="838" t="str">
        <f t="shared" si="1"/>
        <v/>
      </c>
      <c r="T43" s="838" t="str">
        <f t="shared" si="2"/>
        <v/>
      </c>
      <c r="U43" s="838" t="str">
        <f t="shared" si="3"/>
        <v/>
      </c>
      <c r="V43" s="842" t="str">
        <f t="shared" si="4"/>
        <v/>
      </c>
      <c r="W43" s="828"/>
    </row>
    <row r="44" spans="1:23" ht="14.4" customHeight="1" x14ac:dyDescent="0.3">
      <c r="A44" s="889" t="s">
        <v>4167</v>
      </c>
      <c r="B44" s="838">
        <v>2</v>
      </c>
      <c r="C44" s="839">
        <v>0.84</v>
      </c>
      <c r="D44" s="840">
        <v>2</v>
      </c>
      <c r="E44" s="843">
        <v>4</v>
      </c>
      <c r="F44" s="823">
        <v>1.47</v>
      </c>
      <c r="G44" s="824">
        <v>1.8</v>
      </c>
      <c r="H44" s="819">
        <v>6</v>
      </c>
      <c r="I44" s="820">
        <v>2.11</v>
      </c>
      <c r="J44" s="821">
        <v>1.7</v>
      </c>
      <c r="K44" s="825">
        <v>0.42</v>
      </c>
      <c r="L44" s="822">
        <v>2</v>
      </c>
      <c r="M44" s="822">
        <v>18</v>
      </c>
      <c r="N44" s="826">
        <v>6</v>
      </c>
      <c r="O44" s="822" t="s">
        <v>4095</v>
      </c>
      <c r="P44" s="841" t="s">
        <v>4168</v>
      </c>
      <c r="Q44" s="827">
        <f t="shared" si="0"/>
        <v>4</v>
      </c>
      <c r="R44" s="827">
        <f t="shared" si="0"/>
        <v>1.27</v>
      </c>
      <c r="S44" s="838">
        <f t="shared" si="1"/>
        <v>36</v>
      </c>
      <c r="T44" s="838">
        <f t="shared" si="2"/>
        <v>10.199999999999999</v>
      </c>
      <c r="U44" s="838">
        <f t="shared" si="3"/>
        <v>-25.8</v>
      </c>
      <c r="V44" s="842">
        <f t="shared" si="4"/>
        <v>0.28333333333333333</v>
      </c>
      <c r="W44" s="828"/>
    </row>
    <row r="45" spans="1:23" ht="14.4" customHeight="1" x14ac:dyDescent="0.3">
      <c r="A45" s="889" t="s">
        <v>4169</v>
      </c>
      <c r="B45" s="838">
        <v>2</v>
      </c>
      <c r="C45" s="839">
        <v>1.1000000000000001</v>
      </c>
      <c r="D45" s="840">
        <v>9.5</v>
      </c>
      <c r="E45" s="843">
        <v>4</v>
      </c>
      <c r="F45" s="823">
        <v>2.6</v>
      </c>
      <c r="G45" s="824">
        <v>9</v>
      </c>
      <c r="H45" s="819">
        <v>4</v>
      </c>
      <c r="I45" s="820">
        <v>2.81</v>
      </c>
      <c r="J45" s="832">
        <v>15.3</v>
      </c>
      <c r="K45" s="825">
        <v>0.51</v>
      </c>
      <c r="L45" s="822">
        <v>2</v>
      </c>
      <c r="M45" s="822">
        <v>21</v>
      </c>
      <c r="N45" s="826">
        <v>7</v>
      </c>
      <c r="O45" s="822" t="s">
        <v>4095</v>
      </c>
      <c r="P45" s="841" t="s">
        <v>4170</v>
      </c>
      <c r="Q45" s="827">
        <f t="shared" si="0"/>
        <v>2</v>
      </c>
      <c r="R45" s="827">
        <f t="shared" si="0"/>
        <v>1.71</v>
      </c>
      <c r="S45" s="838">
        <f t="shared" si="1"/>
        <v>28</v>
      </c>
      <c r="T45" s="838">
        <f t="shared" si="2"/>
        <v>61.2</v>
      </c>
      <c r="U45" s="838">
        <f t="shared" si="3"/>
        <v>33.200000000000003</v>
      </c>
      <c r="V45" s="842">
        <f t="shared" si="4"/>
        <v>2.1857142857142859</v>
      </c>
      <c r="W45" s="828">
        <v>39</v>
      </c>
    </row>
    <row r="46" spans="1:23" ht="14.4" customHeight="1" x14ac:dyDescent="0.3">
      <c r="A46" s="890" t="s">
        <v>4171</v>
      </c>
      <c r="B46" s="874"/>
      <c r="C46" s="875"/>
      <c r="D46" s="844"/>
      <c r="E46" s="876"/>
      <c r="F46" s="877"/>
      <c r="G46" s="829"/>
      <c r="H46" s="878">
        <v>1</v>
      </c>
      <c r="I46" s="879">
        <v>0.99</v>
      </c>
      <c r="J46" s="833">
        <v>29</v>
      </c>
      <c r="K46" s="880">
        <v>0.67</v>
      </c>
      <c r="L46" s="881">
        <v>3</v>
      </c>
      <c r="M46" s="881">
        <v>27</v>
      </c>
      <c r="N46" s="882">
        <v>9</v>
      </c>
      <c r="O46" s="881" t="s">
        <v>4095</v>
      </c>
      <c r="P46" s="883" t="s">
        <v>4170</v>
      </c>
      <c r="Q46" s="884">
        <f t="shared" si="0"/>
        <v>1</v>
      </c>
      <c r="R46" s="884">
        <f t="shared" si="0"/>
        <v>0.99</v>
      </c>
      <c r="S46" s="874">
        <f t="shared" si="1"/>
        <v>9</v>
      </c>
      <c r="T46" s="874">
        <f t="shared" si="2"/>
        <v>29</v>
      </c>
      <c r="U46" s="874">
        <f t="shared" si="3"/>
        <v>20</v>
      </c>
      <c r="V46" s="885">
        <f t="shared" si="4"/>
        <v>3.2222222222222223</v>
      </c>
      <c r="W46" s="831">
        <v>20</v>
      </c>
    </row>
    <row r="47" spans="1:23" ht="14.4" customHeight="1" x14ac:dyDescent="0.3">
      <c r="A47" s="889" t="s">
        <v>4172</v>
      </c>
      <c r="B47" s="838">
        <v>1</v>
      </c>
      <c r="C47" s="839">
        <v>0.35</v>
      </c>
      <c r="D47" s="840">
        <v>2</v>
      </c>
      <c r="E47" s="819">
        <v>1</v>
      </c>
      <c r="F47" s="820">
        <v>0.82</v>
      </c>
      <c r="G47" s="821">
        <v>4</v>
      </c>
      <c r="H47" s="822"/>
      <c r="I47" s="823"/>
      <c r="J47" s="824"/>
      <c r="K47" s="825">
        <v>0.35</v>
      </c>
      <c r="L47" s="822">
        <v>1</v>
      </c>
      <c r="M47" s="822">
        <v>12</v>
      </c>
      <c r="N47" s="826">
        <v>4</v>
      </c>
      <c r="O47" s="822" t="s">
        <v>4095</v>
      </c>
      <c r="P47" s="841" t="s">
        <v>4173</v>
      </c>
      <c r="Q47" s="827">
        <f t="shared" si="0"/>
        <v>-1</v>
      </c>
      <c r="R47" s="827">
        <f t="shared" si="0"/>
        <v>-0.35</v>
      </c>
      <c r="S47" s="838" t="str">
        <f t="shared" si="1"/>
        <v/>
      </c>
      <c r="T47" s="838" t="str">
        <f t="shared" si="2"/>
        <v/>
      </c>
      <c r="U47" s="838" t="str">
        <f t="shared" si="3"/>
        <v/>
      </c>
      <c r="V47" s="842" t="str">
        <f t="shared" si="4"/>
        <v/>
      </c>
      <c r="W47" s="828"/>
    </row>
    <row r="48" spans="1:23" ht="14.4" customHeight="1" x14ac:dyDescent="0.3">
      <c r="A48" s="889" t="s">
        <v>4174</v>
      </c>
      <c r="B48" s="834">
        <v>3</v>
      </c>
      <c r="C48" s="835">
        <v>0.91</v>
      </c>
      <c r="D48" s="836">
        <v>4</v>
      </c>
      <c r="E48" s="843">
        <v>1</v>
      </c>
      <c r="F48" s="823">
        <v>0.3</v>
      </c>
      <c r="G48" s="824">
        <v>2</v>
      </c>
      <c r="H48" s="822">
        <v>4</v>
      </c>
      <c r="I48" s="823">
        <v>1.22</v>
      </c>
      <c r="J48" s="824">
        <v>2.8</v>
      </c>
      <c r="K48" s="825">
        <v>0.3</v>
      </c>
      <c r="L48" s="822">
        <v>1</v>
      </c>
      <c r="M48" s="822">
        <v>12</v>
      </c>
      <c r="N48" s="826">
        <v>4</v>
      </c>
      <c r="O48" s="822" t="s">
        <v>4095</v>
      </c>
      <c r="P48" s="841" t="s">
        <v>4175</v>
      </c>
      <c r="Q48" s="827">
        <f t="shared" si="0"/>
        <v>1</v>
      </c>
      <c r="R48" s="827">
        <f t="shared" si="0"/>
        <v>0.30999999999999994</v>
      </c>
      <c r="S48" s="838">
        <f t="shared" si="1"/>
        <v>16</v>
      </c>
      <c r="T48" s="838">
        <f t="shared" si="2"/>
        <v>11.2</v>
      </c>
      <c r="U48" s="838">
        <f t="shared" si="3"/>
        <v>-4.8000000000000007</v>
      </c>
      <c r="V48" s="842">
        <f t="shared" si="4"/>
        <v>0.7</v>
      </c>
      <c r="W48" s="828">
        <v>1</v>
      </c>
    </row>
    <row r="49" spans="1:23" ht="14.4" customHeight="1" x14ac:dyDescent="0.3">
      <c r="A49" s="890" t="s">
        <v>4176</v>
      </c>
      <c r="B49" s="886">
        <v>2</v>
      </c>
      <c r="C49" s="887">
        <v>0.93</v>
      </c>
      <c r="D49" s="837">
        <v>2</v>
      </c>
      <c r="E49" s="876"/>
      <c r="F49" s="877"/>
      <c r="G49" s="829"/>
      <c r="H49" s="881"/>
      <c r="I49" s="877"/>
      <c r="J49" s="829"/>
      <c r="K49" s="880">
        <v>0.46</v>
      </c>
      <c r="L49" s="881">
        <v>2</v>
      </c>
      <c r="M49" s="881">
        <v>18</v>
      </c>
      <c r="N49" s="882">
        <v>6</v>
      </c>
      <c r="O49" s="881" t="s">
        <v>4095</v>
      </c>
      <c r="P49" s="883" t="s">
        <v>4175</v>
      </c>
      <c r="Q49" s="884">
        <f t="shared" si="0"/>
        <v>-2</v>
      </c>
      <c r="R49" s="884">
        <f t="shared" si="0"/>
        <v>-0.93</v>
      </c>
      <c r="S49" s="874" t="str">
        <f t="shared" si="1"/>
        <v/>
      </c>
      <c r="T49" s="874" t="str">
        <f t="shared" si="2"/>
        <v/>
      </c>
      <c r="U49" s="874" t="str">
        <f t="shared" si="3"/>
        <v/>
      </c>
      <c r="V49" s="885" t="str">
        <f t="shared" si="4"/>
        <v/>
      </c>
      <c r="W49" s="831"/>
    </row>
    <row r="50" spans="1:23" ht="14.4" customHeight="1" x14ac:dyDescent="0.3">
      <c r="A50" s="889" t="s">
        <v>4177</v>
      </c>
      <c r="B50" s="838"/>
      <c r="C50" s="839"/>
      <c r="D50" s="840"/>
      <c r="E50" s="843">
        <v>2</v>
      </c>
      <c r="F50" s="823">
        <v>0.9</v>
      </c>
      <c r="G50" s="824">
        <v>4</v>
      </c>
      <c r="H50" s="819">
        <v>2</v>
      </c>
      <c r="I50" s="820">
        <v>1.37</v>
      </c>
      <c r="J50" s="832">
        <v>11</v>
      </c>
      <c r="K50" s="825">
        <v>0.45</v>
      </c>
      <c r="L50" s="822">
        <v>1</v>
      </c>
      <c r="M50" s="822">
        <v>12</v>
      </c>
      <c r="N50" s="826">
        <v>4</v>
      </c>
      <c r="O50" s="822" t="s">
        <v>4095</v>
      </c>
      <c r="P50" s="841" t="s">
        <v>4178</v>
      </c>
      <c r="Q50" s="827">
        <f t="shared" si="0"/>
        <v>2</v>
      </c>
      <c r="R50" s="827">
        <f t="shared" si="0"/>
        <v>1.37</v>
      </c>
      <c r="S50" s="838">
        <f t="shared" si="1"/>
        <v>8</v>
      </c>
      <c r="T50" s="838">
        <f t="shared" si="2"/>
        <v>22</v>
      </c>
      <c r="U50" s="838">
        <f t="shared" si="3"/>
        <v>14</v>
      </c>
      <c r="V50" s="842">
        <f t="shared" si="4"/>
        <v>2.75</v>
      </c>
      <c r="W50" s="828">
        <v>15</v>
      </c>
    </row>
    <row r="51" spans="1:23" ht="14.4" customHeight="1" x14ac:dyDescent="0.3">
      <c r="A51" s="889" t="s">
        <v>4179</v>
      </c>
      <c r="B51" s="834">
        <v>1</v>
      </c>
      <c r="C51" s="835">
        <v>0.54</v>
      </c>
      <c r="D51" s="836">
        <v>4</v>
      </c>
      <c r="E51" s="843"/>
      <c r="F51" s="823"/>
      <c r="G51" s="824"/>
      <c r="H51" s="822"/>
      <c r="I51" s="823"/>
      <c r="J51" s="824"/>
      <c r="K51" s="825">
        <v>0.54</v>
      </c>
      <c r="L51" s="822">
        <v>3</v>
      </c>
      <c r="M51" s="822">
        <v>27</v>
      </c>
      <c r="N51" s="826">
        <v>9</v>
      </c>
      <c r="O51" s="822" t="s">
        <v>4095</v>
      </c>
      <c r="P51" s="841" t="s">
        <v>4180</v>
      </c>
      <c r="Q51" s="827">
        <f t="shared" si="0"/>
        <v>-1</v>
      </c>
      <c r="R51" s="827">
        <f t="shared" si="0"/>
        <v>-0.54</v>
      </c>
      <c r="S51" s="838" t="str">
        <f t="shared" si="1"/>
        <v/>
      </c>
      <c r="T51" s="838" t="str">
        <f t="shared" si="2"/>
        <v/>
      </c>
      <c r="U51" s="838" t="str">
        <f t="shared" si="3"/>
        <v/>
      </c>
      <c r="V51" s="842" t="str">
        <f t="shared" si="4"/>
        <v/>
      </c>
      <c r="W51" s="828"/>
    </row>
    <row r="52" spans="1:23" ht="14.4" customHeight="1" x14ac:dyDescent="0.3">
      <c r="A52" s="889" t="s">
        <v>4181</v>
      </c>
      <c r="B52" s="838">
        <v>1</v>
      </c>
      <c r="C52" s="839">
        <v>1.03</v>
      </c>
      <c r="D52" s="840">
        <v>6</v>
      </c>
      <c r="E52" s="819">
        <v>2</v>
      </c>
      <c r="F52" s="820">
        <v>3.22</v>
      </c>
      <c r="G52" s="821">
        <v>11.5</v>
      </c>
      <c r="H52" s="822">
        <v>1</v>
      </c>
      <c r="I52" s="823">
        <v>1.03</v>
      </c>
      <c r="J52" s="832">
        <v>8</v>
      </c>
      <c r="K52" s="825">
        <v>1.03</v>
      </c>
      <c r="L52" s="822">
        <v>2</v>
      </c>
      <c r="M52" s="822">
        <v>18</v>
      </c>
      <c r="N52" s="826">
        <v>6</v>
      </c>
      <c r="O52" s="822" t="s">
        <v>4095</v>
      </c>
      <c r="P52" s="841" t="s">
        <v>4182</v>
      </c>
      <c r="Q52" s="827">
        <f t="shared" si="0"/>
        <v>0</v>
      </c>
      <c r="R52" s="827">
        <f t="shared" si="0"/>
        <v>0</v>
      </c>
      <c r="S52" s="838">
        <f t="shared" si="1"/>
        <v>6</v>
      </c>
      <c r="T52" s="838">
        <f t="shared" si="2"/>
        <v>8</v>
      </c>
      <c r="U52" s="838">
        <f t="shared" si="3"/>
        <v>2</v>
      </c>
      <c r="V52" s="842">
        <f t="shared" si="4"/>
        <v>1.3333333333333333</v>
      </c>
      <c r="W52" s="828">
        <v>2</v>
      </c>
    </row>
    <row r="53" spans="1:23" ht="14.4" customHeight="1" x14ac:dyDescent="0.3">
      <c r="A53" s="889" t="s">
        <v>4183</v>
      </c>
      <c r="B53" s="834">
        <v>1</v>
      </c>
      <c r="C53" s="835">
        <v>0.39</v>
      </c>
      <c r="D53" s="836">
        <v>12</v>
      </c>
      <c r="E53" s="843"/>
      <c r="F53" s="823"/>
      <c r="G53" s="824"/>
      <c r="H53" s="822"/>
      <c r="I53" s="823"/>
      <c r="J53" s="824"/>
      <c r="K53" s="825">
        <v>0.39</v>
      </c>
      <c r="L53" s="822">
        <v>2</v>
      </c>
      <c r="M53" s="822">
        <v>15</v>
      </c>
      <c r="N53" s="826">
        <v>5</v>
      </c>
      <c r="O53" s="822" t="s">
        <v>4095</v>
      </c>
      <c r="P53" s="841" t="s">
        <v>4184</v>
      </c>
      <c r="Q53" s="827">
        <f t="shared" si="0"/>
        <v>-1</v>
      </c>
      <c r="R53" s="827">
        <f t="shared" si="0"/>
        <v>-0.39</v>
      </c>
      <c r="S53" s="838" t="str">
        <f t="shared" si="1"/>
        <v/>
      </c>
      <c r="T53" s="838" t="str">
        <f t="shared" si="2"/>
        <v/>
      </c>
      <c r="U53" s="838" t="str">
        <f t="shared" si="3"/>
        <v/>
      </c>
      <c r="V53" s="842" t="str">
        <f t="shared" si="4"/>
        <v/>
      </c>
      <c r="W53" s="828"/>
    </row>
    <row r="54" spans="1:23" ht="14.4" customHeight="1" x14ac:dyDescent="0.3">
      <c r="A54" s="889" t="s">
        <v>4185</v>
      </c>
      <c r="B54" s="838"/>
      <c r="C54" s="839"/>
      <c r="D54" s="840"/>
      <c r="E54" s="843">
        <v>2</v>
      </c>
      <c r="F54" s="823">
        <v>2.0099999999999998</v>
      </c>
      <c r="G54" s="824">
        <v>4</v>
      </c>
      <c r="H54" s="819">
        <v>3</v>
      </c>
      <c r="I54" s="820">
        <v>4.3099999999999996</v>
      </c>
      <c r="J54" s="821">
        <v>5.3</v>
      </c>
      <c r="K54" s="825">
        <v>1</v>
      </c>
      <c r="L54" s="822">
        <v>2</v>
      </c>
      <c r="M54" s="822">
        <v>18</v>
      </c>
      <c r="N54" s="826">
        <v>6</v>
      </c>
      <c r="O54" s="822" t="s">
        <v>4095</v>
      </c>
      <c r="P54" s="841" t="s">
        <v>4186</v>
      </c>
      <c r="Q54" s="827">
        <f t="shared" si="0"/>
        <v>3</v>
      </c>
      <c r="R54" s="827">
        <f t="shared" si="0"/>
        <v>4.3099999999999996</v>
      </c>
      <c r="S54" s="838">
        <f t="shared" si="1"/>
        <v>18</v>
      </c>
      <c r="T54" s="838">
        <f t="shared" si="2"/>
        <v>15.899999999999999</v>
      </c>
      <c r="U54" s="838">
        <f t="shared" si="3"/>
        <v>-2.1000000000000014</v>
      </c>
      <c r="V54" s="842">
        <f t="shared" si="4"/>
        <v>0.8833333333333333</v>
      </c>
      <c r="W54" s="828">
        <v>2</v>
      </c>
    </row>
    <row r="55" spans="1:23" ht="14.4" customHeight="1" x14ac:dyDescent="0.3">
      <c r="A55" s="889" t="s">
        <v>4187</v>
      </c>
      <c r="B55" s="838">
        <v>1</v>
      </c>
      <c r="C55" s="839">
        <v>0.68</v>
      </c>
      <c r="D55" s="840">
        <v>5</v>
      </c>
      <c r="E55" s="843"/>
      <c r="F55" s="823"/>
      <c r="G55" s="824"/>
      <c r="H55" s="819">
        <v>1</v>
      </c>
      <c r="I55" s="820">
        <v>0.68</v>
      </c>
      <c r="J55" s="821">
        <v>5</v>
      </c>
      <c r="K55" s="825">
        <v>0.68</v>
      </c>
      <c r="L55" s="822">
        <v>2</v>
      </c>
      <c r="M55" s="822">
        <v>15</v>
      </c>
      <c r="N55" s="826">
        <v>5</v>
      </c>
      <c r="O55" s="822" t="s">
        <v>4095</v>
      </c>
      <c r="P55" s="841" t="s">
        <v>4188</v>
      </c>
      <c r="Q55" s="827">
        <f t="shared" si="0"/>
        <v>0</v>
      </c>
      <c r="R55" s="827">
        <f t="shared" si="0"/>
        <v>0</v>
      </c>
      <c r="S55" s="838">
        <f t="shared" si="1"/>
        <v>5</v>
      </c>
      <c r="T55" s="838">
        <f t="shared" si="2"/>
        <v>5</v>
      </c>
      <c r="U55" s="838">
        <f t="shared" si="3"/>
        <v>0</v>
      </c>
      <c r="V55" s="842">
        <f t="shared" si="4"/>
        <v>1</v>
      </c>
      <c r="W55" s="828"/>
    </row>
    <row r="56" spans="1:23" ht="14.4" customHeight="1" thickBot="1" x14ac:dyDescent="0.35">
      <c r="A56" s="891" t="s">
        <v>4189</v>
      </c>
      <c r="B56" s="892"/>
      <c r="C56" s="893"/>
      <c r="D56" s="894"/>
      <c r="E56" s="895">
        <v>1</v>
      </c>
      <c r="F56" s="896">
        <v>0.11</v>
      </c>
      <c r="G56" s="897">
        <v>3</v>
      </c>
      <c r="H56" s="898"/>
      <c r="I56" s="899"/>
      <c r="J56" s="900"/>
      <c r="K56" s="901">
        <v>0.11</v>
      </c>
      <c r="L56" s="898">
        <v>2</v>
      </c>
      <c r="M56" s="898">
        <v>15</v>
      </c>
      <c r="N56" s="902">
        <v>5</v>
      </c>
      <c r="O56" s="898" t="s">
        <v>4095</v>
      </c>
      <c r="P56" s="903" t="s">
        <v>4190</v>
      </c>
      <c r="Q56" s="904">
        <f t="shared" si="0"/>
        <v>0</v>
      </c>
      <c r="R56" s="904">
        <f t="shared" si="0"/>
        <v>0</v>
      </c>
      <c r="S56" s="892" t="str">
        <f t="shared" si="1"/>
        <v/>
      </c>
      <c r="T56" s="892" t="str">
        <f t="shared" si="2"/>
        <v/>
      </c>
      <c r="U56" s="892" t="str">
        <f t="shared" si="3"/>
        <v/>
      </c>
      <c r="V56" s="905" t="str">
        <f t="shared" si="4"/>
        <v/>
      </c>
      <c r="W56" s="906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57:Q1048576">
    <cfRule type="cellIs" dxfId="12" priority="9" stopIfTrue="1" operator="lessThan">
      <formula>0</formula>
    </cfRule>
  </conditionalFormatting>
  <conditionalFormatting sqref="U57:U1048576">
    <cfRule type="cellIs" dxfId="11" priority="8" stopIfTrue="1" operator="greaterThan">
      <formula>0</formula>
    </cfRule>
  </conditionalFormatting>
  <conditionalFormatting sqref="V57:V1048576">
    <cfRule type="cellIs" dxfId="10" priority="7" stopIfTrue="1" operator="greaterThan">
      <formula>1</formula>
    </cfRule>
  </conditionalFormatting>
  <conditionalFormatting sqref="V57:V1048576">
    <cfRule type="cellIs" dxfId="9" priority="4" stopIfTrue="1" operator="greaterThan">
      <formula>1</formula>
    </cfRule>
  </conditionalFormatting>
  <conditionalFormatting sqref="U57:U1048576">
    <cfRule type="cellIs" dxfId="8" priority="5" stopIfTrue="1" operator="greaterThan">
      <formula>0</formula>
    </cfRule>
  </conditionalFormatting>
  <conditionalFormatting sqref="Q57:Q1048576">
    <cfRule type="cellIs" dxfId="7" priority="6" stopIfTrue="1" operator="lessThan">
      <formula>0</formula>
    </cfRule>
  </conditionalFormatting>
  <conditionalFormatting sqref="V5:V56">
    <cfRule type="cellIs" dxfId="6" priority="1" stopIfTrue="1" operator="greaterThan">
      <formula>1</formula>
    </cfRule>
  </conditionalFormatting>
  <conditionalFormatting sqref="U5:U56">
    <cfRule type="cellIs" dxfId="5" priority="2" stopIfTrue="1" operator="greaterThan">
      <formula>0</formula>
    </cfRule>
  </conditionalFormatting>
  <conditionalFormatting sqref="Q5:Q56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90" t="s">
        <v>158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thickBot="1" x14ac:dyDescent="0.35">
      <c r="A2" s="382" t="s">
        <v>313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483216</v>
      </c>
      <c r="C3" s="351">
        <f t="shared" ref="C3:L3" si="0">SUBTOTAL(9,C6:C1048576)</f>
        <v>8</v>
      </c>
      <c r="D3" s="351">
        <f t="shared" si="0"/>
        <v>530758</v>
      </c>
      <c r="E3" s="351">
        <f t="shared" si="0"/>
        <v>10.319234563663514</v>
      </c>
      <c r="F3" s="351">
        <f t="shared" si="0"/>
        <v>655778</v>
      </c>
      <c r="G3" s="354">
        <f>IF(B3&lt;&gt;0,F3/B3,"")</f>
        <v>1.3571115194861096</v>
      </c>
      <c r="H3" s="350">
        <f t="shared" si="0"/>
        <v>546.08000000000004</v>
      </c>
      <c r="I3" s="351">
        <f t="shared" si="0"/>
        <v>1</v>
      </c>
      <c r="J3" s="351">
        <f t="shared" si="0"/>
        <v>14950.75</v>
      </c>
      <c r="K3" s="351">
        <f t="shared" si="0"/>
        <v>1.5441876648110167</v>
      </c>
      <c r="L3" s="351">
        <f t="shared" si="0"/>
        <v>15219.810000000001</v>
      </c>
      <c r="M3" s="352">
        <f>IF(H3&lt;&gt;0,L3/H3,"")</f>
        <v>27.871026223263993</v>
      </c>
    </row>
    <row r="4" spans="1:13" ht="14.4" customHeight="1" x14ac:dyDescent="0.3">
      <c r="A4" s="610" t="s">
        <v>118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</row>
    <row r="5" spans="1:13" s="337" customFormat="1" ht="14.4" customHeight="1" thickBot="1" x14ac:dyDescent="0.35">
      <c r="A5" s="907"/>
      <c r="B5" s="908">
        <v>2014</v>
      </c>
      <c r="C5" s="909"/>
      <c r="D5" s="909">
        <v>2015</v>
      </c>
      <c r="E5" s="909"/>
      <c r="F5" s="909">
        <v>2016</v>
      </c>
      <c r="G5" s="796" t="s">
        <v>2</v>
      </c>
      <c r="H5" s="908">
        <v>2014</v>
      </c>
      <c r="I5" s="909"/>
      <c r="J5" s="909">
        <v>2015</v>
      </c>
      <c r="K5" s="909"/>
      <c r="L5" s="909">
        <v>2016</v>
      </c>
      <c r="M5" s="796" t="s">
        <v>2</v>
      </c>
    </row>
    <row r="6" spans="1:13" ht="14.4" customHeight="1" x14ac:dyDescent="0.3">
      <c r="A6" s="754" t="s">
        <v>3357</v>
      </c>
      <c r="B6" s="797">
        <v>126</v>
      </c>
      <c r="C6" s="740">
        <v>1</v>
      </c>
      <c r="D6" s="797"/>
      <c r="E6" s="740"/>
      <c r="F6" s="797"/>
      <c r="G6" s="745"/>
      <c r="H6" s="797"/>
      <c r="I6" s="740"/>
      <c r="J6" s="797"/>
      <c r="K6" s="740"/>
      <c r="L6" s="797"/>
      <c r="M6" s="235"/>
    </row>
    <row r="7" spans="1:13" ht="14.4" customHeight="1" x14ac:dyDescent="0.3">
      <c r="A7" s="691" t="s">
        <v>4192</v>
      </c>
      <c r="B7" s="801"/>
      <c r="C7" s="665"/>
      <c r="D7" s="801">
        <v>6067</v>
      </c>
      <c r="E7" s="665"/>
      <c r="F7" s="801">
        <v>4872</v>
      </c>
      <c r="G7" s="681"/>
      <c r="H7" s="801"/>
      <c r="I7" s="665"/>
      <c r="J7" s="801">
        <v>14107.5</v>
      </c>
      <c r="K7" s="665"/>
      <c r="L7" s="801">
        <v>12024.2</v>
      </c>
      <c r="M7" s="704"/>
    </row>
    <row r="8" spans="1:13" ht="14.4" customHeight="1" x14ac:dyDescent="0.3">
      <c r="A8" s="691" t="s">
        <v>3369</v>
      </c>
      <c r="B8" s="801">
        <v>16100</v>
      </c>
      <c r="C8" s="665">
        <v>1</v>
      </c>
      <c r="D8" s="801">
        <v>14967</v>
      </c>
      <c r="E8" s="665">
        <v>0.92962732919254654</v>
      </c>
      <c r="F8" s="801">
        <v>13966</v>
      </c>
      <c r="G8" s="681">
        <v>0.86745341614906835</v>
      </c>
      <c r="H8" s="801"/>
      <c r="I8" s="665"/>
      <c r="J8" s="801"/>
      <c r="K8" s="665"/>
      <c r="L8" s="801"/>
      <c r="M8" s="704"/>
    </row>
    <row r="9" spans="1:13" ht="14.4" customHeight="1" x14ac:dyDescent="0.3">
      <c r="A9" s="691" t="s">
        <v>4193</v>
      </c>
      <c r="B9" s="801">
        <v>57706</v>
      </c>
      <c r="C9" s="665">
        <v>1</v>
      </c>
      <c r="D9" s="801">
        <v>58896</v>
      </c>
      <c r="E9" s="665">
        <v>1.020621772432676</v>
      </c>
      <c r="F9" s="801">
        <v>98776</v>
      </c>
      <c r="G9" s="681">
        <v>1.7117110872352961</v>
      </c>
      <c r="H9" s="801"/>
      <c r="I9" s="665"/>
      <c r="J9" s="801"/>
      <c r="K9" s="665"/>
      <c r="L9" s="801"/>
      <c r="M9" s="704"/>
    </row>
    <row r="10" spans="1:13" ht="14.4" customHeight="1" x14ac:dyDescent="0.3">
      <c r="A10" s="691" t="s">
        <v>4194</v>
      </c>
      <c r="B10" s="801">
        <v>131737</v>
      </c>
      <c r="C10" s="665">
        <v>1</v>
      </c>
      <c r="D10" s="801">
        <v>132462</v>
      </c>
      <c r="E10" s="665">
        <v>1.0055033893287384</v>
      </c>
      <c r="F10" s="801">
        <v>146826</v>
      </c>
      <c r="G10" s="681">
        <v>1.1145388159742518</v>
      </c>
      <c r="H10" s="801">
        <v>546.08000000000004</v>
      </c>
      <c r="I10" s="665">
        <v>1</v>
      </c>
      <c r="J10" s="801">
        <v>843.25</v>
      </c>
      <c r="K10" s="665">
        <v>1.5441876648110167</v>
      </c>
      <c r="L10" s="801">
        <v>3195.61</v>
      </c>
      <c r="M10" s="704">
        <v>5.8519081453266919</v>
      </c>
    </row>
    <row r="11" spans="1:13" ht="14.4" customHeight="1" x14ac:dyDescent="0.3">
      <c r="A11" s="691" t="s">
        <v>4195</v>
      </c>
      <c r="B11" s="801">
        <v>134758</v>
      </c>
      <c r="C11" s="665">
        <v>1</v>
      </c>
      <c r="D11" s="801">
        <v>158216</v>
      </c>
      <c r="E11" s="665">
        <v>1.1740750085338161</v>
      </c>
      <c r="F11" s="801">
        <v>230132</v>
      </c>
      <c r="G11" s="681">
        <v>1.707742768518381</v>
      </c>
      <c r="H11" s="801"/>
      <c r="I11" s="665"/>
      <c r="J11" s="801"/>
      <c r="K11" s="665"/>
      <c r="L11" s="801"/>
      <c r="M11" s="704"/>
    </row>
    <row r="12" spans="1:13" ht="14.4" customHeight="1" x14ac:dyDescent="0.3">
      <c r="A12" s="691" t="s">
        <v>4196</v>
      </c>
      <c r="B12" s="801">
        <v>13145</v>
      </c>
      <c r="C12" s="665">
        <v>1</v>
      </c>
      <c r="D12" s="801">
        <v>62433</v>
      </c>
      <c r="E12" s="665">
        <v>4.7495625713198937</v>
      </c>
      <c r="F12" s="801">
        <v>34391</v>
      </c>
      <c r="G12" s="681">
        <v>2.6162799543552682</v>
      </c>
      <c r="H12" s="801"/>
      <c r="I12" s="665"/>
      <c r="J12" s="801"/>
      <c r="K12" s="665"/>
      <c r="L12" s="801"/>
      <c r="M12" s="704"/>
    </row>
    <row r="13" spans="1:13" ht="14.4" customHeight="1" x14ac:dyDescent="0.3">
      <c r="A13" s="691" t="s">
        <v>4197</v>
      </c>
      <c r="B13" s="801">
        <v>127916</v>
      </c>
      <c r="C13" s="665">
        <v>1</v>
      </c>
      <c r="D13" s="801">
        <v>96533</v>
      </c>
      <c r="E13" s="665">
        <v>0.75465930767065892</v>
      </c>
      <c r="F13" s="801">
        <v>125477</v>
      </c>
      <c r="G13" s="681">
        <v>0.9809327996497702</v>
      </c>
      <c r="H13" s="801"/>
      <c r="I13" s="665"/>
      <c r="J13" s="801"/>
      <c r="K13" s="665"/>
      <c r="L13" s="801"/>
      <c r="M13" s="704"/>
    </row>
    <row r="14" spans="1:13" ht="14.4" customHeight="1" thickBot="1" x14ac:dyDescent="0.35">
      <c r="A14" s="799" t="s">
        <v>4198</v>
      </c>
      <c r="B14" s="798">
        <v>1728</v>
      </c>
      <c r="C14" s="671">
        <v>1</v>
      </c>
      <c r="D14" s="798">
        <v>1184</v>
      </c>
      <c r="E14" s="671">
        <v>0.68518518518518523</v>
      </c>
      <c r="F14" s="798">
        <v>1338</v>
      </c>
      <c r="G14" s="682">
        <v>0.77430555555555558</v>
      </c>
      <c r="H14" s="798"/>
      <c r="I14" s="671"/>
      <c r="J14" s="798"/>
      <c r="K14" s="671"/>
      <c r="L14" s="798"/>
      <c r="M14" s="70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81" t="s">
        <v>175</v>
      </c>
      <c r="B1" s="481"/>
      <c r="C1" s="481"/>
      <c r="D1" s="481"/>
      <c r="E1" s="481"/>
      <c r="F1" s="481"/>
      <c r="G1" s="482"/>
      <c r="H1" s="482"/>
    </row>
    <row r="2" spans="1:8" ht="14.4" customHeight="1" thickBot="1" x14ac:dyDescent="0.35">
      <c r="A2" s="382" t="s">
        <v>313</v>
      </c>
      <c r="B2" s="224"/>
      <c r="C2" s="224"/>
      <c r="D2" s="224"/>
      <c r="E2" s="224"/>
      <c r="F2" s="224"/>
    </row>
    <row r="3" spans="1:8" ht="14.4" customHeight="1" x14ac:dyDescent="0.3">
      <c r="A3" s="483"/>
      <c r="B3" s="220">
        <v>2014</v>
      </c>
      <c r="C3" s="44">
        <v>2015</v>
      </c>
      <c r="D3" s="11"/>
      <c r="E3" s="487">
        <v>2016</v>
      </c>
      <c r="F3" s="488"/>
      <c r="G3" s="488"/>
      <c r="H3" s="489"/>
    </row>
    <row r="4" spans="1:8" ht="14.4" customHeight="1" thickBot="1" x14ac:dyDescent="0.35">
      <c r="A4" s="484"/>
      <c r="B4" s="485" t="s">
        <v>94</v>
      </c>
      <c r="C4" s="48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606.54376000000002</v>
      </c>
      <c r="C5" s="33">
        <v>592.61433999999997</v>
      </c>
      <c r="D5" s="12"/>
      <c r="E5" s="230">
        <v>531.55949999999996</v>
      </c>
      <c r="F5" s="32">
        <v>657.11292119340487</v>
      </c>
      <c r="G5" s="229">
        <f>E5-F5</f>
        <v>-125.55342119340492</v>
      </c>
      <c r="H5" s="235">
        <f>IF(F5&lt;0.00000001,"",E5/F5)</f>
        <v>0.8089317419517742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9348.3757600000081</v>
      </c>
      <c r="C6" s="35">
        <v>7800.1372600000104</v>
      </c>
      <c r="D6" s="12"/>
      <c r="E6" s="231">
        <v>7292.38177</v>
      </c>
      <c r="F6" s="34">
        <v>8042.3547738852958</v>
      </c>
      <c r="G6" s="232">
        <f>E6-F6</f>
        <v>-749.97300388529584</v>
      </c>
      <c r="H6" s="236">
        <f>IF(F6&lt;0.00000001,"",E6/F6)</f>
        <v>0.90674708776581603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7389.2453200000182</v>
      </c>
      <c r="C7" s="35">
        <v>8160.2476800000086</v>
      </c>
      <c r="D7" s="12"/>
      <c r="E7" s="231">
        <v>8750.7111399999994</v>
      </c>
      <c r="F7" s="34">
        <v>8744.0024103332635</v>
      </c>
      <c r="G7" s="232">
        <f>E7-F7</f>
        <v>6.7087296667359624</v>
      </c>
      <c r="H7" s="236">
        <f>IF(F7&lt;0.00000001,"",E7/F7)</f>
        <v>1.0007672378565229</v>
      </c>
    </row>
    <row r="8" spans="1:8" ht="14.4" customHeight="1" thickBot="1" x14ac:dyDescent="0.35">
      <c r="A8" s="1" t="s">
        <v>97</v>
      </c>
      <c r="B8" s="15">
        <v>2510.8661500000162</v>
      </c>
      <c r="C8" s="37">
        <v>2904.3496199999972</v>
      </c>
      <c r="D8" s="12"/>
      <c r="E8" s="233">
        <v>2837.6831800000036</v>
      </c>
      <c r="F8" s="36">
        <v>2794.4912830765297</v>
      </c>
      <c r="G8" s="234">
        <f>E8-F8</f>
        <v>43.191896923473905</v>
      </c>
      <c r="H8" s="237">
        <f>IF(F8&lt;0.00000001,"",E8/F8)</f>
        <v>1.0154560857588086</v>
      </c>
    </row>
    <row r="9" spans="1:8" ht="14.4" customHeight="1" thickBot="1" x14ac:dyDescent="0.35">
      <c r="A9" s="2" t="s">
        <v>98</v>
      </c>
      <c r="B9" s="3">
        <v>19855.030990000043</v>
      </c>
      <c r="C9" s="39">
        <v>19457.348900000015</v>
      </c>
      <c r="D9" s="12"/>
      <c r="E9" s="3">
        <v>19412.335590000002</v>
      </c>
      <c r="F9" s="38">
        <v>20237.961388488497</v>
      </c>
      <c r="G9" s="38">
        <f>E9-F9</f>
        <v>-825.62579848849418</v>
      </c>
      <c r="H9" s="238">
        <f>IF(F9&lt;0.00000001,"",E9/F9)</f>
        <v>0.95920410249630594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1018.482</v>
      </c>
      <c r="C11" s="33">
        <f>IF(ISERROR(VLOOKUP("Celkem:",'ZV Vykáz.-A'!A:F,4,0)),0,VLOOKUP("Celkem:",'ZV Vykáz.-A'!A:F,4,0)/1000)</f>
        <v>1073.01</v>
      </c>
      <c r="D11" s="12"/>
      <c r="E11" s="230">
        <f>IF(ISERROR(VLOOKUP("Celkem:",'ZV Vykáz.-A'!A:F,6,0)),0,VLOOKUP("Celkem:",'ZV Vykáz.-A'!A:F,6,0)/1000)</f>
        <v>1517.1763000000001</v>
      </c>
      <c r="F11" s="32">
        <f>B11</f>
        <v>1018.482</v>
      </c>
      <c r="G11" s="229">
        <f>E11-F11</f>
        <v>498.69430000000011</v>
      </c>
      <c r="H11" s="235">
        <f>IF(F11&lt;0.00000001,"",E11/F11)</f>
        <v>1.4896446868967739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19632.990000000002</v>
      </c>
      <c r="C12" s="37">
        <f>IF(ISERROR(VLOOKUP("Celkem",CaseMix!A:D,3,0)),0,VLOOKUP("Celkem",CaseMix!A:D,3,0)*30)</f>
        <v>19129.59</v>
      </c>
      <c r="D12" s="12"/>
      <c r="E12" s="233">
        <f>IF(ISERROR(VLOOKUP("Celkem",CaseMix!A:D,4,0)),0,VLOOKUP("Celkem",CaseMix!A:D,4,0)*30)</f>
        <v>19192.319999999996</v>
      </c>
      <c r="F12" s="36">
        <f>B12</f>
        <v>19632.990000000002</v>
      </c>
      <c r="G12" s="234">
        <f>E12-F12</f>
        <v>-440.67000000000553</v>
      </c>
      <c r="H12" s="237">
        <f>IF(F12&lt;0.00000001,"",E12/F12)</f>
        <v>0.97755461598055082</v>
      </c>
    </row>
    <row r="13" spans="1:8" ht="14.4" customHeight="1" thickBot="1" x14ac:dyDescent="0.35">
      <c r="A13" s="4" t="s">
        <v>101</v>
      </c>
      <c r="B13" s="9">
        <f>SUM(B11:B12)</f>
        <v>20651.472000000002</v>
      </c>
      <c r="C13" s="41">
        <f>SUM(C11:C12)</f>
        <v>20202.599999999999</v>
      </c>
      <c r="D13" s="12"/>
      <c r="E13" s="9">
        <f>SUM(E11:E12)</f>
        <v>20709.496299999995</v>
      </c>
      <c r="F13" s="40">
        <f>SUM(F11:F12)</f>
        <v>20651.472000000002</v>
      </c>
      <c r="G13" s="40">
        <f>E13-F13</f>
        <v>58.024299999993673</v>
      </c>
      <c r="H13" s="239">
        <f>IF(F13&lt;0.00000001,"",E13/F13)</f>
        <v>1.0028096931782875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1.0401128061900828</v>
      </c>
      <c r="C15" s="43">
        <f>IF(C9=0,"",C13/C9)</f>
        <v>1.0383017801566987</v>
      </c>
      <c r="D15" s="12"/>
      <c r="E15" s="10">
        <f>IF(E9=0,"",E13/E9)</f>
        <v>1.0668214653505272</v>
      </c>
      <c r="F15" s="42">
        <f>IF(F9=0,"",F13/F9)</f>
        <v>1.0204324241742408</v>
      </c>
      <c r="G15" s="42">
        <f>IF(ISERROR(F15-E15),"",E15-F15)</f>
        <v>4.6389041176286394E-2</v>
      </c>
      <c r="H15" s="240">
        <f>IF(ISERROR(F15-E15),"",IF(F15&lt;0.00000001,"",E15/F15))</f>
        <v>1.0454601795055911</v>
      </c>
    </row>
    <row r="17" spans="1:8" ht="14.4" customHeight="1" x14ac:dyDescent="0.3">
      <c r="A17" s="226" t="s">
        <v>202</v>
      </c>
    </row>
    <row r="18" spans="1:8" ht="14.4" customHeight="1" x14ac:dyDescent="0.3">
      <c r="A18" s="437" t="s">
        <v>242</v>
      </c>
      <c r="B18" s="438"/>
      <c r="C18" s="438"/>
      <c r="D18" s="438"/>
      <c r="E18" s="438"/>
      <c r="F18" s="438"/>
      <c r="G18" s="438"/>
      <c r="H18" s="438"/>
    </row>
    <row r="19" spans="1:8" x14ac:dyDescent="0.3">
      <c r="A19" s="436" t="s">
        <v>241</v>
      </c>
      <c r="B19" s="438"/>
      <c r="C19" s="438"/>
      <c r="D19" s="438"/>
      <c r="E19" s="438"/>
      <c r="F19" s="438"/>
      <c r="G19" s="438"/>
      <c r="H19" s="438"/>
    </row>
    <row r="20" spans="1:8" ht="14.4" customHeight="1" x14ac:dyDescent="0.3">
      <c r="A20" s="227" t="s">
        <v>273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312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6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90" t="s">
        <v>4530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313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3264.05</v>
      </c>
      <c r="G3" s="215">
        <f t="shared" si="0"/>
        <v>483762.08</v>
      </c>
      <c r="H3" s="216"/>
      <c r="I3" s="216"/>
      <c r="J3" s="211">
        <f t="shared" si="0"/>
        <v>4307.33</v>
      </c>
      <c r="K3" s="215">
        <f t="shared" si="0"/>
        <v>545708.75</v>
      </c>
      <c r="L3" s="216"/>
      <c r="M3" s="216"/>
      <c r="N3" s="211">
        <f t="shared" si="0"/>
        <v>4658.7</v>
      </c>
      <c r="O3" s="215">
        <f t="shared" si="0"/>
        <v>670997.81000000006</v>
      </c>
      <c r="P3" s="181">
        <f>IF(G3=0,"",O3/G3)</f>
        <v>1.3870409396288359</v>
      </c>
      <c r="Q3" s="213">
        <f>IF(N3=0,"",O3/N3)</f>
        <v>144.03112670916781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90</v>
      </c>
      <c r="E4" s="565" t="s">
        <v>11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6"/>
      <c r="B5" s="804"/>
      <c r="C5" s="806"/>
      <c r="D5" s="814"/>
      <c r="E5" s="808"/>
      <c r="F5" s="815" t="s">
        <v>91</v>
      </c>
      <c r="G5" s="816" t="s">
        <v>14</v>
      </c>
      <c r="H5" s="817"/>
      <c r="I5" s="817"/>
      <c r="J5" s="815" t="s">
        <v>91</v>
      </c>
      <c r="K5" s="816" t="s">
        <v>14</v>
      </c>
      <c r="L5" s="817"/>
      <c r="M5" s="817"/>
      <c r="N5" s="815" t="s">
        <v>91</v>
      </c>
      <c r="O5" s="816" t="s">
        <v>14</v>
      </c>
      <c r="P5" s="818"/>
      <c r="Q5" s="813"/>
    </row>
    <row r="6" spans="1:17" ht="14.4" customHeight="1" x14ac:dyDescent="0.3">
      <c r="A6" s="739" t="s">
        <v>3379</v>
      </c>
      <c r="B6" s="740" t="s">
        <v>4199</v>
      </c>
      <c r="C6" s="740" t="s">
        <v>3255</v>
      </c>
      <c r="D6" s="740" t="s">
        <v>4200</v>
      </c>
      <c r="E6" s="740" t="s">
        <v>4201</v>
      </c>
      <c r="F6" s="229">
        <v>2</v>
      </c>
      <c r="G6" s="229">
        <v>126</v>
      </c>
      <c r="H6" s="229">
        <v>1</v>
      </c>
      <c r="I6" s="229">
        <v>63</v>
      </c>
      <c r="J6" s="229"/>
      <c r="K6" s="229"/>
      <c r="L6" s="229"/>
      <c r="M6" s="229"/>
      <c r="N6" s="229"/>
      <c r="O6" s="229"/>
      <c r="P6" s="745"/>
      <c r="Q6" s="753"/>
    </row>
    <row r="7" spans="1:17" ht="14.4" customHeight="1" x14ac:dyDescent="0.3">
      <c r="A7" s="664" t="s">
        <v>4202</v>
      </c>
      <c r="B7" s="665" t="s">
        <v>4203</v>
      </c>
      <c r="C7" s="665" t="s">
        <v>3440</v>
      </c>
      <c r="D7" s="665" t="s">
        <v>4204</v>
      </c>
      <c r="E7" s="665"/>
      <c r="F7" s="668"/>
      <c r="G7" s="668"/>
      <c r="H7" s="668"/>
      <c r="I7" s="668"/>
      <c r="J7" s="668">
        <v>750</v>
      </c>
      <c r="K7" s="668">
        <v>14107.5</v>
      </c>
      <c r="L7" s="668"/>
      <c r="M7" s="668">
        <v>18.809999999999999</v>
      </c>
      <c r="N7" s="668"/>
      <c r="O7" s="668"/>
      <c r="P7" s="681"/>
      <c r="Q7" s="669"/>
    </row>
    <row r="8" spans="1:17" ht="14.4" customHeight="1" x14ac:dyDescent="0.3">
      <c r="A8" s="664" t="s">
        <v>4202</v>
      </c>
      <c r="B8" s="665" t="s">
        <v>4203</v>
      </c>
      <c r="C8" s="665" t="s">
        <v>3440</v>
      </c>
      <c r="D8" s="665" t="s">
        <v>4205</v>
      </c>
      <c r="E8" s="665"/>
      <c r="F8" s="668"/>
      <c r="G8" s="668"/>
      <c r="H8" s="668"/>
      <c r="I8" s="668"/>
      <c r="J8" s="668"/>
      <c r="K8" s="668"/>
      <c r="L8" s="668"/>
      <c r="M8" s="668"/>
      <c r="N8" s="668">
        <v>590</v>
      </c>
      <c r="O8" s="668">
        <v>12024.2</v>
      </c>
      <c r="P8" s="681"/>
      <c r="Q8" s="669">
        <v>20.380000000000003</v>
      </c>
    </row>
    <row r="9" spans="1:17" ht="14.4" customHeight="1" x14ac:dyDescent="0.3">
      <c r="A9" s="664" t="s">
        <v>4202</v>
      </c>
      <c r="B9" s="665" t="s">
        <v>4203</v>
      </c>
      <c r="C9" s="665" t="s">
        <v>3255</v>
      </c>
      <c r="D9" s="665" t="s">
        <v>4206</v>
      </c>
      <c r="E9" s="665" t="s">
        <v>4207</v>
      </c>
      <c r="F9" s="668"/>
      <c r="G9" s="668"/>
      <c r="H9" s="668"/>
      <c r="I9" s="668"/>
      <c r="J9" s="668">
        <v>1</v>
      </c>
      <c r="K9" s="668">
        <v>2543</v>
      </c>
      <c r="L9" s="668"/>
      <c r="M9" s="668">
        <v>2543</v>
      </c>
      <c r="N9" s="668"/>
      <c r="O9" s="668"/>
      <c r="P9" s="681"/>
      <c r="Q9" s="669"/>
    </row>
    <row r="10" spans="1:17" ht="14.4" customHeight="1" x14ac:dyDescent="0.3">
      <c r="A10" s="664" t="s">
        <v>4202</v>
      </c>
      <c r="B10" s="665" t="s">
        <v>4203</v>
      </c>
      <c r="C10" s="665" t="s">
        <v>3255</v>
      </c>
      <c r="D10" s="665" t="s">
        <v>4208</v>
      </c>
      <c r="E10" s="665" t="s">
        <v>4209</v>
      </c>
      <c r="F10" s="668"/>
      <c r="G10" s="668"/>
      <c r="H10" s="668"/>
      <c r="I10" s="668"/>
      <c r="J10" s="668">
        <v>2</v>
      </c>
      <c r="K10" s="668">
        <v>3524</v>
      </c>
      <c r="L10" s="668"/>
      <c r="M10" s="668">
        <v>1762</v>
      </c>
      <c r="N10" s="668">
        <v>1</v>
      </c>
      <c r="O10" s="668">
        <v>1825</v>
      </c>
      <c r="P10" s="681"/>
      <c r="Q10" s="669">
        <v>1825</v>
      </c>
    </row>
    <row r="11" spans="1:17" ht="14.4" customHeight="1" x14ac:dyDescent="0.3">
      <c r="A11" s="664" t="s">
        <v>4202</v>
      </c>
      <c r="B11" s="665" t="s">
        <v>4203</v>
      </c>
      <c r="C11" s="665" t="s">
        <v>3255</v>
      </c>
      <c r="D11" s="665" t="s">
        <v>4210</v>
      </c>
      <c r="E11" s="665" t="s">
        <v>4211</v>
      </c>
      <c r="F11" s="668"/>
      <c r="G11" s="668"/>
      <c r="H11" s="668"/>
      <c r="I11" s="668"/>
      <c r="J11" s="668"/>
      <c r="K11" s="668"/>
      <c r="L11" s="668"/>
      <c r="M11" s="668"/>
      <c r="N11" s="668">
        <v>1</v>
      </c>
      <c r="O11" s="668">
        <v>2329</v>
      </c>
      <c r="P11" s="681"/>
      <c r="Q11" s="669">
        <v>2329</v>
      </c>
    </row>
    <row r="12" spans="1:17" ht="14.4" customHeight="1" x14ac:dyDescent="0.3">
      <c r="A12" s="664" t="s">
        <v>4202</v>
      </c>
      <c r="B12" s="665" t="s">
        <v>4203</v>
      </c>
      <c r="C12" s="665" t="s">
        <v>3255</v>
      </c>
      <c r="D12" s="665" t="s">
        <v>4212</v>
      </c>
      <c r="E12" s="665" t="s">
        <v>4213</v>
      </c>
      <c r="F12" s="668"/>
      <c r="G12" s="668"/>
      <c r="H12" s="668"/>
      <c r="I12" s="668"/>
      <c r="J12" s="668"/>
      <c r="K12" s="668"/>
      <c r="L12" s="668"/>
      <c r="M12" s="668"/>
      <c r="N12" s="668">
        <v>1</v>
      </c>
      <c r="O12" s="668">
        <v>718</v>
      </c>
      <c r="P12" s="681"/>
      <c r="Q12" s="669">
        <v>718</v>
      </c>
    </row>
    <row r="13" spans="1:17" ht="14.4" customHeight="1" x14ac:dyDescent="0.3">
      <c r="A13" s="664" t="s">
        <v>4090</v>
      </c>
      <c r="B13" s="665" t="s">
        <v>4214</v>
      </c>
      <c r="C13" s="665" t="s">
        <v>3255</v>
      </c>
      <c r="D13" s="665" t="s">
        <v>4215</v>
      </c>
      <c r="E13" s="665" t="s">
        <v>4216</v>
      </c>
      <c r="F13" s="668">
        <v>4</v>
      </c>
      <c r="G13" s="668">
        <v>1400</v>
      </c>
      <c r="H13" s="668">
        <v>1</v>
      </c>
      <c r="I13" s="668">
        <v>350</v>
      </c>
      <c r="J13" s="668"/>
      <c r="K13" s="668"/>
      <c r="L13" s="668"/>
      <c r="M13" s="668"/>
      <c r="N13" s="668">
        <v>2</v>
      </c>
      <c r="O13" s="668">
        <v>708</v>
      </c>
      <c r="P13" s="681">
        <v>0.50571428571428567</v>
      </c>
      <c r="Q13" s="669">
        <v>354</v>
      </c>
    </row>
    <row r="14" spans="1:17" ht="14.4" customHeight="1" x14ac:dyDescent="0.3">
      <c r="A14" s="664" t="s">
        <v>4090</v>
      </c>
      <c r="B14" s="665" t="s">
        <v>4214</v>
      </c>
      <c r="C14" s="665" t="s">
        <v>3255</v>
      </c>
      <c r="D14" s="665" t="s">
        <v>4217</v>
      </c>
      <c r="E14" s="665" t="s">
        <v>4218</v>
      </c>
      <c r="F14" s="668">
        <v>19</v>
      </c>
      <c r="G14" s="668">
        <v>1235</v>
      </c>
      <c r="H14" s="668">
        <v>1</v>
      </c>
      <c r="I14" s="668">
        <v>65</v>
      </c>
      <c r="J14" s="668">
        <v>37</v>
      </c>
      <c r="K14" s="668">
        <v>2405</v>
      </c>
      <c r="L14" s="668">
        <v>1.9473684210526316</v>
      </c>
      <c r="M14" s="668">
        <v>65</v>
      </c>
      <c r="N14" s="668">
        <v>25</v>
      </c>
      <c r="O14" s="668">
        <v>1625</v>
      </c>
      <c r="P14" s="681">
        <v>1.3157894736842106</v>
      </c>
      <c r="Q14" s="669">
        <v>65</v>
      </c>
    </row>
    <row r="15" spans="1:17" ht="14.4" customHeight="1" x14ac:dyDescent="0.3">
      <c r="A15" s="664" t="s">
        <v>4090</v>
      </c>
      <c r="B15" s="665" t="s">
        <v>4214</v>
      </c>
      <c r="C15" s="665" t="s">
        <v>3255</v>
      </c>
      <c r="D15" s="665" t="s">
        <v>4219</v>
      </c>
      <c r="E15" s="665" t="s">
        <v>4220</v>
      </c>
      <c r="F15" s="668">
        <v>1</v>
      </c>
      <c r="G15" s="668">
        <v>590</v>
      </c>
      <c r="H15" s="668">
        <v>1</v>
      </c>
      <c r="I15" s="668">
        <v>590</v>
      </c>
      <c r="J15" s="668"/>
      <c r="K15" s="668"/>
      <c r="L15" s="668"/>
      <c r="M15" s="668"/>
      <c r="N15" s="668"/>
      <c r="O15" s="668"/>
      <c r="P15" s="681"/>
      <c r="Q15" s="669"/>
    </row>
    <row r="16" spans="1:17" ht="14.4" customHeight="1" x14ac:dyDescent="0.3">
      <c r="A16" s="664" t="s">
        <v>4090</v>
      </c>
      <c r="B16" s="665" t="s">
        <v>4214</v>
      </c>
      <c r="C16" s="665" t="s">
        <v>3255</v>
      </c>
      <c r="D16" s="665" t="s">
        <v>4221</v>
      </c>
      <c r="E16" s="665" t="s">
        <v>4222</v>
      </c>
      <c r="F16" s="668">
        <v>4</v>
      </c>
      <c r="G16" s="668">
        <v>92</v>
      </c>
      <c r="H16" s="668">
        <v>1</v>
      </c>
      <c r="I16" s="668">
        <v>23</v>
      </c>
      <c r="J16" s="668">
        <v>1</v>
      </c>
      <c r="K16" s="668">
        <v>24</v>
      </c>
      <c r="L16" s="668">
        <v>0.2608695652173913</v>
      </c>
      <c r="M16" s="668">
        <v>24</v>
      </c>
      <c r="N16" s="668">
        <v>2</v>
      </c>
      <c r="O16" s="668">
        <v>48</v>
      </c>
      <c r="P16" s="681">
        <v>0.52173913043478259</v>
      </c>
      <c r="Q16" s="669">
        <v>24</v>
      </c>
    </row>
    <row r="17" spans="1:17" ht="14.4" customHeight="1" x14ac:dyDescent="0.3">
      <c r="A17" s="664" t="s">
        <v>4090</v>
      </c>
      <c r="B17" s="665" t="s">
        <v>4214</v>
      </c>
      <c r="C17" s="665" t="s">
        <v>3255</v>
      </c>
      <c r="D17" s="665" t="s">
        <v>4223</v>
      </c>
      <c r="E17" s="665" t="s">
        <v>4224</v>
      </c>
      <c r="F17" s="668">
        <v>2</v>
      </c>
      <c r="G17" s="668">
        <v>108</v>
      </c>
      <c r="H17" s="668">
        <v>1</v>
      </c>
      <c r="I17" s="668">
        <v>54</v>
      </c>
      <c r="J17" s="668">
        <v>2</v>
      </c>
      <c r="K17" s="668">
        <v>108</v>
      </c>
      <c r="L17" s="668">
        <v>1</v>
      </c>
      <c r="M17" s="668">
        <v>54</v>
      </c>
      <c r="N17" s="668"/>
      <c r="O17" s="668"/>
      <c r="P17" s="681"/>
      <c r="Q17" s="669"/>
    </row>
    <row r="18" spans="1:17" ht="14.4" customHeight="1" x14ac:dyDescent="0.3">
      <c r="A18" s="664" t="s">
        <v>4090</v>
      </c>
      <c r="B18" s="665" t="s">
        <v>4214</v>
      </c>
      <c r="C18" s="665" t="s">
        <v>3255</v>
      </c>
      <c r="D18" s="665" t="s">
        <v>4225</v>
      </c>
      <c r="E18" s="665" t="s">
        <v>4226</v>
      </c>
      <c r="F18" s="668">
        <v>115</v>
      </c>
      <c r="G18" s="668">
        <v>8855</v>
      </c>
      <c r="H18" s="668">
        <v>1</v>
      </c>
      <c r="I18" s="668">
        <v>77</v>
      </c>
      <c r="J18" s="668">
        <v>120</v>
      </c>
      <c r="K18" s="668">
        <v>9240</v>
      </c>
      <c r="L18" s="668">
        <v>1.0434782608695652</v>
      </c>
      <c r="M18" s="668">
        <v>77</v>
      </c>
      <c r="N18" s="668">
        <v>113</v>
      </c>
      <c r="O18" s="668">
        <v>8701</v>
      </c>
      <c r="P18" s="681">
        <v>0.9826086956521739</v>
      </c>
      <c r="Q18" s="669">
        <v>77</v>
      </c>
    </row>
    <row r="19" spans="1:17" ht="14.4" customHeight="1" x14ac:dyDescent="0.3">
      <c r="A19" s="664" t="s">
        <v>4090</v>
      </c>
      <c r="B19" s="665" t="s">
        <v>4214</v>
      </c>
      <c r="C19" s="665" t="s">
        <v>3255</v>
      </c>
      <c r="D19" s="665" t="s">
        <v>4227</v>
      </c>
      <c r="E19" s="665" t="s">
        <v>4228</v>
      </c>
      <c r="F19" s="668">
        <v>11</v>
      </c>
      <c r="G19" s="668">
        <v>242</v>
      </c>
      <c r="H19" s="668">
        <v>1</v>
      </c>
      <c r="I19" s="668">
        <v>22</v>
      </c>
      <c r="J19" s="668">
        <v>4</v>
      </c>
      <c r="K19" s="668">
        <v>92</v>
      </c>
      <c r="L19" s="668">
        <v>0.38016528925619836</v>
      </c>
      <c r="M19" s="668">
        <v>23</v>
      </c>
      <c r="N19" s="668">
        <v>7</v>
      </c>
      <c r="O19" s="668">
        <v>168</v>
      </c>
      <c r="P19" s="681">
        <v>0.69421487603305787</v>
      </c>
      <c r="Q19" s="669">
        <v>24</v>
      </c>
    </row>
    <row r="20" spans="1:17" ht="14.4" customHeight="1" x14ac:dyDescent="0.3">
      <c r="A20" s="664" t="s">
        <v>4090</v>
      </c>
      <c r="B20" s="665" t="s">
        <v>4214</v>
      </c>
      <c r="C20" s="665" t="s">
        <v>3255</v>
      </c>
      <c r="D20" s="665" t="s">
        <v>4229</v>
      </c>
      <c r="E20" s="665" t="s">
        <v>4230</v>
      </c>
      <c r="F20" s="668"/>
      <c r="G20" s="668"/>
      <c r="H20" s="668"/>
      <c r="I20" s="668"/>
      <c r="J20" s="668">
        <v>2</v>
      </c>
      <c r="K20" s="668">
        <v>132</v>
      </c>
      <c r="L20" s="668"/>
      <c r="M20" s="668">
        <v>66</v>
      </c>
      <c r="N20" s="668">
        <v>3</v>
      </c>
      <c r="O20" s="668">
        <v>198</v>
      </c>
      <c r="P20" s="681"/>
      <c r="Q20" s="669">
        <v>66</v>
      </c>
    </row>
    <row r="21" spans="1:17" ht="14.4" customHeight="1" x14ac:dyDescent="0.3">
      <c r="A21" s="664" t="s">
        <v>4090</v>
      </c>
      <c r="B21" s="665" t="s">
        <v>4214</v>
      </c>
      <c r="C21" s="665" t="s">
        <v>3255</v>
      </c>
      <c r="D21" s="665" t="s">
        <v>4231</v>
      </c>
      <c r="E21" s="665" t="s">
        <v>4232</v>
      </c>
      <c r="F21" s="668">
        <v>4</v>
      </c>
      <c r="G21" s="668">
        <v>96</v>
      </c>
      <c r="H21" s="668">
        <v>1</v>
      </c>
      <c r="I21" s="668">
        <v>24</v>
      </c>
      <c r="J21" s="668">
        <v>2</v>
      </c>
      <c r="K21" s="668">
        <v>48</v>
      </c>
      <c r="L21" s="668">
        <v>0.5</v>
      </c>
      <c r="M21" s="668">
        <v>24</v>
      </c>
      <c r="N21" s="668">
        <v>5</v>
      </c>
      <c r="O21" s="668">
        <v>125</v>
      </c>
      <c r="P21" s="681">
        <v>1.3020833333333333</v>
      </c>
      <c r="Q21" s="669">
        <v>25</v>
      </c>
    </row>
    <row r="22" spans="1:17" ht="14.4" customHeight="1" x14ac:dyDescent="0.3">
      <c r="A22" s="664" t="s">
        <v>4090</v>
      </c>
      <c r="B22" s="665" t="s">
        <v>4214</v>
      </c>
      <c r="C22" s="665" t="s">
        <v>3255</v>
      </c>
      <c r="D22" s="665" t="s">
        <v>4233</v>
      </c>
      <c r="E22" s="665" t="s">
        <v>4234</v>
      </c>
      <c r="F22" s="668">
        <v>3</v>
      </c>
      <c r="G22" s="668">
        <v>540</v>
      </c>
      <c r="H22" s="668">
        <v>1</v>
      </c>
      <c r="I22" s="668">
        <v>180</v>
      </c>
      <c r="J22" s="668">
        <v>6</v>
      </c>
      <c r="K22" s="668">
        <v>1080</v>
      </c>
      <c r="L22" s="668">
        <v>2</v>
      </c>
      <c r="M22" s="668">
        <v>180</v>
      </c>
      <c r="N22" s="668">
        <v>1</v>
      </c>
      <c r="O22" s="668">
        <v>181</v>
      </c>
      <c r="P22" s="681">
        <v>0.3351851851851852</v>
      </c>
      <c r="Q22" s="669">
        <v>181</v>
      </c>
    </row>
    <row r="23" spans="1:17" ht="14.4" customHeight="1" x14ac:dyDescent="0.3">
      <c r="A23" s="664" t="s">
        <v>4090</v>
      </c>
      <c r="B23" s="665" t="s">
        <v>4214</v>
      </c>
      <c r="C23" s="665" t="s">
        <v>3255</v>
      </c>
      <c r="D23" s="665" t="s">
        <v>4235</v>
      </c>
      <c r="E23" s="665" t="s">
        <v>4236</v>
      </c>
      <c r="F23" s="668">
        <v>6</v>
      </c>
      <c r="G23" s="668">
        <v>1518</v>
      </c>
      <c r="H23" s="668">
        <v>1</v>
      </c>
      <c r="I23" s="668">
        <v>253</v>
      </c>
      <c r="J23" s="668">
        <v>2</v>
      </c>
      <c r="K23" s="668">
        <v>506</v>
      </c>
      <c r="L23" s="668">
        <v>0.33333333333333331</v>
      </c>
      <c r="M23" s="668">
        <v>253</v>
      </c>
      <c r="N23" s="668">
        <v>7</v>
      </c>
      <c r="O23" s="668">
        <v>1778</v>
      </c>
      <c r="P23" s="681">
        <v>1.1712779973649539</v>
      </c>
      <c r="Q23" s="669">
        <v>254</v>
      </c>
    </row>
    <row r="24" spans="1:17" ht="14.4" customHeight="1" x14ac:dyDescent="0.3">
      <c r="A24" s="664" t="s">
        <v>4090</v>
      </c>
      <c r="B24" s="665" t="s">
        <v>4214</v>
      </c>
      <c r="C24" s="665" t="s">
        <v>3255</v>
      </c>
      <c r="D24" s="665" t="s">
        <v>4237</v>
      </c>
      <c r="E24" s="665" t="s">
        <v>4238</v>
      </c>
      <c r="F24" s="668">
        <v>2</v>
      </c>
      <c r="G24" s="668">
        <v>432</v>
      </c>
      <c r="H24" s="668">
        <v>1</v>
      </c>
      <c r="I24" s="668">
        <v>216</v>
      </c>
      <c r="J24" s="668">
        <v>6</v>
      </c>
      <c r="K24" s="668">
        <v>1296</v>
      </c>
      <c r="L24" s="668">
        <v>3</v>
      </c>
      <c r="M24" s="668">
        <v>216</v>
      </c>
      <c r="N24" s="668">
        <v>2</v>
      </c>
      <c r="O24" s="668">
        <v>434</v>
      </c>
      <c r="P24" s="681">
        <v>1.0046296296296295</v>
      </c>
      <c r="Q24" s="669">
        <v>217</v>
      </c>
    </row>
    <row r="25" spans="1:17" ht="14.4" customHeight="1" x14ac:dyDescent="0.3">
      <c r="A25" s="664" t="s">
        <v>4090</v>
      </c>
      <c r="B25" s="665" t="s">
        <v>4214</v>
      </c>
      <c r="C25" s="665" t="s">
        <v>3255</v>
      </c>
      <c r="D25" s="665" t="s">
        <v>4239</v>
      </c>
      <c r="E25" s="665" t="s">
        <v>4240</v>
      </c>
      <c r="F25" s="668"/>
      <c r="G25" s="668"/>
      <c r="H25" s="668"/>
      <c r="I25" s="668"/>
      <c r="J25" s="668">
        <v>1</v>
      </c>
      <c r="K25" s="668">
        <v>36</v>
      </c>
      <c r="L25" s="668"/>
      <c r="M25" s="668">
        <v>36</v>
      </c>
      <c r="N25" s="668"/>
      <c r="O25" s="668"/>
      <c r="P25" s="681"/>
      <c r="Q25" s="669"/>
    </row>
    <row r="26" spans="1:17" ht="14.4" customHeight="1" x14ac:dyDescent="0.3">
      <c r="A26" s="664" t="s">
        <v>4090</v>
      </c>
      <c r="B26" s="665" t="s">
        <v>4214</v>
      </c>
      <c r="C26" s="665" t="s">
        <v>3255</v>
      </c>
      <c r="D26" s="665" t="s">
        <v>4241</v>
      </c>
      <c r="E26" s="665" t="s">
        <v>4242</v>
      </c>
      <c r="F26" s="668">
        <v>1</v>
      </c>
      <c r="G26" s="668">
        <v>406</v>
      </c>
      <c r="H26" s="668">
        <v>1</v>
      </c>
      <c r="I26" s="668">
        <v>406</v>
      </c>
      <c r="J26" s="668"/>
      <c r="K26" s="668"/>
      <c r="L26" s="668"/>
      <c r="M26" s="668"/>
      <c r="N26" s="668"/>
      <c r="O26" s="668"/>
      <c r="P26" s="681"/>
      <c r="Q26" s="669"/>
    </row>
    <row r="27" spans="1:17" ht="14.4" customHeight="1" x14ac:dyDescent="0.3">
      <c r="A27" s="664" t="s">
        <v>4090</v>
      </c>
      <c r="B27" s="665" t="s">
        <v>4214</v>
      </c>
      <c r="C27" s="665" t="s">
        <v>3255</v>
      </c>
      <c r="D27" s="665" t="s">
        <v>4243</v>
      </c>
      <c r="E27" s="665" t="s">
        <v>4244</v>
      </c>
      <c r="F27" s="668">
        <v>1</v>
      </c>
      <c r="G27" s="668">
        <v>586</v>
      </c>
      <c r="H27" s="668">
        <v>1</v>
      </c>
      <c r="I27" s="668">
        <v>586</v>
      </c>
      <c r="J27" s="668"/>
      <c r="K27" s="668"/>
      <c r="L27" s="668"/>
      <c r="M27" s="668"/>
      <c r="N27" s="668"/>
      <c r="O27" s="668"/>
      <c r="P27" s="681"/>
      <c r="Q27" s="669"/>
    </row>
    <row r="28" spans="1:17" ht="14.4" customHeight="1" x14ac:dyDescent="0.3">
      <c r="A28" s="664" t="s">
        <v>4245</v>
      </c>
      <c r="B28" s="665" t="s">
        <v>4246</v>
      </c>
      <c r="C28" s="665" t="s">
        <v>3255</v>
      </c>
      <c r="D28" s="665" t="s">
        <v>4247</v>
      </c>
      <c r="E28" s="665" t="s">
        <v>4248</v>
      </c>
      <c r="F28" s="668">
        <v>21</v>
      </c>
      <c r="G28" s="668">
        <v>567</v>
      </c>
      <c r="H28" s="668">
        <v>1</v>
      </c>
      <c r="I28" s="668">
        <v>27</v>
      </c>
      <c r="J28" s="668">
        <v>33</v>
      </c>
      <c r="K28" s="668">
        <v>891</v>
      </c>
      <c r="L28" s="668">
        <v>1.5714285714285714</v>
      </c>
      <c r="M28" s="668">
        <v>27</v>
      </c>
      <c r="N28" s="668">
        <v>28</v>
      </c>
      <c r="O28" s="668">
        <v>756</v>
      </c>
      <c r="P28" s="681">
        <v>1.3333333333333333</v>
      </c>
      <c r="Q28" s="669">
        <v>27</v>
      </c>
    </row>
    <row r="29" spans="1:17" ht="14.4" customHeight="1" x14ac:dyDescent="0.3">
      <c r="A29" s="664" t="s">
        <v>4245</v>
      </c>
      <c r="B29" s="665" t="s">
        <v>4246</v>
      </c>
      <c r="C29" s="665" t="s">
        <v>3255</v>
      </c>
      <c r="D29" s="665" t="s">
        <v>4249</v>
      </c>
      <c r="E29" s="665" t="s">
        <v>4250</v>
      </c>
      <c r="F29" s="668">
        <v>5</v>
      </c>
      <c r="G29" s="668">
        <v>270</v>
      </c>
      <c r="H29" s="668">
        <v>1</v>
      </c>
      <c r="I29" s="668">
        <v>54</v>
      </c>
      <c r="J29" s="668">
        <v>13</v>
      </c>
      <c r="K29" s="668">
        <v>702</v>
      </c>
      <c r="L29" s="668">
        <v>2.6</v>
      </c>
      <c r="M29" s="668">
        <v>54</v>
      </c>
      <c r="N29" s="668">
        <v>4</v>
      </c>
      <c r="O29" s="668">
        <v>216</v>
      </c>
      <c r="P29" s="681">
        <v>0.8</v>
      </c>
      <c r="Q29" s="669">
        <v>54</v>
      </c>
    </row>
    <row r="30" spans="1:17" ht="14.4" customHeight="1" x14ac:dyDescent="0.3">
      <c r="A30" s="664" t="s">
        <v>4245</v>
      </c>
      <c r="B30" s="665" t="s">
        <v>4246</v>
      </c>
      <c r="C30" s="665" t="s">
        <v>3255</v>
      </c>
      <c r="D30" s="665" t="s">
        <v>4251</v>
      </c>
      <c r="E30" s="665" t="s">
        <v>4252</v>
      </c>
      <c r="F30" s="668">
        <v>13</v>
      </c>
      <c r="G30" s="668">
        <v>312</v>
      </c>
      <c r="H30" s="668">
        <v>1</v>
      </c>
      <c r="I30" s="668">
        <v>24</v>
      </c>
      <c r="J30" s="668">
        <v>28</v>
      </c>
      <c r="K30" s="668">
        <v>672</v>
      </c>
      <c r="L30" s="668">
        <v>2.1538461538461537</v>
      </c>
      <c r="M30" s="668">
        <v>24</v>
      </c>
      <c r="N30" s="668">
        <v>21</v>
      </c>
      <c r="O30" s="668">
        <v>504</v>
      </c>
      <c r="P30" s="681">
        <v>1.6153846153846154</v>
      </c>
      <c r="Q30" s="669">
        <v>24</v>
      </c>
    </row>
    <row r="31" spans="1:17" ht="14.4" customHeight="1" x14ac:dyDescent="0.3">
      <c r="A31" s="664" t="s">
        <v>4245</v>
      </c>
      <c r="B31" s="665" t="s">
        <v>4246</v>
      </c>
      <c r="C31" s="665" t="s">
        <v>3255</v>
      </c>
      <c r="D31" s="665" t="s">
        <v>4253</v>
      </c>
      <c r="E31" s="665" t="s">
        <v>4254</v>
      </c>
      <c r="F31" s="668">
        <v>28</v>
      </c>
      <c r="G31" s="668">
        <v>756</v>
      </c>
      <c r="H31" s="668">
        <v>1</v>
      </c>
      <c r="I31" s="668">
        <v>27</v>
      </c>
      <c r="J31" s="668">
        <v>38</v>
      </c>
      <c r="K31" s="668">
        <v>1026</v>
      </c>
      <c r="L31" s="668">
        <v>1.3571428571428572</v>
      </c>
      <c r="M31" s="668">
        <v>27</v>
      </c>
      <c r="N31" s="668">
        <v>34</v>
      </c>
      <c r="O31" s="668">
        <v>918</v>
      </c>
      <c r="P31" s="681">
        <v>1.2142857142857142</v>
      </c>
      <c r="Q31" s="669">
        <v>27</v>
      </c>
    </row>
    <row r="32" spans="1:17" ht="14.4" customHeight="1" x14ac:dyDescent="0.3">
      <c r="A32" s="664" t="s">
        <v>4245</v>
      </c>
      <c r="B32" s="665" t="s">
        <v>4246</v>
      </c>
      <c r="C32" s="665" t="s">
        <v>3255</v>
      </c>
      <c r="D32" s="665" t="s">
        <v>4255</v>
      </c>
      <c r="E32" s="665" t="s">
        <v>4256</v>
      </c>
      <c r="F32" s="668">
        <v>2</v>
      </c>
      <c r="G32" s="668">
        <v>112</v>
      </c>
      <c r="H32" s="668">
        <v>1</v>
      </c>
      <c r="I32" s="668">
        <v>56</v>
      </c>
      <c r="J32" s="668"/>
      <c r="K32" s="668"/>
      <c r="L32" s="668"/>
      <c r="M32" s="668"/>
      <c r="N32" s="668"/>
      <c r="O32" s="668"/>
      <c r="P32" s="681"/>
      <c r="Q32" s="669"/>
    </row>
    <row r="33" spans="1:17" ht="14.4" customHeight="1" x14ac:dyDescent="0.3">
      <c r="A33" s="664" t="s">
        <v>4245</v>
      </c>
      <c r="B33" s="665" t="s">
        <v>4246</v>
      </c>
      <c r="C33" s="665" t="s">
        <v>3255</v>
      </c>
      <c r="D33" s="665" t="s">
        <v>4257</v>
      </c>
      <c r="E33" s="665" t="s">
        <v>4258</v>
      </c>
      <c r="F33" s="668">
        <v>10</v>
      </c>
      <c r="G33" s="668">
        <v>270</v>
      </c>
      <c r="H33" s="668">
        <v>1</v>
      </c>
      <c r="I33" s="668">
        <v>27</v>
      </c>
      <c r="J33" s="668">
        <v>16</v>
      </c>
      <c r="K33" s="668">
        <v>432</v>
      </c>
      <c r="L33" s="668">
        <v>1.6</v>
      </c>
      <c r="M33" s="668">
        <v>27</v>
      </c>
      <c r="N33" s="668">
        <v>13</v>
      </c>
      <c r="O33" s="668">
        <v>351</v>
      </c>
      <c r="P33" s="681">
        <v>1.3</v>
      </c>
      <c r="Q33" s="669">
        <v>27</v>
      </c>
    </row>
    <row r="34" spans="1:17" ht="14.4" customHeight="1" x14ac:dyDescent="0.3">
      <c r="A34" s="664" t="s">
        <v>4245</v>
      </c>
      <c r="B34" s="665" t="s">
        <v>4246</v>
      </c>
      <c r="C34" s="665" t="s">
        <v>3255</v>
      </c>
      <c r="D34" s="665" t="s">
        <v>4259</v>
      </c>
      <c r="E34" s="665" t="s">
        <v>4260</v>
      </c>
      <c r="F34" s="668">
        <v>24</v>
      </c>
      <c r="G34" s="668">
        <v>528</v>
      </c>
      <c r="H34" s="668">
        <v>1</v>
      </c>
      <c r="I34" s="668">
        <v>22</v>
      </c>
      <c r="J34" s="668">
        <v>41</v>
      </c>
      <c r="K34" s="668">
        <v>902</v>
      </c>
      <c r="L34" s="668">
        <v>1.7083333333333333</v>
      </c>
      <c r="M34" s="668">
        <v>22</v>
      </c>
      <c r="N34" s="668">
        <v>35</v>
      </c>
      <c r="O34" s="668">
        <v>770</v>
      </c>
      <c r="P34" s="681">
        <v>1.4583333333333333</v>
      </c>
      <c r="Q34" s="669">
        <v>22</v>
      </c>
    </row>
    <row r="35" spans="1:17" ht="14.4" customHeight="1" x14ac:dyDescent="0.3">
      <c r="A35" s="664" t="s">
        <v>4245</v>
      </c>
      <c r="B35" s="665" t="s">
        <v>4246</v>
      </c>
      <c r="C35" s="665" t="s">
        <v>3255</v>
      </c>
      <c r="D35" s="665" t="s">
        <v>4261</v>
      </c>
      <c r="E35" s="665" t="s">
        <v>4262</v>
      </c>
      <c r="F35" s="668"/>
      <c r="G35" s="668"/>
      <c r="H35" s="668"/>
      <c r="I35" s="668"/>
      <c r="J35" s="668">
        <v>1</v>
      </c>
      <c r="K35" s="668">
        <v>68</v>
      </c>
      <c r="L35" s="668"/>
      <c r="M35" s="668">
        <v>68</v>
      </c>
      <c r="N35" s="668"/>
      <c r="O35" s="668"/>
      <c r="P35" s="681"/>
      <c r="Q35" s="669"/>
    </row>
    <row r="36" spans="1:17" ht="14.4" customHeight="1" x14ac:dyDescent="0.3">
      <c r="A36" s="664" t="s">
        <v>4245</v>
      </c>
      <c r="B36" s="665" t="s">
        <v>4246</v>
      </c>
      <c r="C36" s="665" t="s">
        <v>3255</v>
      </c>
      <c r="D36" s="665" t="s">
        <v>4263</v>
      </c>
      <c r="E36" s="665" t="s">
        <v>4264</v>
      </c>
      <c r="F36" s="668">
        <v>5</v>
      </c>
      <c r="G36" s="668">
        <v>310</v>
      </c>
      <c r="H36" s="668">
        <v>1</v>
      </c>
      <c r="I36" s="668">
        <v>62</v>
      </c>
      <c r="J36" s="668">
        <v>1</v>
      </c>
      <c r="K36" s="668">
        <v>62</v>
      </c>
      <c r="L36" s="668">
        <v>0.2</v>
      </c>
      <c r="M36" s="668">
        <v>62</v>
      </c>
      <c r="N36" s="668"/>
      <c r="O36" s="668"/>
      <c r="P36" s="681"/>
      <c r="Q36" s="669"/>
    </row>
    <row r="37" spans="1:17" ht="14.4" customHeight="1" x14ac:dyDescent="0.3">
      <c r="A37" s="664" t="s">
        <v>4245</v>
      </c>
      <c r="B37" s="665" t="s">
        <v>4246</v>
      </c>
      <c r="C37" s="665" t="s">
        <v>3255</v>
      </c>
      <c r="D37" s="665" t="s">
        <v>4265</v>
      </c>
      <c r="E37" s="665" t="s">
        <v>4266</v>
      </c>
      <c r="F37" s="668">
        <v>2</v>
      </c>
      <c r="G37" s="668">
        <v>122</v>
      </c>
      <c r="H37" s="668">
        <v>1</v>
      </c>
      <c r="I37" s="668">
        <v>61</v>
      </c>
      <c r="J37" s="668">
        <v>7</v>
      </c>
      <c r="K37" s="668">
        <v>434</v>
      </c>
      <c r="L37" s="668">
        <v>3.557377049180328</v>
      </c>
      <c r="M37" s="668">
        <v>62</v>
      </c>
      <c r="N37" s="668">
        <v>6</v>
      </c>
      <c r="O37" s="668">
        <v>372</v>
      </c>
      <c r="P37" s="681">
        <v>3.0491803278688523</v>
      </c>
      <c r="Q37" s="669">
        <v>62</v>
      </c>
    </row>
    <row r="38" spans="1:17" ht="14.4" customHeight="1" x14ac:dyDescent="0.3">
      <c r="A38" s="664" t="s">
        <v>4245</v>
      </c>
      <c r="B38" s="665" t="s">
        <v>4246</v>
      </c>
      <c r="C38" s="665" t="s">
        <v>3255</v>
      </c>
      <c r="D38" s="665" t="s">
        <v>4267</v>
      </c>
      <c r="E38" s="665" t="s">
        <v>4268</v>
      </c>
      <c r="F38" s="668">
        <v>2</v>
      </c>
      <c r="G38" s="668">
        <v>162</v>
      </c>
      <c r="H38" s="668">
        <v>1</v>
      </c>
      <c r="I38" s="668">
        <v>81</v>
      </c>
      <c r="J38" s="668">
        <v>1</v>
      </c>
      <c r="K38" s="668">
        <v>82</v>
      </c>
      <c r="L38" s="668">
        <v>0.50617283950617287</v>
      </c>
      <c r="M38" s="668">
        <v>82</v>
      </c>
      <c r="N38" s="668"/>
      <c r="O38" s="668"/>
      <c r="P38" s="681"/>
      <c r="Q38" s="669"/>
    </row>
    <row r="39" spans="1:17" ht="14.4" customHeight="1" x14ac:dyDescent="0.3">
      <c r="A39" s="664" t="s">
        <v>4245</v>
      </c>
      <c r="B39" s="665" t="s">
        <v>4246</v>
      </c>
      <c r="C39" s="665" t="s">
        <v>3255</v>
      </c>
      <c r="D39" s="665" t="s">
        <v>4269</v>
      </c>
      <c r="E39" s="665" t="s">
        <v>4270</v>
      </c>
      <c r="F39" s="668">
        <v>13</v>
      </c>
      <c r="G39" s="668">
        <v>12831</v>
      </c>
      <c r="H39" s="668">
        <v>1</v>
      </c>
      <c r="I39" s="668">
        <v>987</v>
      </c>
      <c r="J39" s="668">
        <v>6</v>
      </c>
      <c r="K39" s="668">
        <v>5922</v>
      </c>
      <c r="L39" s="668">
        <v>0.46153846153846156</v>
      </c>
      <c r="M39" s="668">
        <v>987</v>
      </c>
      <c r="N39" s="668">
        <v>13</v>
      </c>
      <c r="O39" s="668">
        <v>12844</v>
      </c>
      <c r="P39" s="681">
        <v>1.0010131712259371</v>
      </c>
      <c r="Q39" s="669">
        <v>988</v>
      </c>
    </row>
    <row r="40" spans="1:17" ht="14.4" customHeight="1" x14ac:dyDescent="0.3">
      <c r="A40" s="664" t="s">
        <v>4245</v>
      </c>
      <c r="B40" s="665" t="s">
        <v>4246</v>
      </c>
      <c r="C40" s="665" t="s">
        <v>3255</v>
      </c>
      <c r="D40" s="665" t="s">
        <v>4271</v>
      </c>
      <c r="E40" s="665" t="s">
        <v>4272</v>
      </c>
      <c r="F40" s="668"/>
      <c r="G40" s="668"/>
      <c r="H40" s="668"/>
      <c r="I40" s="668"/>
      <c r="J40" s="668"/>
      <c r="K40" s="668"/>
      <c r="L40" s="668"/>
      <c r="M40" s="668"/>
      <c r="N40" s="668">
        <v>1</v>
      </c>
      <c r="O40" s="668">
        <v>63</v>
      </c>
      <c r="P40" s="681"/>
      <c r="Q40" s="669">
        <v>63</v>
      </c>
    </row>
    <row r="41" spans="1:17" ht="14.4" customHeight="1" x14ac:dyDescent="0.3">
      <c r="A41" s="664" t="s">
        <v>4245</v>
      </c>
      <c r="B41" s="665" t="s">
        <v>4246</v>
      </c>
      <c r="C41" s="665" t="s">
        <v>3255</v>
      </c>
      <c r="D41" s="665" t="s">
        <v>4273</v>
      </c>
      <c r="E41" s="665" t="s">
        <v>4274</v>
      </c>
      <c r="F41" s="668"/>
      <c r="G41" s="668"/>
      <c r="H41" s="668"/>
      <c r="I41" s="668"/>
      <c r="J41" s="668"/>
      <c r="K41" s="668"/>
      <c r="L41" s="668"/>
      <c r="M41" s="668"/>
      <c r="N41" s="668">
        <v>3</v>
      </c>
      <c r="O41" s="668">
        <v>51</v>
      </c>
      <c r="P41" s="681"/>
      <c r="Q41" s="669">
        <v>17</v>
      </c>
    </row>
    <row r="42" spans="1:17" ht="14.4" customHeight="1" x14ac:dyDescent="0.3">
      <c r="A42" s="664" t="s">
        <v>4245</v>
      </c>
      <c r="B42" s="665" t="s">
        <v>4246</v>
      </c>
      <c r="C42" s="665" t="s">
        <v>3255</v>
      </c>
      <c r="D42" s="665" t="s">
        <v>4275</v>
      </c>
      <c r="E42" s="665" t="s">
        <v>4276</v>
      </c>
      <c r="F42" s="668">
        <v>1</v>
      </c>
      <c r="G42" s="668">
        <v>19</v>
      </c>
      <c r="H42" s="668">
        <v>1</v>
      </c>
      <c r="I42" s="668">
        <v>19</v>
      </c>
      <c r="J42" s="668"/>
      <c r="K42" s="668"/>
      <c r="L42" s="668"/>
      <c r="M42" s="668"/>
      <c r="N42" s="668"/>
      <c r="O42" s="668"/>
      <c r="P42" s="681"/>
      <c r="Q42" s="669"/>
    </row>
    <row r="43" spans="1:17" ht="14.4" customHeight="1" x14ac:dyDescent="0.3">
      <c r="A43" s="664" t="s">
        <v>4245</v>
      </c>
      <c r="B43" s="665" t="s">
        <v>4246</v>
      </c>
      <c r="C43" s="665" t="s">
        <v>3255</v>
      </c>
      <c r="D43" s="665" t="s">
        <v>4277</v>
      </c>
      <c r="E43" s="665" t="s">
        <v>4278</v>
      </c>
      <c r="F43" s="668">
        <v>2</v>
      </c>
      <c r="G43" s="668">
        <v>1702</v>
      </c>
      <c r="H43" s="668">
        <v>1</v>
      </c>
      <c r="I43" s="668">
        <v>851</v>
      </c>
      <c r="J43" s="668">
        <v>2</v>
      </c>
      <c r="K43" s="668">
        <v>1704</v>
      </c>
      <c r="L43" s="668">
        <v>1.0011750881316099</v>
      </c>
      <c r="M43" s="668">
        <v>852</v>
      </c>
      <c r="N43" s="668">
        <v>6</v>
      </c>
      <c r="O43" s="668">
        <v>5118</v>
      </c>
      <c r="P43" s="681">
        <v>3.0070505287896592</v>
      </c>
      <c r="Q43" s="669">
        <v>853</v>
      </c>
    </row>
    <row r="44" spans="1:17" ht="14.4" customHeight="1" x14ac:dyDescent="0.3">
      <c r="A44" s="664" t="s">
        <v>4245</v>
      </c>
      <c r="B44" s="665" t="s">
        <v>4246</v>
      </c>
      <c r="C44" s="665" t="s">
        <v>3255</v>
      </c>
      <c r="D44" s="665" t="s">
        <v>4279</v>
      </c>
      <c r="E44" s="665" t="s">
        <v>4280</v>
      </c>
      <c r="F44" s="668">
        <v>6</v>
      </c>
      <c r="G44" s="668">
        <v>4698</v>
      </c>
      <c r="H44" s="668">
        <v>1</v>
      </c>
      <c r="I44" s="668">
        <v>783</v>
      </c>
      <c r="J44" s="668">
        <v>6</v>
      </c>
      <c r="K44" s="668">
        <v>4716</v>
      </c>
      <c r="L44" s="668">
        <v>1.0038314176245211</v>
      </c>
      <c r="M44" s="668">
        <v>786</v>
      </c>
      <c r="N44" s="668">
        <v>8</v>
      </c>
      <c r="O44" s="668">
        <v>6296</v>
      </c>
      <c r="P44" s="681">
        <v>1.3401447424435931</v>
      </c>
      <c r="Q44" s="669">
        <v>787</v>
      </c>
    </row>
    <row r="45" spans="1:17" ht="14.4" customHeight="1" x14ac:dyDescent="0.3">
      <c r="A45" s="664" t="s">
        <v>4245</v>
      </c>
      <c r="B45" s="665" t="s">
        <v>4246</v>
      </c>
      <c r="C45" s="665" t="s">
        <v>3255</v>
      </c>
      <c r="D45" s="665" t="s">
        <v>4281</v>
      </c>
      <c r="E45" s="665" t="s">
        <v>4282</v>
      </c>
      <c r="F45" s="668"/>
      <c r="G45" s="668"/>
      <c r="H45" s="668"/>
      <c r="I45" s="668"/>
      <c r="J45" s="668"/>
      <c r="K45" s="668"/>
      <c r="L45" s="668"/>
      <c r="M45" s="668"/>
      <c r="N45" s="668">
        <v>1</v>
      </c>
      <c r="O45" s="668">
        <v>562</v>
      </c>
      <c r="P45" s="681"/>
      <c r="Q45" s="669">
        <v>562</v>
      </c>
    </row>
    <row r="46" spans="1:17" ht="14.4" customHeight="1" x14ac:dyDescent="0.3">
      <c r="A46" s="664" t="s">
        <v>4245</v>
      </c>
      <c r="B46" s="665" t="s">
        <v>4246</v>
      </c>
      <c r="C46" s="665" t="s">
        <v>3255</v>
      </c>
      <c r="D46" s="665" t="s">
        <v>4283</v>
      </c>
      <c r="E46" s="665" t="s">
        <v>4284</v>
      </c>
      <c r="F46" s="668"/>
      <c r="G46" s="668"/>
      <c r="H46" s="668"/>
      <c r="I46" s="668"/>
      <c r="J46" s="668"/>
      <c r="K46" s="668"/>
      <c r="L46" s="668"/>
      <c r="M46" s="668"/>
      <c r="N46" s="668">
        <v>1</v>
      </c>
      <c r="O46" s="668">
        <v>133</v>
      </c>
      <c r="P46" s="681"/>
      <c r="Q46" s="669">
        <v>133</v>
      </c>
    </row>
    <row r="47" spans="1:17" ht="14.4" customHeight="1" x14ac:dyDescent="0.3">
      <c r="A47" s="664" t="s">
        <v>4245</v>
      </c>
      <c r="B47" s="665" t="s">
        <v>4246</v>
      </c>
      <c r="C47" s="665" t="s">
        <v>3255</v>
      </c>
      <c r="D47" s="665" t="s">
        <v>4285</v>
      </c>
      <c r="E47" s="665" t="s">
        <v>4286</v>
      </c>
      <c r="F47" s="668">
        <v>1</v>
      </c>
      <c r="G47" s="668">
        <v>939</v>
      </c>
      <c r="H47" s="668">
        <v>1</v>
      </c>
      <c r="I47" s="668">
        <v>939</v>
      </c>
      <c r="J47" s="668"/>
      <c r="K47" s="668"/>
      <c r="L47" s="668"/>
      <c r="M47" s="668"/>
      <c r="N47" s="668"/>
      <c r="O47" s="668"/>
      <c r="P47" s="681"/>
      <c r="Q47" s="669"/>
    </row>
    <row r="48" spans="1:17" ht="14.4" customHeight="1" x14ac:dyDescent="0.3">
      <c r="A48" s="664" t="s">
        <v>4245</v>
      </c>
      <c r="B48" s="665" t="s">
        <v>4246</v>
      </c>
      <c r="C48" s="665" t="s">
        <v>3255</v>
      </c>
      <c r="D48" s="665" t="s">
        <v>4287</v>
      </c>
      <c r="E48" s="665" t="s">
        <v>4288</v>
      </c>
      <c r="F48" s="668">
        <v>27</v>
      </c>
      <c r="G48" s="668">
        <v>783</v>
      </c>
      <c r="H48" s="668">
        <v>1</v>
      </c>
      <c r="I48" s="668">
        <v>29</v>
      </c>
      <c r="J48" s="668">
        <v>43</v>
      </c>
      <c r="K48" s="668">
        <v>1290</v>
      </c>
      <c r="L48" s="668">
        <v>1.6475095785440612</v>
      </c>
      <c r="M48" s="668">
        <v>30</v>
      </c>
      <c r="N48" s="668">
        <v>41</v>
      </c>
      <c r="O48" s="668">
        <v>1230</v>
      </c>
      <c r="P48" s="681">
        <v>1.5708812260536398</v>
      </c>
      <c r="Q48" s="669">
        <v>30</v>
      </c>
    </row>
    <row r="49" spans="1:17" ht="14.4" customHeight="1" x14ac:dyDescent="0.3">
      <c r="A49" s="664" t="s">
        <v>4245</v>
      </c>
      <c r="B49" s="665" t="s">
        <v>4246</v>
      </c>
      <c r="C49" s="665" t="s">
        <v>3255</v>
      </c>
      <c r="D49" s="665" t="s">
        <v>4289</v>
      </c>
      <c r="E49" s="665" t="s">
        <v>4290</v>
      </c>
      <c r="F49" s="668">
        <v>5</v>
      </c>
      <c r="G49" s="668">
        <v>60</v>
      </c>
      <c r="H49" s="668">
        <v>1</v>
      </c>
      <c r="I49" s="668">
        <v>12</v>
      </c>
      <c r="J49" s="668">
        <v>1</v>
      </c>
      <c r="K49" s="668">
        <v>12</v>
      </c>
      <c r="L49" s="668">
        <v>0.2</v>
      </c>
      <c r="M49" s="668">
        <v>12</v>
      </c>
      <c r="N49" s="668">
        <v>9</v>
      </c>
      <c r="O49" s="668">
        <v>108</v>
      </c>
      <c r="P49" s="681">
        <v>1.8</v>
      </c>
      <c r="Q49" s="669">
        <v>12</v>
      </c>
    </row>
    <row r="50" spans="1:17" ht="14.4" customHeight="1" x14ac:dyDescent="0.3">
      <c r="A50" s="664" t="s">
        <v>4245</v>
      </c>
      <c r="B50" s="665" t="s">
        <v>4246</v>
      </c>
      <c r="C50" s="665" t="s">
        <v>3255</v>
      </c>
      <c r="D50" s="665" t="s">
        <v>4291</v>
      </c>
      <c r="E50" s="665" t="s">
        <v>4292</v>
      </c>
      <c r="F50" s="668"/>
      <c r="G50" s="668"/>
      <c r="H50" s="668"/>
      <c r="I50" s="668"/>
      <c r="J50" s="668"/>
      <c r="K50" s="668"/>
      <c r="L50" s="668"/>
      <c r="M50" s="668"/>
      <c r="N50" s="668">
        <v>1</v>
      </c>
      <c r="O50" s="668">
        <v>183</v>
      </c>
      <c r="P50" s="681"/>
      <c r="Q50" s="669">
        <v>183</v>
      </c>
    </row>
    <row r="51" spans="1:17" ht="14.4" customHeight="1" x14ac:dyDescent="0.3">
      <c r="A51" s="664" t="s">
        <v>4245</v>
      </c>
      <c r="B51" s="665" t="s">
        <v>4246</v>
      </c>
      <c r="C51" s="665" t="s">
        <v>3255</v>
      </c>
      <c r="D51" s="665" t="s">
        <v>4293</v>
      </c>
      <c r="E51" s="665" t="s">
        <v>4294</v>
      </c>
      <c r="F51" s="668">
        <v>4</v>
      </c>
      <c r="G51" s="668">
        <v>284</v>
      </c>
      <c r="H51" s="668">
        <v>1</v>
      </c>
      <c r="I51" s="668">
        <v>71</v>
      </c>
      <c r="J51" s="668">
        <v>3</v>
      </c>
      <c r="K51" s="668">
        <v>216</v>
      </c>
      <c r="L51" s="668">
        <v>0.76056338028169013</v>
      </c>
      <c r="M51" s="668">
        <v>72</v>
      </c>
      <c r="N51" s="668">
        <v>1</v>
      </c>
      <c r="O51" s="668">
        <v>73</v>
      </c>
      <c r="P51" s="681">
        <v>0.25704225352112675</v>
      </c>
      <c r="Q51" s="669">
        <v>73</v>
      </c>
    </row>
    <row r="52" spans="1:17" ht="14.4" customHeight="1" x14ac:dyDescent="0.3">
      <c r="A52" s="664" t="s">
        <v>4245</v>
      </c>
      <c r="B52" s="665" t="s">
        <v>4246</v>
      </c>
      <c r="C52" s="665" t="s">
        <v>3255</v>
      </c>
      <c r="D52" s="665" t="s">
        <v>4295</v>
      </c>
      <c r="E52" s="665" t="s">
        <v>4296</v>
      </c>
      <c r="F52" s="668">
        <v>117</v>
      </c>
      <c r="G52" s="668">
        <v>17199</v>
      </c>
      <c r="H52" s="668">
        <v>1</v>
      </c>
      <c r="I52" s="668">
        <v>147</v>
      </c>
      <c r="J52" s="668">
        <v>151</v>
      </c>
      <c r="K52" s="668">
        <v>22348</v>
      </c>
      <c r="L52" s="668">
        <v>1.2993778708064423</v>
      </c>
      <c r="M52" s="668">
        <v>148</v>
      </c>
      <c r="N52" s="668">
        <v>181</v>
      </c>
      <c r="O52" s="668">
        <v>26969</v>
      </c>
      <c r="P52" s="681">
        <v>1.5680562823419966</v>
      </c>
      <c r="Q52" s="669">
        <v>149</v>
      </c>
    </row>
    <row r="53" spans="1:17" ht="14.4" customHeight="1" x14ac:dyDescent="0.3">
      <c r="A53" s="664" t="s">
        <v>4245</v>
      </c>
      <c r="B53" s="665" t="s">
        <v>4246</v>
      </c>
      <c r="C53" s="665" t="s">
        <v>3255</v>
      </c>
      <c r="D53" s="665" t="s">
        <v>4297</v>
      </c>
      <c r="E53" s="665" t="s">
        <v>4298</v>
      </c>
      <c r="F53" s="668">
        <v>159</v>
      </c>
      <c r="G53" s="668">
        <v>4611</v>
      </c>
      <c r="H53" s="668">
        <v>1</v>
      </c>
      <c r="I53" s="668">
        <v>29</v>
      </c>
      <c r="J53" s="668">
        <v>158</v>
      </c>
      <c r="K53" s="668">
        <v>4740</v>
      </c>
      <c r="L53" s="668">
        <v>1.0279765777488614</v>
      </c>
      <c r="M53" s="668">
        <v>30</v>
      </c>
      <c r="N53" s="668">
        <v>199</v>
      </c>
      <c r="O53" s="668">
        <v>5970</v>
      </c>
      <c r="P53" s="681">
        <v>1.2947299934938192</v>
      </c>
      <c r="Q53" s="669">
        <v>30</v>
      </c>
    </row>
    <row r="54" spans="1:17" ht="14.4" customHeight="1" x14ac:dyDescent="0.3">
      <c r="A54" s="664" t="s">
        <v>4245</v>
      </c>
      <c r="B54" s="665" t="s">
        <v>4246</v>
      </c>
      <c r="C54" s="665" t="s">
        <v>3255</v>
      </c>
      <c r="D54" s="665" t="s">
        <v>4299</v>
      </c>
      <c r="E54" s="665" t="s">
        <v>4300</v>
      </c>
      <c r="F54" s="668">
        <v>14</v>
      </c>
      <c r="G54" s="668">
        <v>434</v>
      </c>
      <c r="H54" s="668">
        <v>1</v>
      </c>
      <c r="I54" s="668">
        <v>31</v>
      </c>
      <c r="J54" s="668">
        <v>21</v>
      </c>
      <c r="K54" s="668">
        <v>651</v>
      </c>
      <c r="L54" s="668">
        <v>1.5</v>
      </c>
      <c r="M54" s="668">
        <v>31</v>
      </c>
      <c r="N54" s="668">
        <v>21</v>
      </c>
      <c r="O54" s="668">
        <v>651</v>
      </c>
      <c r="P54" s="681">
        <v>1.5</v>
      </c>
      <c r="Q54" s="669">
        <v>31</v>
      </c>
    </row>
    <row r="55" spans="1:17" ht="14.4" customHeight="1" x14ac:dyDescent="0.3">
      <c r="A55" s="664" t="s">
        <v>4245</v>
      </c>
      <c r="B55" s="665" t="s">
        <v>4246</v>
      </c>
      <c r="C55" s="665" t="s">
        <v>3255</v>
      </c>
      <c r="D55" s="665" t="s">
        <v>4301</v>
      </c>
      <c r="E55" s="665" t="s">
        <v>4302</v>
      </c>
      <c r="F55" s="668">
        <v>20</v>
      </c>
      <c r="G55" s="668">
        <v>540</v>
      </c>
      <c r="H55" s="668">
        <v>1</v>
      </c>
      <c r="I55" s="668">
        <v>27</v>
      </c>
      <c r="J55" s="668">
        <v>33</v>
      </c>
      <c r="K55" s="668">
        <v>891</v>
      </c>
      <c r="L55" s="668">
        <v>1.65</v>
      </c>
      <c r="M55" s="668">
        <v>27</v>
      </c>
      <c r="N55" s="668">
        <v>29</v>
      </c>
      <c r="O55" s="668">
        <v>783</v>
      </c>
      <c r="P55" s="681">
        <v>1.45</v>
      </c>
      <c r="Q55" s="669">
        <v>27</v>
      </c>
    </row>
    <row r="56" spans="1:17" ht="14.4" customHeight="1" x14ac:dyDescent="0.3">
      <c r="A56" s="664" t="s">
        <v>4245</v>
      </c>
      <c r="B56" s="665" t="s">
        <v>4246</v>
      </c>
      <c r="C56" s="665" t="s">
        <v>3255</v>
      </c>
      <c r="D56" s="665" t="s">
        <v>4303</v>
      </c>
      <c r="E56" s="665" t="s">
        <v>4304</v>
      </c>
      <c r="F56" s="668">
        <v>28</v>
      </c>
      <c r="G56" s="668">
        <v>700</v>
      </c>
      <c r="H56" s="668">
        <v>1</v>
      </c>
      <c r="I56" s="668">
        <v>25</v>
      </c>
      <c r="J56" s="668">
        <v>39</v>
      </c>
      <c r="K56" s="668">
        <v>975</v>
      </c>
      <c r="L56" s="668">
        <v>1.3928571428571428</v>
      </c>
      <c r="M56" s="668">
        <v>25</v>
      </c>
      <c r="N56" s="668">
        <v>34</v>
      </c>
      <c r="O56" s="668">
        <v>850</v>
      </c>
      <c r="P56" s="681">
        <v>1.2142857142857142</v>
      </c>
      <c r="Q56" s="669">
        <v>25</v>
      </c>
    </row>
    <row r="57" spans="1:17" ht="14.4" customHeight="1" x14ac:dyDescent="0.3">
      <c r="A57" s="664" t="s">
        <v>4245</v>
      </c>
      <c r="B57" s="665" t="s">
        <v>4246</v>
      </c>
      <c r="C57" s="665" t="s">
        <v>3255</v>
      </c>
      <c r="D57" s="665" t="s">
        <v>4305</v>
      </c>
      <c r="E57" s="665" t="s">
        <v>4306</v>
      </c>
      <c r="F57" s="668">
        <v>2</v>
      </c>
      <c r="G57" s="668">
        <v>60</v>
      </c>
      <c r="H57" s="668">
        <v>1</v>
      </c>
      <c r="I57" s="668">
        <v>30</v>
      </c>
      <c r="J57" s="668"/>
      <c r="K57" s="668"/>
      <c r="L57" s="668"/>
      <c r="M57" s="668"/>
      <c r="N57" s="668"/>
      <c r="O57" s="668"/>
      <c r="P57" s="681"/>
      <c r="Q57" s="669"/>
    </row>
    <row r="58" spans="1:17" ht="14.4" customHeight="1" x14ac:dyDescent="0.3">
      <c r="A58" s="664" t="s">
        <v>4245</v>
      </c>
      <c r="B58" s="665" t="s">
        <v>4246</v>
      </c>
      <c r="C58" s="665" t="s">
        <v>3255</v>
      </c>
      <c r="D58" s="665" t="s">
        <v>4307</v>
      </c>
      <c r="E58" s="665" t="s">
        <v>4308</v>
      </c>
      <c r="F58" s="668"/>
      <c r="G58" s="668"/>
      <c r="H58" s="668"/>
      <c r="I58" s="668"/>
      <c r="J58" s="668"/>
      <c r="K58" s="668"/>
      <c r="L58" s="668"/>
      <c r="M58" s="668"/>
      <c r="N58" s="668">
        <v>2</v>
      </c>
      <c r="O58" s="668">
        <v>52</v>
      </c>
      <c r="P58" s="681"/>
      <c r="Q58" s="669">
        <v>26</v>
      </c>
    </row>
    <row r="59" spans="1:17" ht="14.4" customHeight="1" x14ac:dyDescent="0.3">
      <c r="A59" s="664" t="s">
        <v>4245</v>
      </c>
      <c r="B59" s="665" t="s">
        <v>4246</v>
      </c>
      <c r="C59" s="665" t="s">
        <v>3255</v>
      </c>
      <c r="D59" s="665" t="s">
        <v>4309</v>
      </c>
      <c r="E59" s="665" t="s">
        <v>4310</v>
      </c>
      <c r="F59" s="668">
        <v>2</v>
      </c>
      <c r="G59" s="668">
        <v>168</v>
      </c>
      <c r="H59" s="668">
        <v>1</v>
      </c>
      <c r="I59" s="668">
        <v>84</v>
      </c>
      <c r="J59" s="668">
        <v>6</v>
      </c>
      <c r="K59" s="668">
        <v>504</v>
      </c>
      <c r="L59" s="668">
        <v>3</v>
      </c>
      <c r="M59" s="668">
        <v>84</v>
      </c>
      <c r="N59" s="668">
        <v>2</v>
      </c>
      <c r="O59" s="668">
        <v>168</v>
      </c>
      <c r="P59" s="681">
        <v>1</v>
      </c>
      <c r="Q59" s="669">
        <v>84</v>
      </c>
    </row>
    <row r="60" spans="1:17" ht="14.4" customHeight="1" x14ac:dyDescent="0.3">
      <c r="A60" s="664" t="s">
        <v>4245</v>
      </c>
      <c r="B60" s="665" t="s">
        <v>4246</v>
      </c>
      <c r="C60" s="665" t="s">
        <v>3255</v>
      </c>
      <c r="D60" s="665" t="s">
        <v>4311</v>
      </c>
      <c r="E60" s="665" t="s">
        <v>4312</v>
      </c>
      <c r="F60" s="668"/>
      <c r="G60" s="668"/>
      <c r="H60" s="668"/>
      <c r="I60" s="668"/>
      <c r="J60" s="668">
        <v>1</v>
      </c>
      <c r="K60" s="668">
        <v>175</v>
      </c>
      <c r="L60" s="668"/>
      <c r="M60" s="668">
        <v>175</v>
      </c>
      <c r="N60" s="668">
        <v>2</v>
      </c>
      <c r="O60" s="668">
        <v>352</v>
      </c>
      <c r="P60" s="681"/>
      <c r="Q60" s="669">
        <v>176</v>
      </c>
    </row>
    <row r="61" spans="1:17" ht="14.4" customHeight="1" x14ac:dyDescent="0.3">
      <c r="A61" s="664" t="s">
        <v>4245</v>
      </c>
      <c r="B61" s="665" t="s">
        <v>4246</v>
      </c>
      <c r="C61" s="665" t="s">
        <v>3255</v>
      </c>
      <c r="D61" s="665" t="s">
        <v>4313</v>
      </c>
      <c r="E61" s="665" t="s">
        <v>4314</v>
      </c>
      <c r="F61" s="668">
        <v>4</v>
      </c>
      <c r="G61" s="668">
        <v>60</v>
      </c>
      <c r="H61" s="668">
        <v>1</v>
      </c>
      <c r="I61" s="668">
        <v>15</v>
      </c>
      <c r="J61" s="668">
        <v>6</v>
      </c>
      <c r="K61" s="668">
        <v>90</v>
      </c>
      <c r="L61" s="668">
        <v>1.5</v>
      </c>
      <c r="M61" s="668">
        <v>15</v>
      </c>
      <c r="N61" s="668">
        <v>36</v>
      </c>
      <c r="O61" s="668">
        <v>540</v>
      </c>
      <c r="P61" s="681">
        <v>9</v>
      </c>
      <c r="Q61" s="669">
        <v>15</v>
      </c>
    </row>
    <row r="62" spans="1:17" ht="14.4" customHeight="1" x14ac:dyDescent="0.3">
      <c r="A62" s="664" t="s">
        <v>4245</v>
      </c>
      <c r="B62" s="665" t="s">
        <v>4246</v>
      </c>
      <c r="C62" s="665" t="s">
        <v>3255</v>
      </c>
      <c r="D62" s="665" t="s">
        <v>4315</v>
      </c>
      <c r="E62" s="665" t="s">
        <v>4316</v>
      </c>
      <c r="F62" s="668">
        <v>1</v>
      </c>
      <c r="G62" s="668">
        <v>23</v>
      </c>
      <c r="H62" s="668">
        <v>1</v>
      </c>
      <c r="I62" s="668">
        <v>23</v>
      </c>
      <c r="J62" s="668">
        <v>1</v>
      </c>
      <c r="K62" s="668">
        <v>23</v>
      </c>
      <c r="L62" s="668">
        <v>1</v>
      </c>
      <c r="M62" s="668">
        <v>23</v>
      </c>
      <c r="N62" s="668">
        <v>16</v>
      </c>
      <c r="O62" s="668">
        <v>368</v>
      </c>
      <c r="P62" s="681">
        <v>16</v>
      </c>
      <c r="Q62" s="669">
        <v>23</v>
      </c>
    </row>
    <row r="63" spans="1:17" ht="14.4" customHeight="1" x14ac:dyDescent="0.3">
      <c r="A63" s="664" t="s">
        <v>4245</v>
      </c>
      <c r="B63" s="665" t="s">
        <v>4246</v>
      </c>
      <c r="C63" s="665" t="s">
        <v>3255</v>
      </c>
      <c r="D63" s="665" t="s">
        <v>4317</v>
      </c>
      <c r="E63" s="665" t="s">
        <v>4318</v>
      </c>
      <c r="F63" s="668">
        <v>3</v>
      </c>
      <c r="G63" s="668">
        <v>111</v>
      </c>
      <c r="H63" s="668">
        <v>1</v>
      </c>
      <c r="I63" s="668">
        <v>37</v>
      </c>
      <c r="J63" s="668"/>
      <c r="K63" s="668"/>
      <c r="L63" s="668"/>
      <c r="M63" s="668"/>
      <c r="N63" s="668"/>
      <c r="O63" s="668"/>
      <c r="P63" s="681"/>
      <c r="Q63" s="669"/>
    </row>
    <row r="64" spans="1:17" ht="14.4" customHeight="1" x14ac:dyDescent="0.3">
      <c r="A64" s="664" t="s">
        <v>4245</v>
      </c>
      <c r="B64" s="665" t="s">
        <v>4246</v>
      </c>
      <c r="C64" s="665" t="s">
        <v>3255</v>
      </c>
      <c r="D64" s="665" t="s">
        <v>4319</v>
      </c>
      <c r="E64" s="665" t="s">
        <v>4320</v>
      </c>
      <c r="F64" s="668">
        <v>18</v>
      </c>
      <c r="G64" s="668">
        <v>414</v>
      </c>
      <c r="H64" s="668">
        <v>1</v>
      </c>
      <c r="I64" s="668">
        <v>23</v>
      </c>
      <c r="J64" s="668">
        <v>37</v>
      </c>
      <c r="K64" s="668">
        <v>851</v>
      </c>
      <c r="L64" s="668">
        <v>2.0555555555555554</v>
      </c>
      <c r="M64" s="668">
        <v>23</v>
      </c>
      <c r="N64" s="668">
        <v>30</v>
      </c>
      <c r="O64" s="668">
        <v>690</v>
      </c>
      <c r="P64" s="681">
        <v>1.6666666666666667</v>
      </c>
      <c r="Q64" s="669">
        <v>23</v>
      </c>
    </row>
    <row r="65" spans="1:17" ht="14.4" customHeight="1" x14ac:dyDescent="0.3">
      <c r="A65" s="664" t="s">
        <v>4245</v>
      </c>
      <c r="B65" s="665" t="s">
        <v>4246</v>
      </c>
      <c r="C65" s="665" t="s">
        <v>3255</v>
      </c>
      <c r="D65" s="665" t="s">
        <v>4321</v>
      </c>
      <c r="E65" s="665" t="s">
        <v>4322</v>
      </c>
      <c r="F65" s="668">
        <v>1</v>
      </c>
      <c r="G65" s="668">
        <v>331</v>
      </c>
      <c r="H65" s="668">
        <v>1</v>
      </c>
      <c r="I65" s="668">
        <v>331</v>
      </c>
      <c r="J65" s="668"/>
      <c r="K65" s="668"/>
      <c r="L65" s="668"/>
      <c r="M65" s="668"/>
      <c r="N65" s="668"/>
      <c r="O65" s="668"/>
      <c r="P65" s="681"/>
      <c r="Q65" s="669"/>
    </row>
    <row r="66" spans="1:17" ht="14.4" customHeight="1" x14ac:dyDescent="0.3">
      <c r="A66" s="664" t="s">
        <v>4245</v>
      </c>
      <c r="B66" s="665" t="s">
        <v>4246</v>
      </c>
      <c r="C66" s="665" t="s">
        <v>3255</v>
      </c>
      <c r="D66" s="665" t="s">
        <v>4323</v>
      </c>
      <c r="E66" s="665" t="s">
        <v>4324</v>
      </c>
      <c r="F66" s="668"/>
      <c r="G66" s="668"/>
      <c r="H66" s="668"/>
      <c r="I66" s="668"/>
      <c r="J66" s="668">
        <v>1</v>
      </c>
      <c r="K66" s="668">
        <v>29</v>
      </c>
      <c r="L66" s="668"/>
      <c r="M66" s="668">
        <v>29</v>
      </c>
      <c r="N66" s="668">
        <v>3</v>
      </c>
      <c r="O66" s="668">
        <v>87</v>
      </c>
      <c r="P66" s="681"/>
      <c r="Q66" s="669">
        <v>29</v>
      </c>
    </row>
    <row r="67" spans="1:17" ht="14.4" customHeight="1" x14ac:dyDescent="0.3">
      <c r="A67" s="664" t="s">
        <v>4245</v>
      </c>
      <c r="B67" s="665" t="s">
        <v>4246</v>
      </c>
      <c r="C67" s="665" t="s">
        <v>3255</v>
      </c>
      <c r="D67" s="665" t="s">
        <v>4325</v>
      </c>
      <c r="E67" s="665" t="s">
        <v>4326</v>
      </c>
      <c r="F67" s="668"/>
      <c r="G67" s="668"/>
      <c r="H67" s="668"/>
      <c r="I67" s="668"/>
      <c r="J67" s="668">
        <v>1</v>
      </c>
      <c r="K67" s="668">
        <v>177</v>
      </c>
      <c r="L67" s="668"/>
      <c r="M67" s="668">
        <v>177</v>
      </c>
      <c r="N67" s="668"/>
      <c r="O67" s="668"/>
      <c r="P67" s="681"/>
      <c r="Q67" s="669"/>
    </row>
    <row r="68" spans="1:17" ht="14.4" customHeight="1" x14ac:dyDescent="0.3">
      <c r="A68" s="664" t="s">
        <v>4245</v>
      </c>
      <c r="B68" s="665" t="s">
        <v>4246</v>
      </c>
      <c r="C68" s="665" t="s">
        <v>3255</v>
      </c>
      <c r="D68" s="665" t="s">
        <v>4327</v>
      </c>
      <c r="E68" s="665" t="s">
        <v>4328</v>
      </c>
      <c r="F68" s="668"/>
      <c r="G68" s="668"/>
      <c r="H68" s="668"/>
      <c r="I68" s="668"/>
      <c r="J68" s="668">
        <v>1</v>
      </c>
      <c r="K68" s="668">
        <v>15</v>
      </c>
      <c r="L68" s="668"/>
      <c r="M68" s="668">
        <v>15</v>
      </c>
      <c r="N68" s="668"/>
      <c r="O68" s="668"/>
      <c r="P68" s="681"/>
      <c r="Q68" s="669"/>
    </row>
    <row r="69" spans="1:17" ht="14.4" customHeight="1" x14ac:dyDescent="0.3">
      <c r="A69" s="664" t="s">
        <v>4245</v>
      </c>
      <c r="B69" s="665" t="s">
        <v>4246</v>
      </c>
      <c r="C69" s="665" t="s">
        <v>3255</v>
      </c>
      <c r="D69" s="665" t="s">
        <v>4329</v>
      </c>
      <c r="E69" s="665" t="s">
        <v>4330</v>
      </c>
      <c r="F69" s="668"/>
      <c r="G69" s="668"/>
      <c r="H69" s="668"/>
      <c r="I69" s="668"/>
      <c r="J69" s="668">
        <v>1</v>
      </c>
      <c r="K69" s="668">
        <v>19</v>
      </c>
      <c r="L69" s="668"/>
      <c r="M69" s="668">
        <v>19</v>
      </c>
      <c r="N69" s="668">
        <v>3</v>
      </c>
      <c r="O69" s="668">
        <v>57</v>
      </c>
      <c r="P69" s="681"/>
      <c r="Q69" s="669">
        <v>19</v>
      </c>
    </row>
    <row r="70" spans="1:17" ht="14.4" customHeight="1" x14ac:dyDescent="0.3">
      <c r="A70" s="664" t="s">
        <v>4245</v>
      </c>
      <c r="B70" s="665" t="s">
        <v>4246</v>
      </c>
      <c r="C70" s="665" t="s">
        <v>3255</v>
      </c>
      <c r="D70" s="665" t="s">
        <v>4331</v>
      </c>
      <c r="E70" s="665" t="s">
        <v>4332</v>
      </c>
      <c r="F70" s="668">
        <v>1</v>
      </c>
      <c r="G70" s="668">
        <v>20</v>
      </c>
      <c r="H70" s="668">
        <v>1</v>
      </c>
      <c r="I70" s="668">
        <v>20</v>
      </c>
      <c r="J70" s="668">
        <v>3</v>
      </c>
      <c r="K70" s="668">
        <v>60</v>
      </c>
      <c r="L70" s="668">
        <v>3</v>
      </c>
      <c r="M70" s="668">
        <v>20</v>
      </c>
      <c r="N70" s="668">
        <v>4</v>
      </c>
      <c r="O70" s="668">
        <v>80</v>
      </c>
      <c r="P70" s="681">
        <v>4</v>
      </c>
      <c r="Q70" s="669">
        <v>20</v>
      </c>
    </row>
    <row r="71" spans="1:17" ht="14.4" customHeight="1" x14ac:dyDescent="0.3">
      <c r="A71" s="664" t="s">
        <v>4245</v>
      </c>
      <c r="B71" s="665" t="s">
        <v>4246</v>
      </c>
      <c r="C71" s="665" t="s">
        <v>3255</v>
      </c>
      <c r="D71" s="665" t="s">
        <v>4333</v>
      </c>
      <c r="E71" s="665" t="s">
        <v>4334</v>
      </c>
      <c r="F71" s="668">
        <v>1</v>
      </c>
      <c r="G71" s="668">
        <v>78</v>
      </c>
      <c r="H71" s="668">
        <v>1</v>
      </c>
      <c r="I71" s="668">
        <v>78</v>
      </c>
      <c r="J71" s="668"/>
      <c r="K71" s="668"/>
      <c r="L71" s="668"/>
      <c r="M71" s="668"/>
      <c r="N71" s="668"/>
      <c r="O71" s="668"/>
      <c r="P71" s="681"/>
      <c r="Q71" s="669"/>
    </row>
    <row r="72" spans="1:17" ht="14.4" customHeight="1" x14ac:dyDescent="0.3">
      <c r="A72" s="664" t="s">
        <v>4245</v>
      </c>
      <c r="B72" s="665" t="s">
        <v>4246</v>
      </c>
      <c r="C72" s="665" t="s">
        <v>3255</v>
      </c>
      <c r="D72" s="665" t="s">
        <v>4335</v>
      </c>
      <c r="E72" s="665" t="s">
        <v>4336</v>
      </c>
      <c r="F72" s="668">
        <v>1</v>
      </c>
      <c r="G72" s="668">
        <v>22</v>
      </c>
      <c r="H72" s="668">
        <v>1</v>
      </c>
      <c r="I72" s="668">
        <v>22</v>
      </c>
      <c r="J72" s="668">
        <v>2</v>
      </c>
      <c r="K72" s="668">
        <v>44</v>
      </c>
      <c r="L72" s="668">
        <v>2</v>
      </c>
      <c r="M72" s="668">
        <v>22</v>
      </c>
      <c r="N72" s="668">
        <v>13</v>
      </c>
      <c r="O72" s="668">
        <v>286</v>
      </c>
      <c r="P72" s="681">
        <v>13</v>
      </c>
      <c r="Q72" s="669">
        <v>22</v>
      </c>
    </row>
    <row r="73" spans="1:17" ht="14.4" customHeight="1" x14ac:dyDescent="0.3">
      <c r="A73" s="664" t="s">
        <v>4245</v>
      </c>
      <c r="B73" s="665" t="s">
        <v>4246</v>
      </c>
      <c r="C73" s="665" t="s">
        <v>3255</v>
      </c>
      <c r="D73" s="665" t="s">
        <v>4337</v>
      </c>
      <c r="E73" s="665" t="s">
        <v>4338</v>
      </c>
      <c r="F73" s="668"/>
      <c r="G73" s="668"/>
      <c r="H73" s="668"/>
      <c r="I73" s="668"/>
      <c r="J73" s="668"/>
      <c r="K73" s="668"/>
      <c r="L73" s="668"/>
      <c r="M73" s="668"/>
      <c r="N73" s="668">
        <v>1</v>
      </c>
      <c r="O73" s="668">
        <v>192</v>
      </c>
      <c r="P73" s="681"/>
      <c r="Q73" s="669">
        <v>192</v>
      </c>
    </row>
    <row r="74" spans="1:17" ht="14.4" customHeight="1" x14ac:dyDescent="0.3">
      <c r="A74" s="664" t="s">
        <v>4245</v>
      </c>
      <c r="B74" s="665" t="s">
        <v>4246</v>
      </c>
      <c r="C74" s="665" t="s">
        <v>3255</v>
      </c>
      <c r="D74" s="665" t="s">
        <v>4339</v>
      </c>
      <c r="E74" s="665" t="s">
        <v>4340</v>
      </c>
      <c r="F74" s="668"/>
      <c r="G74" s="668"/>
      <c r="H74" s="668"/>
      <c r="I74" s="668"/>
      <c r="J74" s="668">
        <v>1</v>
      </c>
      <c r="K74" s="668">
        <v>23</v>
      </c>
      <c r="L74" s="668"/>
      <c r="M74" s="668">
        <v>23</v>
      </c>
      <c r="N74" s="668"/>
      <c r="O74" s="668"/>
      <c r="P74" s="681"/>
      <c r="Q74" s="669"/>
    </row>
    <row r="75" spans="1:17" ht="14.4" customHeight="1" x14ac:dyDescent="0.3">
      <c r="A75" s="664" t="s">
        <v>4245</v>
      </c>
      <c r="B75" s="665" t="s">
        <v>4246</v>
      </c>
      <c r="C75" s="665" t="s">
        <v>3255</v>
      </c>
      <c r="D75" s="665" t="s">
        <v>4341</v>
      </c>
      <c r="E75" s="665" t="s">
        <v>4342</v>
      </c>
      <c r="F75" s="668">
        <v>3</v>
      </c>
      <c r="G75" s="668">
        <v>873</v>
      </c>
      <c r="H75" s="668">
        <v>1</v>
      </c>
      <c r="I75" s="668">
        <v>291</v>
      </c>
      <c r="J75" s="668"/>
      <c r="K75" s="668"/>
      <c r="L75" s="668"/>
      <c r="M75" s="668"/>
      <c r="N75" s="668">
        <v>2</v>
      </c>
      <c r="O75" s="668">
        <v>588</v>
      </c>
      <c r="P75" s="681">
        <v>0.67353951890034369</v>
      </c>
      <c r="Q75" s="669">
        <v>294</v>
      </c>
    </row>
    <row r="76" spans="1:17" ht="14.4" customHeight="1" x14ac:dyDescent="0.3">
      <c r="A76" s="664" t="s">
        <v>4245</v>
      </c>
      <c r="B76" s="665" t="s">
        <v>4246</v>
      </c>
      <c r="C76" s="665" t="s">
        <v>3255</v>
      </c>
      <c r="D76" s="665" t="s">
        <v>4343</v>
      </c>
      <c r="E76" s="665" t="s">
        <v>4344</v>
      </c>
      <c r="F76" s="668"/>
      <c r="G76" s="668"/>
      <c r="H76" s="668"/>
      <c r="I76" s="668"/>
      <c r="J76" s="668"/>
      <c r="K76" s="668"/>
      <c r="L76" s="668"/>
      <c r="M76" s="668"/>
      <c r="N76" s="668">
        <v>2</v>
      </c>
      <c r="O76" s="668">
        <v>90</v>
      </c>
      <c r="P76" s="681"/>
      <c r="Q76" s="669">
        <v>45</v>
      </c>
    </row>
    <row r="77" spans="1:17" ht="14.4" customHeight="1" x14ac:dyDescent="0.3">
      <c r="A77" s="664" t="s">
        <v>4245</v>
      </c>
      <c r="B77" s="665" t="s">
        <v>4246</v>
      </c>
      <c r="C77" s="665" t="s">
        <v>3255</v>
      </c>
      <c r="D77" s="665" t="s">
        <v>4345</v>
      </c>
      <c r="E77" s="665" t="s">
        <v>4346</v>
      </c>
      <c r="F77" s="668">
        <v>2</v>
      </c>
      <c r="G77" s="668">
        <v>92</v>
      </c>
      <c r="H77" s="668">
        <v>1</v>
      </c>
      <c r="I77" s="668">
        <v>46</v>
      </c>
      <c r="J77" s="668">
        <v>1</v>
      </c>
      <c r="K77" s="668">
        <v>46</v>
      </c>
      <c r="L77" s="668">
        <v>0.5</v>
      </c>
      <c r="M77" s="668">
        <v>46</v>
      </c>
      <c r="N77" s="668"/>
      <c r="O77" s="668"/>
      <c r="P77" s="681"/>
      <c r="Q77" s="669"/>
    </row>
    <row r="78" spans="1:17" ht="14.4" customHeight="1" x14ac:dyDescent="0.3">
      <c r="A78" s="664" t="s">
        <v>4245</v>
      </c>
      <c r="B78" s="665" t="s">
        <v>4246</v>
      </c>
      <c r="C78" s="665" t="s">
        <v>3255</v>
      </c>
      <c r="D78" s="665" t="s">
        <v>4347</v>
      </c>
      <c r="E78" s="665" t="s">
        <v>4348</v>
      </c>
      <c r="F78" s="668"/>
      <c r="G78" s="668"/>
      <c r="H78" s="668"/>
      <c r="I78" s="668"/>
      <c r="J78" s="668">
        <v>1</v>
      </c>
      <c r="K78" s="668">
        <v>26</v>
      </c>
      <c r="L78" s="668"/>
      <c r="M78" s="668">
        <v>26</v>
      </c>
      <c r="N78" s="668"/>
      <c r="O78" s="668"/>
      <c r="P78" s="681"/>
      <c r="Q78" s="669"/>
    </row>
    <row r="79" spans="1:17" ht="14.4" customHeight="1" x14ac:dyDescent="0.3">
      <c r="A79" s="664" t="s">
        <v>4245</v>
      </c>
      <c r="B79" s="665" t="s">
        <v>4246</v>
      </c>
      <c r="C79" s="665" t="s">
        <v>3255</v>
      </c>
      <c r="D79" s="665" t="s">
        <v>4349</v>
      </c>
      <c r="E79" s="665" t="s">
        <v>4350</v>
      </c>
      <c r="F79" s="668"/>
      <c r="G79" s="668"/>
      <c r="H79" s="668"/>
      <c r="I79" s="668"/>
      <c r="J79" s="668">
        <v>3</v>
      </c>
      <c r="K79" s="668">
        <v>819</v>
      </c>
      <c r="L79" s="668"/>
      <c r="M79" s="668">
        <v>273</v>
      </c>
      <c r="N79" s="668">
        <v>3</v>
      </c>
      <c r="O79" s="668">
        <v>822</v>
      </c>
      <c r="P79" s="681"/>
      <c r="Q79" s="669">
        <v>274</v>
      </c>
    </row>
    <row r="80" spans="1:17" ht="14.4" customHeight="1" x14ac:dyDescent="0.3">
      <c r="A80" s="664" t="s">
        <v>4245</v>
      </c>
      <c r="B80" s="665" t="s">
        <v>4246</v>
      </c>
      <c r="C80" s="665" t="s">
        <v>3255</v>
      </c>
      <c r="D80" s="665" t="s">
        <v>4351</v>
      </c>
      <c r="E80" s="665" t="s">
        <v>4352</v>
      </c>
      <c r="F80" s="668"/>
      <c r="G80" s="668"/>
      <c r="H80" s="668"/>
      <c r="I80" s="668"/>
      <c r="J80" s="668"/>
      <c r="K80" s="668"/>
      <c r="L80" s="668"/>
      <c r="M80" s="668"/>
      <c r="N80" s="668">
        <v>6</v>
      </c>
      <c r="O80" s="668">
        <v>798</v>
      </c>
      <c r="P80" s="681"/>
      <c r="Q80" s="669">
        <v>133</v>
      </c>
    </row>
    <row r="81" spans="1:17" ht="14.4" customHeight="1" x14ac:dyDescent="0.3">
      <c r="A81" s="664" t="s">
        <v>4245</v>
      </c>
      <c r="B81" s="665" t="s">
        <v>4246</v>
      </c>
      <c r="C81" s="665" t="s">
        <v>3255</v>
      </c>
      <c r="D81" s="665" t="s">
        <v>4353</v>
      </c>
      <c r="E81" s="665" t="s">
        <v>4354</v>
      </c>
      <c r="F81" s="668"/>
      <c r="G81" s="668"/>
      <c r="H81" s="668"/>
      <c r="I81" s="668"/>
      <c r="J81" s="668"/>
      <c r="K81" s="668"/>
      <c r="L81" s="668"/>
      <c r="M81" s="668"/>
      <c r="N81" s="668">
        <v>79</v>
      </c>
      <c r="O81" s="668">
        <v>2923</v>
      </c>
      <c r="P81" s="681"/>
      <c r="Q81" s="669">
        <v>37</v>
      </c>
    </row>
    <row r="82" spans="1:17" ht="14.4" customHeight="1" x14ac:dyDescent="0.3">
      <c r="A82" s="664" t="s">
        <v>4245</v>
      </c>
      <c r="B82" s="665" t="s">
        <v>4355</v>
      </c>
      <c r="C82" s="665" t="s">
        <v>3255</v>
      </c>
      <c r="D82" s="665" t="s">
        <v>4356</v>
      </c>
      <c r="E82" s="665" t="s">
        <v>4357</v>
      </c>
      <c r="F82" s="668">
        <v>7</v>
      </c>
      <c r="G82" s="668">
        <v>7245</v>
      </c>
      <c r="H82" s="668">
        <v>1</v>
      </c>
      <c r="I82" s="668">
        <v>1035</v>
      </c>
      <c r="J82" s="668">
        <v>7</v>
      </c>
      <c r="K82" s="668">
        <v>7259</v>
      </c>
      <c r="L82" s="668">
        <v>1.0019323671497584</v>
      </c>
      <c r="M82" s="668">
        <v>1037</v>
      </c>
      <c r="N82" s="668">
        <v>24</v>
      </c>
      <c r="O82" s="668">
        <v>24912</v>
      </c>
      <c r="P82" s="681">
        <v>3.4385093167701863</v>
      </c>
      <c r="Q82" s="669">
        <v>1038</v>
      </c>
    </row>
    <row r="83" spans="1:17" ht="14.4" customHeight="1" x14ac:dyDescent="0.3">
      <c r="A83" s="664" t="s">
        <v>4358</v>
      </c>
      <c r="B83" s="665" t="s">
        <v>4359</v>
      </c>
      <c r="C83" s="665" t="s">
        <v>3242</v>
      </c>
      <c r="D83" s="665" t="s">
        <v>4360</v>
      </c>
      <c r="E83" s="665" t="s">
        <v>4361</v>
      </c>
      <c r="F83" s="668"/>
      <c r="G83" s="668"/>
      <c r="H83" s="668"/>
      <c r="I83" s="668"/>
      <c r="J83" s="668">
        <v>0.33</v>
      </c>
      <c r="K83" s="668">
        <v>843.25</v>
      </c>
      <c r="L83" s="668"/>
      <c r="M83" s="668">
        <v>2555.30303030303</v>
      </c>
      <c r="N83" s="668">
        <v>0.67</v>
      </c>
      <c r="O83" s="668">
        <v>1814.38</v>
      </c>
      <c r="P83" s="681"/>
      <c r="Q83" s="669">
        <v>2708.0298507462685</v>
      </c>
    </row>
    <row r="84" spans="1:17" ht="14.4" customHeight="1" x14ac:dyDescent="0.3">
      <c r="A84" s="664" t="s">
        <v>4358</v>
      </c>
      <c r="B84" s="665" t="s">
        <v>4359</v>
      </c>
      <c r="C84" s="665" t="s">
        <v>3242</v>
      </c>
      <c r="D84" s="665" t="s">
        <v>3617</v>
      </c>
      <c r="E84" s="665" t="s">
        <v>4362</v>
      </c>
      <c r="F84" s="668">
        <v>0.05</v>
      </c>
      <c r="G84" s="668">
        <v>546.08000000000004</v>
      </c>
      <c r="H84" s="668">
        <v>1</v>
      </c>
      <c r="I84" s="668">
        <v>10921.6</v>
      </c>
      <c r="J84" s="668"/>
      <c r="K84" s="668"/>
      <c r="L84" s="668"/>
      <c r="M84" s="668"/>
      <c r="N84" s="668"/>
      <c r="O84" s="668"/>
      <c r="P84" s="681"/>
      <c r="Q84" s="669"/>
    </row>
    <row r="85" spans="1:17" ht="14.4" customHeight="1" x14ac:dyDescent="0.3">
      <c r="A85" s="664" t="s">
        <v>4358</v>
      </c>
      <c r="B85" s="665" t="s">
        <v>4359</v>
      </c>
      <c r="C85" s="665" t="s">
        <v>3242</v>
      </c>
      <c r="D85" s="665" t="s">
        <v>4363</v>
      </c>
      <c r="E85" s="665" t="s">
        <v>4362</v>
      </c>
      <c r="F85" s="668"/>
      <c r="G85" s="668"/>
      <c r="H85" s="668"/>
      <c r="I85" s="668"/>
      <c r="J85" s="668"/>
      <c r="K85" s="668"/>
      <c r="L85" s="668"/>
      <c r="M85" s="668"/>
      <c r="N85" s="668">
        <v>0.03</v>
      </c>
      <c r="O85" s="668">
        <v>1381.23</v>
      </c>
      <c r="P85" s="681"/>
      <c r="Q85" s="669">
        <v>46041</v>
      </c>
    </row>
    <row r="86" spans="1:17" ht="14.4" customHeight="1" x14ac:dyDescent="0.3">
      <c r="A86" s="664" t="s">
        <v>4358</v>
      </c>
      <c r="B86" s="665" t="s">
        <v>4359</v>
      </c>
      <c r="C86" s="665" t="s">
        <v>3255</v>
      </c>
      <c r="D86" s="665" t="s">
        <v>4364</v>
      </c>
      <c r="E86" s="665" t="s">
        <v>4365</v>
      </c>
      <c r="F86" s="668"/>
      <c r="G86" s="668"/>
      <c r="H86" s="668"/>
      <c r="I86" s="668"/>
      <c r="J86" s="668">
        <v>1</v>
      </c>
      <c r="K86" s="668">
        <v>207</v>
      </c>
      <c r="L86" s="668"/>
      <c r="M86" s="668">
        <v>207</v>
      </c>
      <c r="N86" s="668">
        <v>1</v>
      </c>
      <c r="O86" s="668">
        <v>213</v>
      </c>
      <c r="P86" s="681"/>
      <c r="Q86" s="669">
        <v>213</v>
      </c>
    </row>
    <row r="87" spans="1:17" ht="14.4" customHeight="1" x14ac:dyDescent="0.3">
      <c r="A87" s="664" t="s">
        <v>4358</v>
      </c>
      <c r="B87" s="665" t="s">
        <v>4359</v>
      </c>
      <c r="C87" s="665" t="s">
        <v>3255</v>
      </c>
      <c r="D87" s="665" t="s">
        <v>4366</v>
      </c>
      <c r="E87" s="665" t="s">
        <v>4367</v>
      </c>
      <c r="F87" s="668">
        <v>1</v>
      </c>
      <c r="G87" s="668">
        <v>150</v>
      </c>
      <c r="H87" s="668">
        <v>1</v>
      </c>
      <c r="I87" s="668">
        <v>150</v>
      </c>
      <c r="J87" s="668">
        <v>1</v>
      </c>
      <c r="K87" s="668">
        <v>151</v>
      </c>
      <c r="L87" s="668">
        <v>1.0066666666666666</v>
      </c>
      <c r="M87" s="668">
        <v>151</v>
      </c>
      <c r="N87" s="668">
        <v>1</v>
      </c>
      <c r="O87" s="668">
        <v>155</v>
      </c>
      <c r="P87" s="681">
        <v>1.0333333333333334</v>
      </c>
      <c r="Q87" s="669">
        <v>155</v>
      </c>
    </row>
    <row r="88" spans="1:17" ht="14.4" customHeight="1" x14ac:dyDescent="0.3">
      <c r="A88" s="664" t="s">
        <v>4358</v>
      </c>
      <c r="B88" s="665" t="s">
        <v>4359</v>
      </c>
      <c r="C88" s="665" t="s">
        <v>3255</v>
      </c>
      <c r="D88" s="665" t="s">
        <v>4368</v>
      </c>
      <c r="E88" s="665" t="s">
        <v>4369</v>
      </c>
      <c r="F88" s="668">
        <v>2</v>
      </c>
      <c r="G88" s="668">
        <v>364</v>
      </c>
      <c r="H88" s="668">
        <v>1</v>
      </c>
      <c r="I88" s="668">
        <v>182</v>
      </c>
      <c r="J88" s="668">
        <v>2</v>
      </c>
      <c r="K88" s="668">
        <v>366</v>
      </c>
      <c r="L88" s="668">
        <v>1.0054945054945055</v>
      </c>
      <c r="M88" s="668">
        <v>183</v>
      </c>
      <c r="N88" s="668">
        <v>4</v>
      </c>
      <c r="O88" s="668">
        <v>748</v>
      </c>
      <c r="P88" s="681">
        <v>2.0549450549450547</v>
      </c>
      <c r="Q88" s="669">
        <v>187</v>
      </c>
    </row>
    <row r="89" spans="1:17" ht="14.4" customHeight="1" x14ac:dyDescent="0.3">
      <c r="A89" s="664" t="s">
        <v>4358</v>
      </c>
      <c r="B89" s="665" t="s">
        <v>4359</v>
      </c>
      <c r="C89" s="665" t="s">
        <v>3255</v>
      </c>
      <c r="D89" s="665" t="s">
        <v>4370</v>
      </c>
      <c r="E89" s="665" t="s">
        <v>4371</v>
      </c>
      <c r="F89" s="668">
        <v>107</v>
      </c>
      <c r="G89" s="668">
        <v>13268</v>
      </c>
      <c r="H89" s="668">
        <v>1</v>
      </c>
      <c r="I89" s="668">
        <v>124</v>
      </c>
      <c r="J89" s="668">
        <v>155</v>
      </c>
      <c r="K89" s="668">
        <v>19375</v>
      </c>
      <c r="L89" s="668">
        <v>1.4602803738317758</v>
      </c>
      <c r="M89" s="668">
        <v>125</v>
      </c>
      <c r="N89" s="668">
        <v>141</v>
      </c>
      <c r="O89" s="668">
        <v>18048</v>
      </c>
      <c r="P89" s="681">
        <v>1.3602652999698523</v>
      </c>
      <c r="Q89" s="669">
        <v>128</v>
      </c>
    </row>
    <row r="90" spans="1:17" ht="14.4" customHeight="1" x14ac:dyDescent="0.3">
      <c r="A90" s="664" t="s">
        <v>4358</v>
      </c>
      <c r="B90" s="665" t="s">
        <v>4359</v>
      </c>
      <c r="C90" s="665" t="s">
        <v>3255</v>
      </c>
      <c r="D90" s="665" t="s">
        <v>4372</v>
      </c>
      <c r="E90" s="665" t="s">
        <v>4373</v>
      </c>
      <c r="F90" s="668">
        <v>210</v>
      </c>
      <c r="G90" s="668">
        <v>45570</v>
      </c>
      <c r="H90" s="668">
        <v>1</v>
      </c>
      <c r="I90" s="668">
        <v>217</v>
      </c>
      <c r="J90" s="668">
        <v>175</v>
      </c>
      <c r="K90" s="668">
        <v>38325</v>
      </c>
      <c r="L90" s="668">
        <v>0.84101382488479259</v>
      </c>
      <c r="M90" s="668">
        <v>219</v>
      </c>
      <c r="N90" s="668">
        <v>182</v>
      </c>
      <c r="O90" s="668">
        <v>40586</v>
      </c>
      <c r="P90" s="681">
        <v>0.89062980030721961</v>
      </c>
      <c r="Q90" s="669">
        <v>223</v>
      </c>
    </row>
    <row r="91" spans="1:17" ht="14.4" customHeight="1" x14ac:dyDescent="0.3">
      <c r="A91" s="664" t="s">
        <v>4358</v>
      </c>
      <c r="B91" s="665" t="s">
        <v>4359</v>
      </c>
      <c r="C91" s="665" t="s">
        <v>3255</v>
      </c>
      <c r="D91" s="665" t="s">
        <v>4374</v>
      </c>
      <c r="E91" s="665" t="s">
        <v>4375</v>
      </c>
      <c r="F91" s="668">
        <v>2</v>
      </c>
      <c r="G91" s="668">
        <v>438</v>
      </c>
      <c r="H91" s="668">
        <v>1</v>
      </c>
      <c r="I91" s="668">
        <v>219</v>
      </c>
      <c r="J91" s="668"/>
      <c r="K91" s="668"/>
      <c r="L91" s="668"/>
      <c r="M91" s="668"/>
      <c r="N91" s="668"/>
      <c r="O91" s="668"/>
      <c r="P91" s="681"/>
      <c r="Q91" s="669"/>
    </row>
    <row r="92" spans="1:17" ht="14.4" customHeight="1" x14ac:dyDescent="0.3">
      <c r="A92" s="664" t="s">
        <v>4358</v>
      </c>
      <c r="B92" s="665" t="s">
        <v>4359</v>
      </c>
      <c r="C92" s="665" t="s">
        <v>3255</v>
      </c>
      <c r="D92" s="665" t="s">
        <v>4376</v>
      </c>
      <c r="E92" s="665" t="s">
        <v>4377</v>
      </c>
      <c r="F92" s="668"/>
      <c r="G92" s="668"/>
      <c r="H92" s="668"/>
      <c r="I92" s="668"/>
      <c r="J92" s="668">
        <v>1</v>
      </c>
      <c r="K92" s="668">
        <v>330</v>
      </c>
      <c r="L92" s="668"/>
      <c r="M92" s="668">
        <v>330</v>
      </c>
      <c r="N92" s="668"/>
      <c r="O92" s="668"/>
      <c r="P92" s="681"/>
      <c r="Q92" s="669"/>
    </row>
    <row r="93" spans="1:17" ht="14.4" customHeight="1" x14ac:dyDescent="0.3">
      <c r="A93" s="664" t="s">
        <v>4358</v>
      </c>
      <c r="B93" s="665" t="s">
        <v>4359</v>
      </c>
      <c r="C93" s="665" t="s">
        <v>3255</v>
      </c>
      <c r="D93" s="665" t="s">
        <v>4378</v>
      </c>
      <c r="E93" s="665" t="s">
        <v>4379</v>
      </c>
      <c r="F93" s="668"/>
      <c r="G93" s="668"/>
      <c r="H93" s="668"/>
      <c r="I93" s="668"/>
      <c r="J93" s="668">
        <v>1</v>
      </c>
      <c r="K93" s="668">
        <v>5076</v>
      </c>
      <c r="L93" s="668"/>
      <c r="M93" s="668">
        <v>5076</v>
      </c>
      <c r="N93" s="668">
        <v>1</v>
      </c>
      <c r="O93" s="668">
        <v>5157</v>
      </c>
      <c r="P93" s="681"/>
      <c r="Q93" s="669">
        <v>5157</v>
      </c>
    </row>
    <row r="94" spans="1:17" ht="14.4" customHeight="1" x14ac:dyDescent="0.3">
      <c r="A94" s="664" t="s">
        <v>4358</v>
      </c>
      <c r="B94" s="665" t="s">
        <v>4359</v>
      </c>
      <c r="C94" s="665" t="s">
        <v>3255</v>
      </c>
      <c r="D94" s="665" t="s">
        <v>4380</v>
      </c>
      <c r="E94" s="665" t="s">
        <v>4381</v>
      </c>
      <c r="F94" s="668">
        <v>29</v>
      </c>
      <c r="G94" s="668">
        <v>5017</v>
      </c>
      <c r="H94" s="668">
        <v>1</v>
      </c>
      <c r="I94" s="668">
        <v>173</v>
      </c>
      <c r="J94" s="668">
        <v>36</v>
      </c>
      <c r="K94" s="668">
        <v>6300</v>
      </c>
      <c r="L94" s="668">
        <v>1.2557305162447678</v>
      </c>
      <c r="M94" s="668">
        <v>175</v>
      </c>
      <c r="N94" s="668">
        <v>30</v>
      </c>
      <c r="O94" s="668">
        <v>5310</v>
      </c>
      <c r="P94" s="681">
        <v>1.0584014351205899</v>
      </c>
      <c r="Q94" s="669">
        <v>177</v>
      </c>
    </row>
    <row r="95" spans="1:17" ht="14.4" customHeight="1" x14ac:dyDescent="0.3">
      <c r="A95" s="664" t="s">
        <v>4358</v>
      </c>
      <c r="B95" s="665" t="s">
        <v>4359</v>
      </c>
      <c r="C95" s="665" t="s">
        <v>3255</v>
      </c>
      <c r="D95" s="665" t="s">
        <v>4382</v>
      </c>
      <c r="E95" s="665" t="s">
        <v>4383</v>
      </c>
      <c r="F95" s="668">
        <v>3</v>
      </c>
      <c r="G95" s="668">
        <v>5988</v>
      </c>
      <c r="H95" s="668">
        <v>1</v>
      </c>
      <c r="I95" s="668">
        <v>1996</v>
      </c>
      <c r="J95" s="668">
        <v>6</v>
      </c>
      <c r="K95" s="668">
        <v>12006</v>
      </c>
      <c r="L95" s="668">
        <v>2.0050100200400802</v>
      </c>
      <c r="M95" s="668">
        <v>2001</v>
      </c>
      <c r="N95" s="668">
        <v>4</v>
      </c>
      <c r="O95" s="668">
        <v>8192</v>
      </c>
      <c r="P95" s="681">
        <v>1.3680694722778892</v>
      </c>
      <c r="Q95" s="669">
        <v>2048</v>
      </c>
    </row>
    <row r="96" spans="1:17" ht="14.4" customHeight="1" x14ac:dyDescent="0.3">
      <c r="A96" s="664" t="s">
        <v>4358</v>
      </c>
      <c r="B96" s="665" t="s">
        <v>4359</v>
      </c>
      <c r="C96" s="665" t="s">
        <v>3255</v>
      </c>
      <c r="D96" s="665" t="s">
        <v>4384</v>
      </c>
      <c r="E96" s="665" t="s">
        <v>4385</v>
      </c>
      <c r="F96" s="668"/>
      <c r="G96" s="668"/>
      <c r="H96" s="668"/>
      <c r="I96" s="668"/>
      <c r="J96" s="668">
        <v>1</v>
      </c>
      <c r="K96" s="668">
        <v>2696</v>
      </c>
      <c r="L96" s="668"/>
      <c r="M96" s="668">
        <v>2696</v>
      </c>
      <c r="N96" s="668">
        <v>1</v>
      </c>
      <c r="O96" s="668">
        <v>2736</v>
      </c>
      <c r="P96" s="681"/>
      <c r="Q96" s="669">
        <v>2736</v>
      </c>
    </row>
    <row r="97" spans="1:17" ht="14.4" customHeight="1" x14ac:dyDescent="0.3">
      <c r="A97" s="664" t="s">
        <v>4358</v>
      </c>
      <c r="B97" s="665" t="s">
        <v>4359</v>
      </c>
      <c r="C97" s="665" t="s">
        <v>3255</v>
      </c>
      <c r="D97" s="665" t="s">
        <v>4386</v>
      </c>
      <c r="E97" s="665" t="s">
        <v>4387</v>
      </c>
      <c r="F97" s="668">
        <v>49</v>
      </c>
      <c r="G97" s="668">
        <v>7350</v>
      </c>
      <c r="H97" s="668">
        <v>1</v>
      </c>
      <c r="I97" s="668">
        <v>150</v>
      </c>
      <c r="J97" s="668">
        <v>33</v>
      </c>
      <c r="K97" s="668">
        <v>4983</v>
      </c>
      <c r="L97" s="668">
        <v>0.67795918367346941</v>
      </c>
      <c r="M97" s="668">
        <v>151</v>
      </c>
      <c r="N97" s="668">
        <v>33</v>
      </c>
      <c r="O97" s="668">
        <v>5115</v>
      </c>
      <c r="P97" s="681">
        <v>0.69591836734693879</v>
      </c>
      <c r="Q97" s="669">
        <v>155</v>
      </c>
    </row>
    <row r="98" spans="1:17" ht="14.4" customHeight="1" x14ac:dyDescent="0.3">
      <c r="A98" s="664" t="s">
        <v>4358</v>
      </c>
      <c r="B98" s="665" t="s">
        <v>4359</v>
      </c>
      <c r="C98" s="665" t="s">
        <v>3255</v>
      </c>
      <c r="D98" s="665" t="s">
        <v>4388</v>
      </c>
      <c r="E98" s="665" t="s">
        <v>4389</v>
      </c>
      <c r="F98" s="668">
        <v>26</v>
      </c>
      <c r="G98" s="668">
        <v>5018</v>
      </c>
      <c r="H98" s="668">
        <v>1</v>
      </c>
      <c r="I98" s="668">
        <v>193</v>
      </c>
      <c r="J98" s="668">
        <v>54</v>
      </c>
      <c r="K98" s="668">
        <v>10530</v>
      </c>
      <c r="L98" s="668">
        <v>2.0984455958549222</v>
      </c>
      <c r="M98" s="668">
        <v>195</v>
      </c>
      <c r="N98" s="668">
        <v>58</v>
      </c>
      <c r="O98" s="668">
        <v>11542</v>
      </c>
      <c r="P98" s="681">
        <v>2.3001195695496213</v>
      </c>
      <c r="Q98" s="669">
        <v>199</v>
      </c>
    </row>
    <row r="99" spans="1:17" ht="14.4" customHeight="1" x14ac:dyDescent="0.3">
      <c r="A99" s="664" t="s">
        <v>4358</v>
      </c>
      <c r="B99" s="665" t="s">
        <v>4359</v>
      </c>
      <c r="C99" s="665" t="s">
        <v>3255</v>
      </c>
      <c r="D99" s="665" t="s">
        <v>4390</v>
      </c>
      <c r="E99" s="665" t="s">
        <v>4391</v>
      </c>
      <c r="F99" s="668">
        <v>178</v>
      </c>
      <c r="G99" s="668">
        <v>35244</v>
      </c>
      <c r="H99" s="668">
        <v>1</v>
      </c>
      <c r="I99" s="668">
        <v>198</v>
      </c>
      <c r="J99" s="668">
        <v>157</v>
      </c>
      <c r="K99" s="668">
        <v>31400</v>
      </c>
      <c r="L99" s="668">
        <v>0.89093178980819432</v>
      </c>
      <c r="M99" s="668">
        <v>200</v>
      </c>
      <c r="N99" s="668">
        <v>172</v>
      </c>
      <c r="O99" s="668">
        <v>35088</v>
      </c>
      <c r="P99" s="681">
        <v>0.99557371467483824</v>
      </c>
      <c r="Q99" s="669">
        <v>204</v>
      </c>
    </row>
    <row r="100" spans="1:17" ht="14.4" customHeight="1" x14ac:dyDescent="0.3">
      <c r="A100" s="664" t="s">
        <v>4358</v>
      </c>
      <c r="B100" s="665" t="s">
        <v>4359</v>
      </c>
      <c r="C100" s="665" t="s">
        <v>3255</v>
      </c>
      <c r="D100" s="665" t="s">
        <v>4392</v>
      </c>
      <c r="E100" s="665" t="s">
        <v>4393</v>
      </c>
      <c r="F100" s="668">
        <v>1</v>
      </c>
      <c r="G100" s="668">
        <v>158</v>
      </c>
      <c r="H100" s="668">
        <v>1</v>
      </c>
      <c r="I100" s="668">
        <v>158</v>
      </c>
      <c r="J100" s="668">
        <v>1</v>
      </c>
      <c r="K100" s="668">
        <v>159</v>
      </c>
      <c r="L100" s="668">
        <v>1.0063291139240507</v>
      </c>
      <c r="M100" s="668">
        <v>159</v>
      </c>
      <c r="N100" s="668">
        <v>1</v>
      </c>
      <c r="O100" s="668">
        <v>163</v>
      </c>
      <c r="P100" s="681">
        <v>1.0316455696202531</v>
      </c>
      <c r="Q100" s="669">
        <v>163</v>
      </c>
    </row>
    <row r="101" spans="1:17" ht="14.4" customHeight="1" x14ac:dyDescent="0.3">
      <c r="A101" s="664" t="s">
        <v>4358</v>
      </c>
      <c r="B101" s="665" t="s">
        <v>4359</v>
      </c>
      <c r="C101" s="665" t="s">
        <v>3255</v>
      </c>
      <c r="D101" s="665" t="s">
        <v>4394</v>
      </c>
      <c r="E101" s="665" t="s">
        <v>4395</v>
      </c>
      <c r="F101" s="668">
        <v>2</v>
      </c>
      <c r="G101" s="668">
        <v>4236</v>
      </c>
      <c r="H101" s="668">
        <v>1</v>
      </c>
      <c r="I101" s="668">
        <v>2118</v>
      </c>
      <c r="J101" s="668"/>
      <c r="K101" s="668"/>
      <c r="L101" s="668"/>
      <c r="M101" s="668"/>
      <c r="N101" s="668">
        <v>6</v>
      </c>
      <c r="O101" s="668">
        <v>12924</v>
      </c>
      <c r="P101" s="681">
        <v>3.0509915014164304</v>
      </c>
      <c r="Q101" s="669">
        <v>2154</v>
      </c>
    </row>
    <row r="102" spans="1:17" ht="14.4" customHeight="1" x14ac:dyDescent="0.3">
      <c r="A102" s="664" t="s">
        <v>4358</v>
      </c>
      <c r="B102" s="665" t="s">
        <v>4359</v>
      </c>
      <c r="C102" s="665" t="s">
        <v>3255</v>
      </c>
      <c r="D102" s="665" t="s">
        <v>4396</v>
      </c>
      <c r="E102" s="665" t="s">
        <v>4397</v>
      </c>
      <c r="F102" s="668">
        <v>1</v>
      </c>
      <c r="G102" s="668">
        <v>8384</v>
      </c>
      <c r="H102" s="668">
        <v>1</v>
      </c>
      <c r="I102" s="668">
        <v>8384</v>
      </c>
      <c r="J102" s="668"/>
      <c r="K102" s="668"/>
      <c r="L102" s="668"/>
      <c r="M102" s="668"/>
      <c r="N102" s="668"/>
      <c r="O102" s="668"/>
      <c r="P102" s="681"/>
      <c r="Q102" s="669"/>
    </row>
    <row r="103" spans="1:17" ht="14.4" customHeight="1" x14ac:dyDescent="0.3">
      <c r="A103" s="664" t="s">
        <v>4358</v>
      </c>
      <c r="B103" s="665" t="s">
        <v>4359</v>
      </c>
      <c r="C103" s="665" t="s">
        <v>3255</v>
      </c>
      <c r="D103" s="665" t="s">
        <v>4398</v>
      </c>
      <c r="E103" s="665" t="s">
        <v>4399</v>
      </c>
      <c r="F103" s="668">
        <v>2</v>
      </c>
      <c r="G103" s="668">
        <v>552</v>
      </c>
      <c r="H103" s="668">
        <v>1</v>
      </c>
      <c r="I103" s="668">
        <v>276</v>
      </c>
      <c r="J103" s="668">
        <v>2</v>
      </c>
      <c r="K103" s="668">
        <v>558</v>
      </c>
      <c r="L103" s="668">
        <v>1.0108695652173914</v>
      </c>
      <c r="M103" s="668">
        <v>279</v>
      </c>
      <c r="N103" s="668">
        <v>3</v>
      </c>
      <c r="O103" s="668">
        <v>849</v>
      </c>
      <c r="P103" s="681">
        <v>1.5380434782608696</v>
      </c>
      <c r="Q103" s="669">
        <v>283</v>
      </c>
    </row>
    <row r="104" spans="1:17" ht="14.4" customHeight="1" x14ac:dyDescent="0.3">
      <c r="A104" s="664" t="s">
        <v>4400</v>
      </c>
      <c r="B104" s="665" t="s">
        <v>4401</v>
      </c>
      <c r="C104" s="665" t="s">
        <v>3255</v>
      </c>
      <c r="D104" s="665" t="s">
        <v>4402</v>
      </c>
      <c r="E104" s="665" t="s">
        <v>4403</v>
      </c>
      <c r="F104" s="668">
        <v>23</v>
      </c>
      <c r="G104" s="668">
        <v>4669</v>
      </c>
      <c r="H104" s="668">
        <v>1</v>
      </c>
      <c r="I104" s="668">
        <v>203</v>
      </c>
      <c r="J104" s="668">
        <v>58</v>
      </c>
      <c r="K104" s="668">
        <v>11948</v>
      </c>
      <c r="L104" s="668">
        <v>2.5590062111801242</v>
      </c>
      <c r="M104" s="668">
        <v>206</v>
      </c>
      <c r="N104" s="668">
        <v>71</v>
      </c>
      <c r="O104" s="668">
        <v>14981</v>
      </c>
      <c r="P104" s="681">
        <v>3.2086099807239239</v>
      </c>
      <c r="Q104" s="669">
        <v>211</v>
      </c>
    </row>
    <row r="105" spans="1:17" ht="14.4" customHeight="1" x14ac:dyDescent="0.3">
      <c r="A105" s="664" t="s">
        <v>4400</v>
      </c>
      <c r="B105" s="665" t="s">
        <v>4401</v>
      </c>
      <c r="C105" s="665" t="s">
        <v>3255</v>
      </c>
      <c r="D105" s="665" t="s">
        <v>4404</v>
      </c>
      <c r="E105" s="665" t="s">
        <v>4403</v>
      </c>
      <c r="F105" s="668">
        <v>3</v>
      </c>
      <c r="G105" s="668">
        <v>252</v>
      </c>
      <c r="H105" s="668">
        <v>1</v>
      </c>
      <c r="I105" s="668">
        <v>84</v>
      </c>
      <c r="J105" s="668"/>
      <c r="K105" s="668"/>
      <c r="L105" s="668"/>
      <c r="M105" s="668"/>
      <c r="N105" s="668"/>
      <c r="O105" s="668"/>
      <c r="P105" s="681"/>
      <c r="Q105" s="669"/>
    </row>
    <row r="106" spans="1:17" ht="14.4" customHeight="1" x14ac:dyDescent="0.3">
      <c r="A106" s="664" t="s">
        <v>4400</v>
      </c>
      <c r="B106" s="665" t="s">
        <v>4401</v>
      </c>
      <c r="C106" s="665" t="s">
        <v>3255</v>
      </c>
      <c r="D106" s="665" t="s">
        <v>4405</v>
      </c>
      <c r="E106" s="665" t="s">
        <v>4406</v>
      </c>
      <c r="F106" s="668">
        <v>91</v>
      </c>
      <c r="G106" s="668">
        <v>26572</v>
      </c>
      <c r="H106" s="668">
        <v>1</v>
      </c>
      <c r="I106" s="668">
        <v>292</v>
      </c>
      <c r="J106" s="668">
        <v>169</v>
      </c>
      <c r="K106" s="668">
        <v>49855</v>
      </c>
      <c r="L106" s="668">
        <v>1.8762230919765166</v>
      </c>
      <c r="M106" s="668">
        <v>295</v>
      </c>
      <c r="N106" s="668">
        <v>265</v>
      </c>
      <c r="O106" s="668">
        <v>79765</v>
      </c>
      <c r="P106" s="681">
        <v>3.0018440463645941</v>
      </c>
      <c r="Q106" s="669">
        <v>301</v>
      </c>
    </row>
    <row r="107" spans="1:17" ht="14.4" customHeight="1" x14ac:dyDescent="0.3">
      <c r="A107" s="664" t="s">
        <v>4400</v>
      </c>
      <c r="B107" s="665" t="s">
        <v>4401</v>
      </c>
      <c r="C107" s="665" t="s">
        <v>3255</v>
      </c>
      <c r="D107" s="665" t="s">
        <v>4407</v>
      </c>
      <c r="E107" s="665" t="s">
        <v>4408</v>
      </c>
      <c r="F107" s="668"/>
      <c r="G107" s="668"/>
      <c r="H107" s="668"/>
      <c r="I107" s="668"/>
      <c r="J107" s="668">
        <v>3</v>
      </c>
      <c r="K107" s="668">
        <v>285</v>
      </c>
      <c r="L107" s="668"/>
      <c r="M107" s="668">
        <v>95</v>
      </c>
      <c r="N107" s="668"/>
      <c r="O107" s="668"/>
      <c r="P107" s="681"/>
      <c r="Q107" s="669"/>
    </row>
    <row r="108" spans="1:17" ht="14.4" customHeight="1" x14ac:dyDescent="0.3">
      <c r="A108" s="664" t="s">
        <v>4400</v>
      </c>
      <c r="B108" s="665" t="s">
        <v>4401</v>
      </c>
      <c r="C108" s="665" t="s">
        <v>3255</v>
      </c>
      <c r="D108" s="665" t="s">
        <v>4409</v>
      </c>
      <c r="E108" s="665" t="s">
        <v>4410</v>
      </c>
      <c r="F108" s="668">
        <v>1</v>
      </c>
      <c r="G108" s="668">
        <v>220</v>
      </c>
      <c r="H108" s="668">
        <v>1</v>
      </c>
      <c r="I108" s="668">
        <v>220</v>
      </c>
      <c r="J108" s="668"/>
      <c r="K108" s="668"/>
      <c r="L108" s="668"/>
      <c r="M108" s="668"/>
      <c r="N108" s="668"/>
      <c r="O108" s="668"/>
      <c r="P108" s="681"/>
      <c r="Q108" s="669"/>
    </row>
    <row r="109" spans="1:17" ht="14.4" customHeight="1" x14ac:dyDescent="0.3">
      <c r="A109" s="664" t="s">
        <v>4400</v>
      </c>
      <c r="B109" s="665" t="s">
        <v>4401</v>
      </c>
      <c r="C109" s="665" t="s">
        <v>3255</v>
      </c>
      <c r="D109" s="665" t="s">
        <v>4411</v>
      </c>
      <c r="E109" s="665" t="s">
        <v>4412</v>
      </c>
      <c r="F109" s="668">
        <v>151</v>
      </c>
      <c r="G109" s="668">
        <v>20234</v>
      </c>
      <c r="H109" s="668">
        <v>1</v>
      </c>
      <c r="I109" s="668">
        <v>134</v>
      </c>
      <c r="J109" s="668">
        <v>140</v>
      </c>
      <c r="K109" s="668">
        <v>18900</v>
      </c>
      <c r="L109" s="668">
        <v>0.93407136502915888</v>
      </c>
      <c r="M109" s="668">
        <v>135</v>
      </c>
      <c r="N109" s="668">
        <v>157</v>
      </c>
      <c r="O109" s="668">
        <v>21509</v>
      </c>
      <c r="P109" s="681">
        <v>1.0630127508154592</v>
      </c>
      <c r="Q109" s="669">
        <v>137</v>
      </c>
    </row>
    <row r="110" spans="1:17" ht="14.4" customHeight="1" x14ac:dyDescent="0.3">
      <c r="A110" s="664" t="s">
        <v>4400</v>
      </c>
      <c r="B110" s="665" t="s">
        <v>4401</v>
      </c>
      <c r="C110" s="665" t="s">
        <v>3255</v>
      </c>
      <c r="D110" s="665" t="s">
        <v>4413</v>
      </c>
      <c r="E110" s="665" t="s">
        <v>4412</v>
      </c>
      <c r="F110" s="668">
        <v>1</v>
      </c>
      <c r="G110" s="668">
        <v>175</v>
      </c>
      <c r="H110" s="668">
        <v>1</v>
      </c>
      <c r="I110" s="668">
        <v>175</v>
      </c>
      <c r="J110" s="668"/>
      <c r="K110" s="668"/>
      <c r="L110" s="668"/>
      <c r="M110" s="668"/>
      <c r="N110" s="668"/>
      <c r="O110" s="668"/>
      <c r="P110" s="681"/>
      <c r="Q110" s="669"/>
    </row>
    <row r="111" spans="1:17" ht="14.4" customHeight="1" x14ac:dyDescent="0.3">
      <c r="A111" s="664" t="s">
        <v>4400</v>
      </c>
      <c r="B111" s="665" t="s">
        <v>4401</v>
      </c>
      <c r="C111" s="665" t="s">
        <v>3255</v>
      </c>
      <c r="D111" s="665" t="s">
        <v>4414</v>
      </c>
      <c r="E111" s="665" t="s">
        <v>4415</v>
      </c>
      <c r="F111" s="668">
        <v>3</v>
      </c>
      <c r="G111" s="668">
        <v>477</v>
      </c>
      <c r="H111" s="668">
        <v>1</v>
      </c>
      <c r="I111" s="668">
        <v>159</v>
      </c>
      <c r="J111" s="668">
        <v>7</v>
      </c>
      <c r="K111" s="668">
        <v>1127</v>
      </c>
      <c r="L111" s="668">
        <v>2.3626834381551363</v>
      </c>
      <c r="M111" s="668">
        <v>161</v>
      </c>
      <c r="N111" s="668">
        <v>10</v>
      </c>
      <c r="O111" s="668">
        <v>1730</v>
      </c>
      <c r="P111" s="681">
        <v>3.6268343815513626</v>
      </c>
      <c r="Q111" s="669">
        <v>173</v>
      </c>
    </row>
    <row r="112" spans="1:17" ht="14.4" customHeight="1" x14ac:dyDescent="0.3">
      <c r="A112" s="664" t="s">
        <v>4400</v>
      </c>
      <c r="B112" s="665" t="s">
        <v>4401</v>
      </c>
      <c r="C112" s="665" t="s">
        <v>3255</v>
      </c>
      <c r="D112" s="665" t="s">
        <v>4416</v>
      </c>
      <c r="E112" s="665" t="s">
        <v>4417</v>
      </c>
      <c r="F112" s="668">
        <v>16</v>
      </c>
      <c r="G112" s="668">
        <v>6112</v>
      </c>
      <c r="H112" s="668">
        <v>1</v>
      </c>
      <c r="I112" s="668">
        <v>382</v>
      </c>
      <c r="J112" s="668">
        <v>1</v>
      </c>
      <c r="K112" s="668">
        <v>383</v>
      </c>
      <c r="L112" s="668">
        <v>6.2663612565445032E-2</v>
      </c>
      <c r="M112" s="668">
        <v>383</v>
      </c>
      <c r="N112" s="668">
        <v>21</v>
      </c>
      <c r="O112" s="668">
        <v>8064</v>
      </c>
      <c r="P112" s="681">
        <v>1.3193717277486912</v>
      </c>
      <c r="Q112" s="669">
        <v>384</v>
      </c>
    </row>
    <row r="113" spans="1:17" ht="14.4" customHeight="1" x14ac:dyDescent="0.3">
      <c r="A113" s="664" t="s">
        <v>4400</v>
      </c>
      <c r="B113" s="665" t="s">
        <v>4401</v>
      </c>
      <c r="C113" s="665" t="s">
        <v>3255</v>
      </c>
      <c r="D113" s="665" t="s">
        <v>4418</v>
      </c>
      <c r="E113" s="665" t="s">
        <v>4419</v>
      </c>
      <c r="F113" s="668">
        <v>4</v>
      </c>
      <c r="G113" s="668">
        <v>1048</v>
      </c>
      <c r="H113" s="668">
        <v>1</v>
      </c>
      <c r="I113" s="668">
        <v>262</v>
      </c>
      <c r="J113" s="668">
        <v>12</v>
      </c>
      <c r="K113" s="668">
        <v>3192</v>
      </c>
      <c r="L113" s="668">
        <v>3.0458015267175571</v>
      </c>
      <c r="M113" s="668">
        <v>266</v>
      </c>
      <c r="N113" s="668">
        <v>18</v>
      </c>
      <c r="O113" s="668">
        <v>4914</v>
      </c>
      <c r="P113" s="681">
        <v>4.6889312977099236</v>
      </c>
      <c r="Q113" s="669">
        <v>273</v>
      </c>
    </row>
    <row r="114" spans="1:17" ht="14.4" customHeight="1" x14ac:dyDescent="0.3">
      <c r="A114" s="664" t="s">
        <v>4400</v>
      </c>
      <c r="B114" s="665" t="s">
        <v>4401</v>
      </c>
      <c r="C114" s="665" t="s">
        <v>3255</v>
      </c>
      <c r="D114" s="665" t="s">
        <v>4420</v>
      </c>
      <c r="E114" s="665" t="s">
        <v>4421</v>
      </c>
      <c r="F114" s="668">
        <v>4</v>
      </c>
      <c r="G114" s="668">
        <v>564</v>
      </c>
      <c r="H114" s="668">
        <v>1</v>
      </c>
      <c r="I114" s="668">
        <v>141</v>
      </c>
      <c r="J114" s="668">
        <v>14</v>
      </c>
      <c r="K114" s="668">
        <v>1974</v>
      </c>
      <c r="L114" s="668">
        <v>3.5</v>
      </c>
      <c r="M114" s="668">
        <v>141</v>
      </c>
      <c r="N114" s="668">
        <v>20</v>
      </c>
      <c r="O114" s="668">
        <v>2840</v>
      </c>
      <c r="P114" s="681">
        <v>5.0354609929078018</v>
      </c>
      <c r="Q114" s="669">
        <v>142</v>
      </c>
    </row>
    <row r="115" spans="1:17" ht="14.4" customHeight="1" x14ac:dyDescent="0.3">
      <c r="A115" s="664" t="s">
        <v>4400</v>
      </c>
      <c r="B115" s="665" t="s">
        <v>4401</v>
      </c>
      <c r="C115" s="665" t="s">
        <v>3255</v>
      </c>
      <c r="D115" s="665" t="s">
        <v>4422</v>
      </c>
      <c r="E115" s="665" t="s">
        <v>4421</v>
      </c>
      <c r="F115" s="668">
        <v>151</v>
      </c>
      <c r="G115" s="668">
        <v>11778</v>
      </c>
      <c r="H115" s="668">
        <v>1</v>
      </c>
      <c r="I115" s="668">
        <v>78</v>
      </c>
      <c r="J115" s="668">
        <v>140</v>
      </c>
      <c r="K115" s="668">
        <v>10920</v>
      </c>
      <c r="L115" s="668">
        <v>0.92715231788079466</v>
      </c>
      <c r="M115" s="668">
        <v>78</v>
      </c>
      <c r="N115" s="668">
        <v>157</v>
      </c>
      <c r="O115" s="668">
        <v>12246</v>
      </c>
      <c r="P115" s="681">
        <v>1.0397350993377483</v>
      </c>
      <c r="Q115" s="669">
        <v>78</v>
      </c>
    </row>
    <row r="116" spans="1:17" ht="14.4" customHeight="1" x14ac:dyDescent="0.3">
      <c r="A116" s="664" t="s">
        <v>4400</v>
      </c>
      <c r="B116" s="665" t="s">
        <v>4401</v>
      </c>
      <c r="C116" s="665" t="s">
        <v>3255</v>
      </c>
      <c r="D116" s="665" t="s">
        <v>4423</v>
      </c>
      <c r="E116" s="665" t="s">
        <v>4424</v>
      </c>
      <c r="F116" s="668">
        <v>4</v>
      </c>
      <c r="G116" s="668">
        <v>1212</v>
      </c>
      <c r="H116" s="668">
        <v>1</v>
      </c>
      <c r="I116" s="668">
        <v>303</v>
      </c>
      <c r="J116" s="668">
        <v>14</v>
      </c>
      <c r="K116" s="668">
        <v>4298</v>
      </c>
      <c r="L116" s="668">
        <v>3.5462046204620461</v>
      </c>
      <c r="M116" s="668">
        <v>307</v>
      </c>
      <c r="N116" s="668">
        <v>20</v>
      </c>
      <c r="O116" s="668">
        <v>6260</v>
      </c>
      <c r="P116" s="681">
        <v>5.1650165016501655</v>
      </c>
      <c r="Q116" s="669">
        <v>313</v>
      </c>
    </row>
    <row r="117" spans="1:17" ht="14.4" customHeight="1" x14ac:dyDescent="0.3">
      <c r="A117" s="664" t="s">
        <v>4400</v>
      </c>
      <c r="B117" s="665" t="s">
        <v>4401</v>
      </c>
      <c r="C117" s="665" t="s">
        <v>3255</v>
      </c>
      <c r="D117" s="665" t="s">
        <v>4425</v>
      </c>
      <c r="E117" s="665" t="s">
        <v>4426</v>
      </c>
      <c r="F117" s="668">
        <v>16</v>
      </c>
      <c r="G117" s="668">
        <v>7776</v>
      </c>
      <c r="H117" s="668">
        <v>1</v>
      </c>
      <c r="I117" s="668">
        <v>486</v>
      </c>
      <c r="J117" s="668">
        <v>1</v>
      </c>
      <c r="K117" s="668">
        <v>487</v>
      </c>
      <c r="L117" s="668">
        <v>6.2628600823045263E-2</v>
      </c>
      <c r="M117" s="668">
        <v>487</v>
      </c>
      <c r="N117" s="668">
        <v>21</v>
      </c>
      <c r="O117" s="668">
        <v>10248</v>
      </c>
      <c r="P117" s="681">
        <v>1.3179012345679013</v>
      </c>
      <c r="Q117" s="669">
        <v>488</v>
      </c>
    </row>
    <row r="118" spans="1:17" ht="14.4" customHeight="1" x14ac:dyDescent="0.3">
      <c r="A118" s="664" t="s">
        <v>4400</v>
      </c>
      <c r="B118" s="665" t="s">
        <v>4401</v>
      </c>
      <c r="C118" s="665" t="s">
        <v>3255</v>
      </c>
      <c r="D118" s="665" t="s">
        <v>4427</v>
      </c>
      <c r="E118" s="665" t="s">
        <v>4428</v>
      </c>
      <c r="F118" s="668">
        <v>134</v>
      </c>
      <c r="G118" s="668">
        <v>21440</v>
      </c>
      <c r="H118" s="668">
        <v>1</v>
      </c>
      <c r="I118" s="668">
        <v>160</v>
      </c>
      <c r="J118" s="668">
        <v>121</v>
      </c>
      <c r="K118" s="668">
        <v>19481</v>
      </c>
      <c r="L118" s="668">
        <v>0.90862873134328359</v>
      </c>
      <c r="M118" s="668">
        <v>161</v>
      </c>
      <c r="N118" s="668">
        <v>137</v>
      </c>
      <c r="O118" s="668">
        <v>22331</v>
      </c>
      <c r="P118" s="681">
        <v>1.0415578358208955</v>
      </c>
      <c r="Q118" s="669">
        <v>163</v>
      </c>
    </row>
    <row r="119" spans="1:17" ht="14.4" customHeight="1" x14ac:dyDescent="0.3">
      <c r="A119" s="664" t="s">
        <v>4400</v>
      </c>
      <c r="B119" s="665" t="s">
        <v>4401</v>
      </c>
      <c r="C119" s="665" t="s">
        <v>3255</v>
      </c>
      <c r="D119" s="665" t="s">
        <v>4429</v>
      </c>
      <c r="E119" s="665" t="s">
        <v>4403</v>
      </c>
      <c r="F119" s="668">
        <v>408</v>
      </c>
      <c r="G119" s="668">
        <v>28560</v>
      </c>
      <c r="H119" s="668">
        <v>1</v>
      </c>
      <c r="I119" s="668">
        <v>70</v>
      </c>
      <c r="J119" s="668">
        <v>371</v>
      </c>
      <c r="K119" s="668">
        <v>26341</v>
      </c>
      <c r="L119" s="668">
        <v>0.9223039215686275</v>
      </c>
      <c r="M119" s="668">
        <v>71</v>
      </c>
      <c r="N119" s="668">
        <v>450</v>
      </c>
      <c r="O119" s="668">
        <v>32400</v>
      </c>
      <c r="P119" s="681">
        <v>1.134453781512605</v>
      </c>
      <c r="Q119" s="669">
        <v>72</v>
      </c>
    </row>
    <row r="120" spans="1:17" ht="14.4" customHeight="1" x14ac:dyDescent="0.3">
      <c r="A120" s="664" t="s">
        <v>4400</v>
      </c>
      <c r="B120" s="665" t="s">
        <v>4401</v>
      </c>
      <c r="C120" s="665" t="s">
        <v>3255</v>
      </c>
      <c r="D120" s="665" t="s">
        <v>4430</v>
      </c>
      <c r="E120" s="665" t="s">
        <v>4431</v>
      </c>
      <c r="F120" s="668">
        <v>3</v>
      </c>
      <c r="G120" s="668">
        <v>648</v>
      </c>
      <c r="H120" s="668">
        <v>1</v>
      </c>
      <c r="I120" s="668">
        <v>216</v>
      </c>
      <c r="J120" s="668"/>
      <c r="K120" s="668"/>
      <c r="L120" s="668"/>
      <c r="M120" s="668"/>
      <c r="N120" s="668">
        <v>3</v>
      </c>
      <c r="O120" s="668">
        <v>687</v>
      </c>
      <c r="P120" s="681">
        <v>1.0601851851851851</v>
      </c>
      <c r="Q120" s="669">
        <v>229</v>
      </c>
    </row>
    <row r="121" spans="1:17" ht="14.4" customHeight="1" x14ac:dyDescent="0.3">
      <c r="A121" s="664" t="s">
        <v>4400</v>
      </c>
      <c r="B121" s="665" t="s">
        <v>4401</v>
      </c>
      <c r="C121" s="665" t="s">
        <v>3255</v>
      </c>
      <c r="D121" s="665" t="s">
        <v>4432</v>
      </c>
      <c r="E121" s="665" t="s">
        <v>4433</v>
      </c>
      <c r="F121" s="668">
        <v>2</v>
      </c>
      <c r="G121" s="668">
        <v>2378</v>
      </c>
      <c r="H121" s="668">
        <v>1</v>
      </c>
      <c r="I121" s="668">
        <v>1189</v>
      </c>
      <c r="J121" s="668">
        <v>7</v>
      </c>
      <c r="K121" s="668">
        <v>8365</v>
      </c>
      <c r="L121" s="668">
        <v>3.5176619007569387</v>
      </c>
      <c r="M121" s="668">
        <v>1195</v>
      </c>
      <c r="N121" s="668">
        <v>9</v>
      </c>
      <c r="O121" s="668">
        <v>10899</v>
      </c>
      <c r="P121" s="681">
        <v>4.5832632464255676</v>
      </c>
      <c r="Q121" s="669">
        <v>1211</v>
      </c>
    </row>
    <row r="122" spans="1:17" ht="14.4" customHeight="1" x14ac:dyDescent="0.3">
      <c r="A122" s="664" t="s">
        <v>4400</v>
      </c>
      <c r="B122" s="665" t="s">
        <v>4401</v>
      </c>
      <c r="C122" s="665" t="s">
        <v>3255</v>
      </c>
      <c r="D122" s="665" t="s">
        <v>4434</v>
      </c>
      <c r="E122" s="665" t="s">
        <v>4435</v>
      </c>
      <c r="F122" s="668">
        <v>3</v>
      </c>
      <c r="G122" s="668">
        <v>324</v>
      </c>
      <c r="H122" s="668">
        <v>1</v>
      </c>
      <c r="I122" s="668">
        <v>108</v>
      </c>
      <c r="J122" s="668">
        <v>6</v>
      </c>
      <c r="K122" s="668">
        <v>660</v>
      </c>
      <c r="L122" s="668">
        <v>2.0370370370370372</v>
      </c>
      <c r="M122" s="668">
        <v>110</v>
      </c>
      <c r="N122" s="668">
        <v>8</v>
      </c>
      <c r="O122" s="668">
        <v>912</v>
      </c>
      <c r="P122" s="681">
        <v>2.8148148148148149</v>
      </c>
      <c r="Q122" s="669">
        <v>114</v>
      </c>
    </row>
    <row r="123" spans="1:17" ht="14.4" customHeight="1" x14ac:dyDescent="0.3">
      <c r="A123" s="664" t="s">
        <v>4400</v>
      </c>
      <c r="B123" s="665" t="s">
        <v>4401</v>
      </c>
      <c r="C123" s="665" t="s">
        <v>3255</v>
      </c>
      <c r="D123" s="665" t="s">
        <v>4436</v>
      </c>
      <c r="E123" s="665" t="s">
        <v>4437</v>
      </c>
      <c r="F123" s="668">
        <v>1</v>
      </c>
      <c r="G123" s="668">
        <v>319</v>
      </c>
      <c r="H123" s="668">
        <v>1</v>
      </c>
      <c r="I123" s="668">
        <v>319</v>
      </c>
      <c r="J123" s="668"/>
      <c r="K123" s="668"/>
      <c r="L123" s="668"/>
      <c r="M123" s="668"/>
      <c r="N123" s="668">
        <v>1</v>
      </c>
      <c r="O123" s="668">
        <v>346</v>
      </c>
      <c r="P123" s="681">
        <v>1.084639498432602</v>
      </c>
      <c r="Q123" s="669">
        <v>346</v>
      </c>
    </row>
    <row r="124" spans="1:17" ht="14.4" customHeight="1" x14ac:dyDescent="0.3">
      <c r="A124" s="664" t="s">
        <v>4438</v>
      </c>
      <c r="B124" s="665" t="s">
        <v>4439</v>
      </c>
      <c r="C124" s="665" t="s">
        <v>3255</v>
      </c>
      <c r="D124" s="665" t="s">
        <v>4440</v>
      </c>
      <c r="E124" s="665" t="s">
        <v>4441</v>
      </c>
      <c r="F124" s="668">
        <v>10</v>
      </c>
      <c r="G124" s="668">
        <v>530</v>
      </c>
      <c r="H124" s="668">
        <v>1</v>
      </c>
      <c r="I124" s="668">
        <v>53</v>
      </c>
      <c r="J124" s="668">
        <v>50</v>
      </c>
      <c r="K124" s="668">
        <v>2700</v>
      </c>
      <c r="L124" s="668">
        <v>5.0943396226415096</v>
      </c>
      <c r="M124" s="668">
        <v>54</v>
      </c>
      <c r="N124" s="668">
        <v>26</v>
      </c>
      <c r="O124" s="668">
        <v>1508</v>
      </c>
      <c r="P124" s="681">
        <v>2.8452830188679243</v>
      </c>
      <c r="Q124" s="669">
        <v>58</v>
      </c>
    </row>
    <row r="125" spans="1:17" ht="14.4" customHeight="1" x14ac:dyDescent="0.3">
      <c r="A125" s="664" t="s">
        <v>4438</v>
      </c>
      <c r="B125" s="665" t="s">
        <v>4439</v>
      </c>
      <c r="C125" s="665" t="s">
        <v>3255</v>
      </c>
      <c r="D125" s="665" t="s">
        <v>4442</v>
      </c>
      <c r="E125" s="665" t="s">
        <v>4443</v>
      </c>
      <c r="F125" s="668">
        <v>4</v>
      </c>
      <c r="G125" s="668">
        <v>484</v>
      </c>
      <c r="H125" s="668">
        <v>1</v>
      </c>
      <c r="I125" s="668">
        <v>121</v>
      </c>
      <c r="J125" s="668">
        <v>2</v>
      </c>
      <c r="K125" s="668">
        <v>246</v>
      </c>
      <c r="L125" s="668">
        <v>0.50826446280991733</v>
      </c>
      <c r="M125" s="668">
        <v>123</v>
      </c>
      <c r="N125" s="668">
        <v>4</v>
      </c>
      <c r="O125" s="668">
        <v>524</v>
      </c>
      <c r="P125" s="681">
        <v>1.0826446280991735</v>
      </c>
      <c r="Q125" s="669">
        <v>131</v>
      </c>
    </row>
    <row r="126" spans="1:17" ht="14.4" customHeight="1" x14ac:dyDescent="0.3">
      <c r="A126" s="664" t="s">
        <v>4438</v>
      </c>
      <c r="B126" s="665" t="s">
        <v>4439</v>
      </c>
      <c r="C126" s="665" t="s">
        <v>3255</v>
      </c>
      <c r="D126" s="665" t="s">
        <v>4444</v>
      </c>
      <c r="E126" s="665" t="s">
        <v>4445</v>
      </c>
      <c r="F126" s="668"/>
      <c r="G126" s="668"/>
      <c r="H126" s="668"/>
      <c r="I126" s="668"/>
      <c r="J126" s="668">
        <v>22</v>
      </c>
      <c r="K126" s="668">
        <v>3784</v>
      </c>
      <c r="L126" s="668"/>
      <c r="M126" s="668">
        <v>172</v>
      </c>
      <c r="N126" s="668"/>
      <c r="O126" s="668"/>
      <c r="P126" s="681"/>
      <c r="Q126" s="669"/>
    </row>
    <row r="127" spans="1:17" ht="14.4" customHeight="1" x14ac:dyDescent="0.3">
      <c r="A127" s="664" t="s">
        <v>4438</v>
      </c>
      <c r="B127" s="665" t="s">
        <v>4439</v>
      </c>
      <c r="C127" s="665" t="s">
        <v>3255</v>
      </c>
      <c r="D127" s="665" t="s">
        <v>4446</v>
      </c>
      <c r="E127" s="665" t="s">
        <v>4447</v>
      </c>
      <c r="F127" s="668"/>
      <c r="G127" s="668"/>
      <c r="H127" s="668"/>
      <c r="I127" s="668"/>
      <c r="J127" s="668">
        <v>7</v>
      </c>
      <c r="K127" s="668">
        <v>2254</v>
      </c>
      <c r="L127" s="668"/>
      <c r="M127" s="668">
        <v>322</v>
      </c>
      <c r="N127" s="668">
        <v>2</v>
      </c>
      <c r="O127" s="668">
        <v>670</v>
      </c>
      <c r="P127" s="681"/>
      <c r="Q127" s="669">
        <v>335</v>
      </c>
    </row>
    <row r="128" spans="1:17" ht="14.4" customHeight="1" x14ac:dyDescent="0.3">
      <c r="A128" s="664" t="s">
        <v>4438</v>
      </c>
      <c r="B128" s="665" t="s">
        <v>4439</v>
      </c>
      <c r="C128" s="665" t="s">
        <v>3255</v>
      </c>
      <c r="D128" s="665" t="s">
        <v>4448</v>
      </c>
      <c r="E128" s="665" t="s">
        <v>4449</v>
      </c>
      <c r="F128" s="668"/>
      <c r="G128" s="668"/>
      <c r="H128" s="668"/>
      <c r="I128" s="668"/>
      <c r="J128" s="668">
        <v>3</v>
      </c>
      <c r="K128" s="668">
        <v>1317</v>
      </c>
      <c r="L128" s="668"/>
      <c r="M128" s="668">
        <v>439</v>
      </c>
      <c r="N128" s="668"/>
      <c r="O128" s="668"/>
      <c r="P128" s="681"/>
      <c r="Q128" s="669"/>
    </row>
    <row r="129" spans="1:17" ht="14.4" customHeight="1" x14ac:dyDescent="0.3">
      <c r="A129" s="664" t="s">
        <v>4438</v>
      </c>
      <c r="B129" s="665" t="s">
        <v>4439</v>
      </c>
      <c r="C129" s="665" t="s">
        <v>3255</v>
      </c>
      <c r="D129" s="665" t="s">
        <v>4450</v>
      </c>
      <c r="E129" s="665" t="s">
        <v>4451</v>
      </c>
      <c r="F129" s="668"/>
      <c r="G129" s="668"/>
      <c r="H129" s="668"/>
      <c r="I129" s="668"/>
      <c r="J129" s="668">
        <v>63</v>
      </c>
      <c r="K129" s="668">
        <v>21483</v>
      </c>
      <c r="L129" s="668"/>
      <c r="M129" s="668">
        <v>341</v>
      </c>
      <c r="N129" s="668">
        <v>29</v>
      </c>
      <c r="O129" s="668">
        <v>10121</v>
      </c>
      <c r="P129" s="681"/>
      <c r="Q129" s="669">
        <v>349</v>
      </c>
    </row>
    <row r="130" spans="1:17" ht="14.4" customHeight="1" x14ac:dyDescent="0.3">
      <c r="A130" s="664" t="s">
        <v>4438</v>
      </c>
      <c r="B130" s="665" t="s">
        <v>4439</v>
      </c>
      <c r="C130" s="665" t="s">
        <v>3255</v>
      </c>
      <c r="D130" s="665" t="s">
        <v>4452</v>
      </c>
      <c r="E130" s="665" t="s">
        <v>4453</v>
      </c>
      <c r="F130" s="668"/>
      <c r="G130" s="668"/>
      <c r="H130" s="668"/>
      <c r="I130" s="668"/>
      <c r="J130" s="668">
        <v>1</v>
      </c>
      <c r="K130" s="668">
        <v>376</v>
      </c>
      <c r="L130" s="668"/>
      <c r="M130" s="668">
        <v>376</v>
      </c>
      <c r="N130" s="668"/>
      <c r="O130" s="668"/>
      <c r="P130" s="681"/>
      <c r="Q130" s="669"/>
    </row>
    <row r="131" spans="1:17" ht="14.4" customHeight="1" x14ac:dyDescent="0.3">
      <c r="A131" s="664" t="s">
        <v>4438</v>
      </c>
      <c r="B131" s="665" t="s">
        <v>4439</v>
      </c>
      <c r="C131" s="665" t="s">
        <v>3255</v>
      </c>
      <c r="D131" s="665" t="s">
        <v>4454</v>
      </c>
      <c r="E131" s="665" t="s">
        <v>4455</v>
      </c>
      <c r="F131" s="668"/>
      <c r="G131" s="668"/>
      <c r="H131" s="668"/>
      <c r="I131" s="668"/>
      <c r="J131" s="668">
        <v>1</v>
      </c>
      <c r="K131" s="668">
        <v>676</v>
      </c>
      <c r="L131" s="668"/>
      <c r="M131" s="668">
        <v>676</v>
      </c>
      <c r="N131" s="668"/>
      <c r="O131" s="668"/>
      <c r="P131" s="681"/>
      <c r="Q131" s="669"/>
    </row>
    <row r="132" spans="1:17" ht="14.4" customHeight="1" x14ac:dyDescent="0.3">
      <c r="A132" s="664" t="s">
        <v>4438</v>
      </c>
      <c r="B132" s="665" t="s">
        <v>4439</v>
      </c>
      <c r="C132" s="665" t="s">
        <v>3255</v>
      </c>
      <c r="D132" s="665" t="s">
        <v>4456</v>
      </c>
      <c r="E132" s="665" t="s">
        <v>4457</v>
      </c>
      <c r="F132" s="668">
        <v>13</v>
      </c>
      <c r="G132" s="668">
        <v>3653</v>
      </c>
      <c r="H132" s="668">
        <v>1</v>
      </c>
      <c r="I132" s="668">
        <v>281</v>
      </c>
      <c r="J132" s="668">
        <v>19</v>
      </c>
      <c r="K132" s="668">
        <v>5415</v>
      </c>
      <c r="L132" s="668">
        <v>1.4823432794963045</v>
      </c>
      <c r="M132" s="668">
        <v>285</v>
      </c>
      <c r="N132" s="668">
        <v>13</v>
      </c>
      <c r="O132" s="668">
        <v>3952</v>
      </c>
      <c r="P132" s="681">
        <v>1.0818505338078293</v>
      </c>
      <c r="Q132" s="669">
        <v>304</v>
      </c>
    </row>
    <row r="133" spans="1:17" ht="14.4" customHeight="1" x14ac:dyDescent="0.3">
      <c r="A133" s="664" t="s">
        <v>4438</v>
      </c>
      <c r="B133" s="665" t="s">
        <v>4439</v>
      </c>
      <c r="C133" s="665" t="s">
        <v>3255</v>
      </c>
      <c r="D133" s="665" t="s">
        <v>4458</v>
      </c>
      <c r="E133" s="665" t="s">
        <v>4459</v>
      </c>
      <c r="F133" s="668"/>
      <c r="G133" s="668"/>
      <c r="H133" s="668"/>
      <c r="I133" s="668"/>
      <c r="J133" s="668">
        <v>3</v>
      </c>
      <c r="K133" s="668">
        <v>1386</v>
      </c>
      <c r="L133" s="668"/>
      <c r="M133" s="668">
        <v>462</v>
      </c>
      <c r="N133" s="668">
        <v>4</v>
      </c>
      <c r="O133" s="668">
        <v>1976</v>
      </c>
      <c r="P133" s="681"/>
      <c r="Q133" s="669">
        <v>494</v>
      </c>
    </row>
    <row r="134" spans="1:17" ht="14.4" customHeight="1" x14ac:dyDescent="0.3">
      <c r="A134" s="664" t="s">
        <v>4438</v>
      </c>
      <c r="B134" s="665" t="s">
        <v>4439</v>
      </c>
      <c r="C134" s="665" t="s">
        <v>3255</v>
      </c>
      <c r="D134" s="665" t="s">
        <v>4460</v>
      </c>
      <c r="E134" s="665" t="s">
        <v>4461</v>
      </c>
      <c r="F134" s="668">
        <v>13</v>
      </c>
      <c r="G134" s="668">
        <v>4524</v>
      </c>
      <c r="H134" s="668">
        <v>1</v>
      </c>
      <c r="I134" s="668">
        <v>348</v>
      </c>
      <c r="J134" s="668">
        <v>18</v>
      </c>
      <c r="K134" s="668">
        <v>6408</v>
      </c>
      <c r="L134" s="668">
        <v>1.4164456233421752</v>
      </c>
      <c r="M134" s="668">
        <v>356</v>
      </c>
      <c r="N134" s="668">
        <v>17</v>
      </c>
      <c r="O134" s="668">
        <v>6290</v>
      </c>
      <c r="P134" s="681">
        <v>1.3903625110521662</v>
      </c>
      <c r="Q134" s="669">
        <v>370</v>
      </c>
    </row>
    <row r="135" spans="1:17" ht="14.4" customHeight="1" x14ac:dyDescent="0.3">
      <c r="A135" s="664" t="s">
        <v>4438</v>
      </c>
      <c r="B135" s="665" t="s">
        <v>4439</v>
      </c>
      <c r="C135" s="665" t="s">
        <v>3255</v>
      </c>
      <c r="D135" s="665" t="s">
        <v>4462</v>
      </c>
      <c r="E135" s="665" t="s">
        <v>4463</v>
      </c>
      <c r="F135" s="668"/>
      <c r="G135" s="668"/>
      <c r="H135" s="668"/>
      <c r="I135" s="668"/>
      <c r="J135" s="668">
        <v>1</v>
      </c>
      <c r="K135" s="668">
        <v>105</v>
      </c>
      <c r="L135" s="668"/>
      <c r="M135" s="668">
        <v>105</v>
      </c>
      <c r="N135" s="668"/>
      <c r="O135" s="668"/>
      <c r="P135" s="681"/>
      <c r="Q135" s="669"/>
    </row>
    <row r="136" spans="1:17" ht="14.4" customHeight="1" x14ac:dyDescent="0.3">
      <c r="A136" s="664" t="s">
        <v>4438</v>
      </c>
      <c r="B136" s="665" t="s">
        <v>4439</v>
      </c>
      <c r="C136" s="665" t="s">
        <v>3255</v>
      </c>
      <c r="D136" s="665" t="s">
        <v>4464</v>
      </c>
      <c r="E136" s="665" t="s">
        <v>4465</v>
      </c>
      <c r="F136" s="668"/>
      <c r="G136" s="668"/>
      <c r="H136" s="668"/>
      <c r="I136" s="668"/>
      <c r="J136" s="668"/>
      <c r="K136" s="668"/>
      <c r="L136" s="668"/>
      <c r="M136" s="668"/>
      <c r="N136" s="668">
        <v>1</v>
      </c>
      <c r="O136" s="668">
        <v>125</v>
      </c>
      <c r="P136" s="681"/>
      <c r="Q136" s="669">
        <v>125</v>
      </c>
    </row>
    <row r="137" spans="1:17" ht="14.4" customHeight="1" x14ac:dyDescent="0.3">
      <c r="A137" s="664" t="s">
        <v>4438</v>
      </c>
      <c r="B137" s="665" t="s">
        <v>4439</v>
      </c>
      <c r="C137" s="665" t="s">
        <v>3255</v>
      </c>
      <c r="D137" s="665" t="s">
        <v>2483</v>
      </c>
      <c r="E137" s="665" t="s">
        <v>4466</v>
      </c>
      <c r="F137" s="668">
        <v>2</v>
      </c>
      <c r="G137" s="668">
        <v>858</v>
      </c>
      <c r="H137" s="668">
        <v>1</v>
      </c>
      <c r="I137" s="668">
        <v>429</v>
      </c>
      <c r="J137" s="668">
        <v>6</v>
      </c>
      <c r="K137" s="668">
        <v>2622</v>
      </c>
      <c r="L137" s="668">
        <v>3.0559440559440558</v>
      </c>
      <c r="M137" s="668">
        <v>437</v>
      </c>
      <c r="N137" s="668"/>
      <c r="O137" s="668"/>
      <c r="P137" s="681"/>
      <c r="Q137" s="669"/>
    </row>
    <row r="138" spans="1:17" ht="14.4" customHeight="1" x14ac:dyDescent="0.3">
      <c r="A138" s="664" t="s">
        <v>4438</v>
      </c>
      <c r="B138" s="665" t="s">
        <v>4439</v>
      </c>
      <c r="C138" s="665" t="s">
        <v>3255</v>
      </c>
      <c r="D138" s="665" t="s">
        <v>4467</v>
      </c>
      <c r="E138" s="665" t="s">
        <v>4468</v>
      </c>
      <c r="F138" s="668">
        <v>12</v>
      </c>
      <c r="G138" s="668">
        <v>636</v>
      </c>
      <c r="H138" s="668">
        <v>1</v>
      </c>
      <c r="I138" s="668">
        <v>53</v>
      </c>
      <c r="J138" s="668">
        <v>8</v>
      </c>
      <c r="K138" s="668">
        <v>432</v>
      </c>
      <c r="L138" s="668">
        <v>0.67924528301886788</v>
      </c>
      <c r="M138" s="668">
        <v>54</v>
      </c>
      <c r="N138" s="668">
        <v>6</v>
      </c>
      <c r="O138" s="668">
        <v>348</v>
      </c>
      <c r="P138" s="681">
        <v>0.54716981132075471</v>
      </c>
      <c r="Q138" s="669">
        <v>58</v>
      </c>
    </row>
    <row r="139" spans="1:17" ht="14.4" customHeight="1" x14ac:dyDescent="0.3">
      <c r="A139" s="664" t="s">
        <v>4438</v>
      </c>
      <c r="B139" s="665" t="s">
        <v>4439</v>
      </c>
      <c r="C139" s="665" t="s">
        <v>3255</v>
      </c>
      <c r="D139" s="665" t="s">
        <v>4469</v>
      </c>
      <c r="E139" s="665" t="s">
        <v>4470</v>
      </c>
      <c r="F139" s="668">
        <v>12</v>
      </c>
      <c r="G139" s="668">
        <v>1980</v>
      </c>
      <c r="H139" s="668">
        <v>1</v>
      </c>
      <c r="I139" s="668">
        <v>165</v>
      </c>
      <c r="J139" s="668">
        <v>72</v>
      </c>
      <c r="K139" s="668">
        <v>12168</v>
      </c>
      <c r="L139" s="668">
        <v>6.1454545454545455</v>
      </c>
      <c r="M139" s="668">
        <v>169</v>
      </c>
      <c r="N139" s="668">
        <v>43</v>
      </c>
      <c r="O139" s="668">
        <v>7525</v>
      </c>
      <c r="P139" s="681">
        <v>3.8005050505050506</v>
      </c>
      <c r="Q139" s="669">
        <v>175</v>
      </c>
    </row>
    <row r="140" spans="1:17" ht="14.4" customHeight="1" x14ac:dyDescent="0.3">
      <c r="A140" s="664" t="s">
        <v>4438</v>
      </c>
      <c r="B140" s="665" t="s">
        <v>4439</v>
      </c>
      <c r="C140" s="665" t="s">
        <v>3255</v>
      </c>
      <c r="D140" s="665" t="s">
        <v>4471</v>
      </c>
      <c r="E140" s="665" t="s">
        <v>4472</v>
      </c>
      <c r="F140" s="668"/>
      <c r="G140" s="668"/>
      <c r="H140" s="668"/>
      <c r="I140" s="668"/>
      <c r="J140" s="668">
        <v>2</v>
      </c>
      <c r="K140" s="668">
        <v>162</v>
      </c>
      <c r="L140" s="668"/>
      <c r="M140" s="668">
        <v>81</v>
      </c>
      <c r="N140" s="668"/>
      <c r="O140" s="668"/>
      <c r="P140" s="681"/>
      <c r="Q140" s="669"/>
    </row>
    <row r="141" spans="1:17" ht="14.4" customHeight="1" x14ac:dyDescent="0.3">
      <c r="A141" s="664" t="s">
        <v>4438</v>
      </c>
      <c r="B141" s="665" t="s">
        <v>4439</v>
      </c>
      <c r="C141" s="665" t="s">
        <v>3255</v>
      </c>
      <c r="D141" s="665" t="s">
        <v>4473</v>
      </c>
      <c r="E141" s="665" t="s">
        <v>4474</v>
      </c>
      <c r="F141" s="668">
        <v>3</v>
      </c>
      <c r="G141" s="668">
        <v>480</v>
      </c>
      <c r="H141" s="668">
        <v>1</v>
      </c>
      <c r="I141" s="668">
        <v>160</v>
      </c>
      <c r="J141" s="668">
        <v>4</v>
      </c>
      <c r="K141" s="668">
        <v>652</v>
      </c>
      <c r="L141" s="668">
        <v>1.3583333333333334</v>
      </c>
      <c r="M141" s="668">
        <v>163</v>
      </c>
      <c r="N141" s="668">
        <v>8</v>
      </c>
      <c r="O141" s="668">
        <v>1352</v>
      </c>
      <c r="P141" s="681">
        <v>2.8166666666666669</v>
      </c>
      <c r="Q141" s="669">
        <v>169</v>
      </c>
    </row>
    <row r="142" spans="1:17" ht="14.4" customHeight="1" x14ac:dyDescent="0.3">
      <c r="A142" s="664" t="s">
        <v>4438</v>
      </c>
      <c r="B142" s="665" t="s">
        <v>4439</v>
      </c>
      <c r="C142" s="665" t="s">
        <v>3255</v>
      </c>
      <c r="D142" s="665" t="s">
        <v>4475</v>
      </c>
      <c r="E142" s="665" t="s">
        <v>4476</v>
      </c>
      <c r="F142" s="668"/>
      <c r="G142" s="668"/>
      <c r="H142" s="668"/>
      <c r="I142" s="668"/>
      <c r="J142" s="668">
        <v>1</v>
      </c>
      <c r="K142" s="668">
        <v>247</v>
      </c>
      <c r="L142" s="668"/>
      <c r="M142" s="668">
        <v>247</v>
      </c>
      <c r="N142" s="668"/>
      <c r="O142" s="668"/>
      <c r="P142" s="681"/>
      <c r="Q142" s="669"/>
    </row>
    <row r="143" spans="1:17" ht="14.4" customHeight="1" x14ac:dyDescent="0.3">
      <c r="A143" s="664" t="s">
        <v>4477</v>
      </c>
      <c r="B143" s="665" t="s">
        <v>4478</v>
      </c>
      <c r="C143" s="665" t="s">
        <v>3255</v>
      </c>
      <c r="D143" s="665" t="s">
        <v>4479</v>
      </c>
      <c r="E143" s="665" t="s">
        <v>4480</v>
      </c>
      <c r="F143" s="668">
        <v>506</v>
      </c>
      <c r="G143" s="668">
        <v>80454</v>
      </c>
      <c r="H143" s="668">
        <v>1</v>
      </c>
      <c r="I143" s="668">
        <v>159</v>
      </c>
      <c r="J143" s="668">
        <v>480</v>
      </c>
      <c r="K143" s="668">
        <v>77280</v>
      </c>
      <c r="L143" s="668">
        <v>0.96054888507718694</v>
      </c>
      <c r="M143" s="668">
        <v>161</v>
      </c>
      <c r="N143" s="668">
        <v>509</v>
      </c>
      <c r="O143" s="668">
        <v>88057</v>
      </c>
      <c r="P143" s="681">
        <v>1.0945012056578916</v>
      </c>
      <c r="Q143" s="669">
        <v>173</v>
      </c>
    </row>
    <row r="144" spans="1:17" ht="14.4" customHeight="1" x14ac:dyDescent="0.3">
      <c r="A144" s="664" t="s">
        <v>4477</v>
      </c>
      <c r="B144" s="665" t="s">
        <v>4478</v>
      </c>
      <c r="C144" s="665" t="s">
        <v>3255</v>
      </c>
      <c r="D144" s="665" t="s">
        <v>4481</v>
      </c>
      <c r="E144" s="665" t="s">
        <v>4482</v>
      </c>
      <c r="F144" s="668">
        <v>6</v>
      </c>
      <c r="G144" s="668">
        <v>6990</v>
      </c>
      <c r="H144" s="668">
        <v>1</v>
      </c>
      <c r="I144" s="668">
        <v>1165</v>
      </c>
      <c r="J144" s="668"/>
      <c r="K144" s="668"/>
      <c r="L144" s="668"/>
      <c r="M144" s="668"/>
      <c r="N144" s="668">
        <v>1</v>
      </c>
      <c r="O144" s="668">
        <v>1173</v>
      </c>
      <c r="P144" s="681">
        <v>0.16781115879828326</v>
      </c>
      <c r="Q144" s="669">
        <v>1173</v>
      </c>
    </row>
    <row r="145" spans="1:17" ht="14.4" customHeight="1" x14ac:dyDescent="0.3">
      <c r="A145" s="664" t="s">
        <v>4477</v>
      </c>
      <c r="B145" s="665" t="s">
        <v>4478</v>
      </c>
      <c r="C145" s="665" t="s">
        <v>3255</v>
      </c>
      <c r="D145" s="665" t="s">
        <v>4483</v>
      </c>
      <c r="E145" s="665" t="s">
        <v>4484</v>
      </c>
      <c r="F145" s="668">
        <v>20</v>
      </c>
      <c r="G145" s="668">
        <v>780</v>
      </c>
      <c r="H145" s="668">
        <v>1</v>
      </c>
      <c r="I145" s="668">
        <v>39</v>
      </c>
      <c r="J145" s="668">
        <v>11</v>
      </c>
      <c r="K145" s="668">
        <v>440</v>
      </c>
      <c r="L145" s="668">
        <v>0.5641025641025641</v>
      </c>
      <c r="M145" s="668">
        <v>40</v>
      </c>
      <c r="N145" s="668">
        <v>21</v>
      </c>
      <c r="O145" s="668">
        <v>861</v>
      </c>
      <c r="P145" s="681">
        <v>1.1038461538461539</v>
      </c>
      <c r="Q145" s="669">
        <v>41</v>
      </c>
    </row>
    <row r="146" spans="1:17" ht="14.4" customHeight="1" x14ac:dyDescent="0.3">
      <c r="A146" s="664" t="s">
        <v>4477</v>
      </c>
      <c r="B146" s="665" t="s">
        <v>4478</v>
      </c>
      <c r="C146" s="665" t="s">
        <v>3255</v>
      </c>
      <c r="D146" s="665" t="s">
        <v>4416</v>
      </c>
      <c r="E146" s="665" t="s">
        <v>4417</v>
      </c>
      <c r="F146" s="668"/>
      <c r="G146" s="668"/>
      <c r="H146" s="668"/>
      <c r="I146" s="668"/>
      <c r="J146" s="668">
        <v>3</v>
      </c>
      <c r="K146" s="668">
        <v>1149</v>
      </c>
      <c r="L146" s="668"/>
      <c r="M146" s="668">
        <v>383</v>
      </c>
      <c r="N146" s="668">
        <v>1</v>
      </c>
      <c r="O146" s="668">
        <v>384</v>
      </c>
      <c r="P146" s="681"/>
      <c r="Q146" s="669">
        <v>384</v>
      </c>
    </row>
    <row r="147" spans="1:17" ht="14.4" customHeight="1" x14ac:dyDescent="0.3">
      <c r="A147" s="664" t="s">
        <v>4477</v>
      </c>
      <c r="B147" s="665" t="s">
        <v>4478</v>
      </c>
      <c r="C147" s="665" t="s">
        <v>3255</v>
      </c>
      <c r="D147" s="665" t="s">
        <v>4485</v>
      </c>
      <c r="E147" s="665" t="s">
        <v>4486</v>
      </c>
      <c r="F147" s="668">
        <v>18</v>
      </c>
      <c r="G147" s="668">
        <v>666</v>
      </c>
      <c r="H147" s="668">
        <v>1</v>
      </c>
      <c r="I147" s="668">
        <v>37</v>
      </c>
      <c r="J147" s="668">
        <v>12</v>
      </c>
      <c r="K147" s="668">
        <v>444</v>
      </c>
      <c r="L147" s="668">
        <v>0.66666666666666663</v>
      </c>
      <c r="M147" s="668">
        <v>37</v>
      </c>
      <c r="N147" s="668">
        <v>12</v>
      </c>
      <c r="O147" s="668">
        <v>444</v>
      </c>
      <c r="P147" s="681">
        <v>0.66666666666666663</v>
      </c>
      <c r="Q147" s="669">
        <v>37</v>
      </c>
    </row>
    <row r="148" spans="1:17" ht="14.4" customHeight="1" x14ac:dyDescent="0.3">
      <c r="A148" s="664" t="s">
        <v>4477</v>
      </c>
      <c r="B148" s="665" t="s">
        <v>4478</v>
      </c>
      <c r="C148" s="665" t="s">
        <v>3255</v>
      </c>
      <c r="D148" s="665" t="s">
        <v>4487</v>
      </c>
      <c r="E148" s="665" t="s">
        <v>4488</v>
      </c>
      <c r="F148" s="668"/>
      <c r="G148" s="668"/>
      <c r="H148" s="668"/>
      <c r="I148" s="668"/>
      <c r="J148" s="668"/>
      <c r="K148" s="668"/>
      <c r="L148" s="668"/>
      <c r="M148" s="668"/>
      <c r="N148" s="668">
        <v>3</v>
      </c>
      <c r="O148" s="668">
        <v>1338</v>
      </c>
      <c r="P148" s="681"/>
      <c r="Q148" s="669">
        <v>446</v>
      </c>
    </row>
    <row r="149" spans="1:17" ht="14.4" customHeight="1" x14ac:dyDescent="0.3">
      <c r="A149" s="664" t="s">
        <v>4477</v>
      </c>
      <c r="B149" s="665" t="s">
        <v>4478</v>
      </c>
      <c r="C149" s="665" t="s">
        <v>3255</v>
      </c>
      <c r="D149" s="665" t="s">
        <v>4489</v>
      </c>
      <c r="E149" s="665" t="s">
        <v>4490</v>
      </c>
      <c r="F149" s="668">
        <v>1</v>
      </c>
      <c r="G149" s="668">
        <v>41</v>
      </c>
      <c r="H149" s="668">
        <v>1</v>
      </c>
      <c r="I149" s="668">
        <v>41</v>
      </c>
      <c r="J149" s="668">
        <v>1</v>
      </c>
      <c r="K149" s="668">
        <v>41</v>
      </c>
      <c r="L149" s="668">
        <v>1</v>
      </c>
      <c r="M149" s="668">
        <v>41</v>
      </c>
      <c r="N149" s="668"/>
      <c r="O149" s="668"/>
      <c r="P149" s="681"/>
      <c r="Q149" s="669"/>
    </row>
    <row r="150" spans="1:17" ht="14.4" customHeight="1" x14ac:dyDescent="0.3">
      <c r="A150" s="664" t="s">
        <v>4477</v>
      </c>
      <c r="B150" s="665" t="s">
        <v>4478</v>
      </c>
      <c r="C150" s="665" t="s">
        <v>3255</v>
      </c>
      <c r="D150" s="665" t="s">
        <v>4491</v>
      </c>
      <c r="E150" s="665" t="s">
        <v>4492</v>
      </c>
      <c r="F150" s="668">
        <v>1</v>
      </c>
      <c r="G150" s="668">
        <v>490</v>
      </c>
      <c r="H150" s="668">
        <v>1</v>
      </c>
      <c r="I150" s="668">
        <v>490</v>
      </c>
      <c r="J150" s="668">
        <v>3</v>
      </c>
      <c r="K150" s="668">
        <v>1473</v>
      </c>
      <c r="L150" s="668">
        <v>3.0061224489795917</v>
      </c>
      <c r="M150" s="668">
        <v>491</v>
      </c>
      <c r="N150" s="668"/>
      <c r="O150" s="668"/>
      <c r="P150" s="681"/>
      <c r="Q150" s="669"/>
    </row>
    <row r="151" spans="1:17" ht="14.4" customHeight="1" x14ac:dyDescent="0.3">
      <c r="A151" s="664" t="s">
        <v>4477</v>
      </c>
      <c r="B151" s="665" t="s">
        <v>4478</v>
      </c>
      <c r="C151" s="665" t="s">
        <v>3255</v>
      </c>
      <c r="D151" s="665" t="s">
        <v>4493</v>
      </c>
      <c r="E151" s="665" t="s">
        <v>4494</v>
      </c>
      <c r="F151" s="668">
        <v>5</v>
      </c>
      <c r="G151" s="668">
        <v>155</v>
      </c>
      <c r="H151" s="668">
        <v>1</v>
      </c>
      <c r="I151" s="668">
        <v>31</v>
      </c>
      <c r="J151" s="668">
        <v>4</v>
      </c>
      <c r="K151" s="668">
        <v>124</v>
      </c>
      <c r="L151" s="668">
        <v>0.8</v>
      </c>
      <c r="M151" s="668">
        <v>31</v>
      </c>
      <c r="N151" s="668">
        <v>5</v>
      </c>
      <c r="O151" s="668">
        <v>155</v>
      </c>
      <c r="P151" s="681">
        <v>1</v>
      </c>
      <c r="Q151" s="669">
        <v>31</v>
      </c>
    </row>
    <row r="152" spans="1:17" ht="14.4" customHeight="1" x14ac:dyDescent="0.3">
      <c r="A152" s="664" t="s">
        <v>4477</v>
      </c>
      <c r="B152" s="665" t="s">
        <v>4478</v>
      </c>
      <c r="C152" s="665" t="s">
        <v>3255</v>
      </c>
      <c r="D152" s="665" t="s">
        <v>4495</v>
      </c>
      <c r="E152" s="665" t="s">
        <v>4496</v>
      </c>
      <c r="F152" s="668">
        <v>15</v>
      </c>
      <c r="G152" s="668">
        <v>3075</v>
      </c>
      <c r="H152" s="668">
        <v>1</v>
      </c>
      <c r="I152" s="668">
        <v>205</v>
      </c>
      <c r="J152" s="668"/>
      <c r="K152" s="668"/>
      <c r="L152" s="668"/>
      <c r="M152" s="668"/>
      <c r="N152" s="668">
        <v>16</v>
      </c>
      <c r="O152" s="668">
        <v>3328</v>
      </c>
      <c r="P152" s="681">
        <v>1.0822764227642276</v>
      </c>
      <c r="Q152" s="669">
        <v>208</v>
      </c>
    </row>
    <row r="153" spans="1:17" ht="14.4" customHeight="1" x14ac:dyDescent="0.3">
      <c r="A153" s="664" t="s">
        <v>4477</v>
      </c>
      <c r="B153" s="665" t="s">
        <v>4478</v>
      </c>
      <c r="C153" s="665" t="s">
        <v>3255</v>
      </c>
      <c r="D153" s="665" t="s">
        <v>4497</v>
      </c>
      <c r="E153" s="665" t="s">
        <v>4498</v>
      </c>
      <c r="F153" s="668">
        <v>17</v>
      </c>
      <c r="G153" s="668">
        <v>6409</v>
      </c>
      <c r="H153" s="668">
        <v>1</v>
      </c>
      <c r="I153" s="668">
        <v>377</v>
      </c>
      <c r="J153" s="668"/>
      <c r="K153" s="668"/>
      <c r="L153" s="668"/>
      <c r="M153" s="668"/>
      <c r="N153" s="668">
        <v>16</v>
      </c>
      <c r="O153" s="668">
        <v>6144</v>
      </c>
      <c r="P153" s="681">
        <v>0.95865189577157128</v>
      </c>
      <c r="Q153" s="669">
        <v>384</v>
      </c>
    </row>
    <row r="154" spans="1:17" ht="14.4" customHeight="1" x14ac:dyDescent="0.3">
      <c r="A154" s="664" t="s">
        <v>4477</v>
      </c>
      <c r="B154" s="665" t="s">
        <v>4478</v>
      </c>
      <c r="C154" s="665" t="s">
        <v>3255</v>
      </c>
      <c r="D154" s="665" t="s">
        <v>4499</v>
      </c>
      <c r="E154" s="665" t="s">
        <v>4500</v>
      </c>
      <c r="F154" s="668">
        <v>47</v>
      </c>
      <c r="G154" s="668">
        <v>5311</v>
      </c>
      <c r="H154" s="668">
        <v>1</v>
      </c>
      <c r="I154" s="668">
        <v>113</v>
      </c>
      <c r="J154" s="668">
        <v>39</v>
      </c>
      <c r="K154" s="668">
        <v>4524</v>
      </c>
      <c r="L154" s="668">
        <v>0.85181698361890412</v>
      </c>
      <c r="M154" s="668">
        <v>116</v>
      </c>
      <c r="N154" s="668">
        <v>50</v>
      </c>
      <c r="O154" s="668">
        <v>5850</v>
      </c>
      <c r="P154" s="681">
        <v>1.1014874788175484</v>
      </c>
      <c r="Q154" s="669">
        <v>117</v>
      </c>
    </row>
    <row r="155" spans="1:17" ht="14.4" customHeight="1" x14ac:dyDescent="0.3">
      <c r="A155" s="664" t="s">
        <v>4477</v>
      </c>
      <c r="B155" s="665" t="s">
        <v>4478</v>
      </c>
      <c r="C155" s="665" t="s">
        <v>3255</v>
      </c>
      <c r="D155" s="665" t="s">
        <v>4501</v>
      </c>
      <c r="E155" s="665" t="s">
        <v>4502</v>
      </c>
      <c r="F155" s="668">
        <v>40</v>
      </c>
      <c r="G155" s="668">
        <v>3360</v>
      </c>
      <c r="H155" s="668">
        <v>1</v>
      </c>
      <c r="I155" s="668">
        <v>84</v>
      </c>
      <c r="J155" s="668">
        <v>50</v>
      </c>
      <c r="K155" s="668">
        <v>4250</v>
      </c>
      <c r="L155" s="668">
        <v>1.2648809523809523</v>
      </c>
      <c r="M155" s="668">
        <v>85</v>
      </c>
      <c r="N155" s="668">
        <v>26</v>
      </c>
      <c r="O155" s="668">
        <v>2366</v>
      </c>
      <c r="P155" s="681">
        <v>0.70416666666666672</v>
      </c>
      <c r="Q155" s="669">
        <v>91</v>
      </c>
    </row>
    <row r="156" spans="1:17" ht="14.4" customHeight="1" x14ac:dyDescent="0.3">
      <c r="A156" s="664" t="s">
        <v>4477</v>
      </c>
      <c r="B156" s="665" t="s">
        <v>4478</v>
      </c>
      <c r="C156" s="665" t="s">
        <v>3255</v>
      </c>
      <c r="D156" s="665" t="s">
        <v>4503</v>
      </c>
      <c r="E156" s="665" t="s">
        <v>4504</v>
      </c>
      <c r="F156" s="668">
        <v>1</v>
      </c>
      <c r="G156" s="668">
        <v>96</v>
      </c>
      <c r="H156" s="668">
        <v>1</v>
      </c>
      <c r="I156" s="668">
        <v>96</v>
      </c>
      <c r="J156" s="668"/>
      <c r="K156" s="668"/>
      <c r="L156" s="668"/>
      <c r="M156" s="668"/>
      <c r="N156" s="668"/>
      <c r="O156" s="668"/>
      <c r="P156" s="681"/>
      <c r="Q156" s="669"/>
    </row>
    <row r="157" spans="1:17" ht="14.4" customHeight="1" x14ac:dyDescent="0.3">
      <c r="A157" s="664" t="s">
        <v>4477</v>
      </c>
      <c r="B157" s="665" t="s">
        <v>4478</v>
      </c>
      <c r="C157" s="665" t="s">
        <v>3255</v>
      </c>
      <c r="D157" s="665" t="s">
        <v>4505</v>
      </c>
      <c r="E157" s="665" t="s">
        <v>4506</v>
      </c>
      <c r="F157" s="668">
        <v>3</v>
      </c>
      <c r="G157" s="668">
        <v>63</v>
      </c>
      <c r="H157" s="668">
        <v>1</v>
      </c>
      <c r="I157" s="668">
        <v>21</v>
      </c>
      <c r="J157" s="668">
        <v>6</v>
      </c>
      <c r="K157" s="668">
        <v>126</v>
      </c>
      <c r="L157" s="668">
        <v>2</v>
      </c>
      <c r="M157" s="668">
        <v>21</v>
      </c>
      <c r="N157" s="668">
        <v>6</v>
      </c>
      <c r="O157" s="668">
        <v>126</v>
      </c>
      <c r="P157" s="681">
        <v>2</v>
      </c>
      <c r="Q157" s="669">
        <v>21</v>
      </c>
    </row>
    <row r="158" spans="1:17" ht="14.4" customHeight="1" x14ac:dyDescent="0.3">
      <c r="A158" s="664" t="s">
        <v>4477</v>
      </c>
      <c r="B158" s="665" t="s">
        <v>4478</v>
      </c>
      <c r="C158" s="665" t="s">
        <v>3255</v>
      </c>
      <c r="D158" s="665" t="s">
        <v>4425</v>
      </c>
      <c r="E158" s="665" t="s">
        <v>4426</v>
      </c>
      <c r="F158" s="668">
        <v>20</v>
      </c>
      <c r="G158" s="668">
        <v>9720</v>
      </c>
      <c r="H158" s="668">
        <v>1</v>
      </c>
      <c r="I158" s="668">
        <v>486</v>
      </c>
      <c r="J158" s="668">
        <v>7</v>
      </c>
      <c r="K158" s="668">
        <v>3409</v>
      </c>
      <c r="L158" s="668">
        <v>0.35072016460905348</v>
      </c>
      <c r="M158" s="668">
        <v>487</v>
      </c>
      <c r="N158" s="668">
        <v>20</v>
      </c>
      <c r="O158" s="668">
        <v>9760</v>
      </c>
      <c r="P158" s="681">
        <v>1.0041152263374487</v>
      </c>
      <c r="Q158" s="669">
        <v>488</v>
      </c>
    </row>
    <row r="159" spans="1:17" ht="14.4" customHeight="1" x14ac:dyDescent="0.3">
      <c r="A159" s="664" t="s">
        <v>4477</v>
      </c>
      <c r="B159" s="665" t="s">
        <v>4478</v>
      </c>
      <c r="C159" s="665" t="s">
        <v>3255</v>
      </c>
      <c r="D159" s="665" t="s">
        <v>4507</v>
      </c>
      <c r="E159" s="665" t="s">
        <v>4508</v>
      </c>
      <c r="F159" s="668">
        <v>14</v>
      </c>
      <c r="G159" s="668">
        <v>560</v>
      </c>
      <c r="H159" s="668">
        <v>1</v>
      </c>
      <c r="I159" s="668">
        <v>40</v>
      </c>
      <c r="J159" s="668">
        <v>9</v>
      </c>
      <c r="K159" s="668">
        <v>369</v>
      </c>
      <c r="L159" s="668">
        <v>0.65892857142857142</v>
      </c>
      <c r="M159" s="668">
        <v>41</v>
      </c>
      <c r="N159" s="668">
        <v>11</v>
      </c>
      <c r="O159" s="668">
        <v>451</v>
      </c>
      <c r="P159" s="681">
        <v>0.80535714285714288</v>
      </c>
      <c r="Q159" s="669">
        <v>41</v>
      </c>
    </row>
    <row r="160" spans="1:17" ht="14.4" customHeight="1" x14ac:dyDescent="0.3">
      <c r="A160" s="664" t="s">
        <v>4477</v>
      </c>
      <c r="B160" s="665" t="s">
        <v>4478</v>
      </c>
      <c r="C160" s="665" t="s">
        <v>3255</v>
      </c>
      <c r="D160" s="665" t="s">
        <v>4509</v>
      </c>
      <c r="E160" s="665" t="s">
        <v>4510</v>
      </c>
      <c r="F160" s="668">
        <v>2</v>
      </c>
      <c r="G160" s="668">
        <v>4058</v>
      </c>
      <c r="H160" s="668">
        <v>1</v>
      </c>
      <c r="I160" s="668">
        <v>2029</v>
      </c>
      <c r="J160" s="668"/>
      <c r="K160" s="668"/>
      <c r="L160" s="668"/>
      <c r="M160" s="668"/>
      <c r="N160" s="668"/>
      <c r="O160" s="668"/>
      <c r="P160" s="681"/>
      <c r="Q160" s="669"/>
    </row>
    <row r="161" spans="1:17" ht="14.4" customHeight="1" x14ac:dyDescent="0.3">
      <c r="A161" s="664" t="s">
        <v>4477</v>
      </c>
      <c r="B161" s="665" t="s">
        <v>4478</v>
      </c>
      <c r="C161" s="665" t="s">
        <v>3255</v>
      </c>
      <c r="D161" s="665" t="s">
        <v>4511</v>
      </c>
      <c r="E161" s="665" t="s">
        <v>4512</v>
      </c>
      <c r="F161" s="668">
        <v>2</v>
      </c>
      <c r="G161" s="668">
        <v>1208</v>
      </c>
      <c r="H161" s="668">
        <v>1</v>
      </c>
      <c r="I161" s="668">
        <v>604</v>
      </c>
      <c r="J161" s="668">
        <v>1</v>
      </c>
      <c r="K161" s="668">
        <v>608</v>
      </c>
      <c r="L161" s="668">
        <v>0.50331125827814571</v>
      </c>
      <c r="M161" s="668">
        <v>608</v>
      </c>
      <c r="N161" s="668"/>
      <c r="O161" s="668"/>
      <c r="P161" s="681"/>
      <c r="Q161" s="669"/>
    </row>
    <row r="162" spans="1:17" ht="14.4" customHeight="1" x14ac:dyDescent="0.3">
      <c r="A162" s="664" t="s">
        <v>4477</v>
      </c>
      <c r="B162" s="665" t="s">
        <v>4478</v>
      </c>
      <c r="C162" s="665" t="s">
        <v>3255</v>
      </c>
      <c r="D162" s="665" t="s">
        <v>4513</v>
      </c>
      <c r="E162" s="665" t="s">
        <v>4514</v>
      </c>
      <c r="F162" s="668">
        <v>112</v>
      </c>
      <c r="G162" s="668">
        <v>4480</v>
      </c>
      <c r="H162" s="668">
        <v>1</v>
      </c>
      <c r="I162" s="668">
        <v>40</v>
      </c>
      <c r="J162" s="668">
        <v>56</v>
      </c>
      <c r="K162" s="668">
        <v>2296</v>
      </c>
      <c r="L162" s="668">
        <v>0.51249999999999996</v>
      </c>
      <c r="M162" s="668">
        <v>41</v>
      </c>
      <c r="N162" s="668">
        <v>120</v>
      </c>
      <c r="O162" s="668">
        <v>5040</v>
      </c>
      <c r="P162" s="681">
        <v>1.125</v>
      </c>
      <c r="Q162" s="669">
        <v>42</v>
      </c>
    </row>
    <row r="163" spans="1:17" ht="14.4" customHeight="1" x14ac:dyDescent="0.3">
      <c r="A163" s="664" t="s">
        <v>4515</v>
      </c>
      <c r="B163" s="665" t="s">
        <v>4355</v>
      </c>
      <c r="C163" s="665" t="s">
        <v>3255</v>
      </c>
      <c r="D163" s="665" t="s">
        <v>4516</v>
      </c>
      <c r="E163" s="665" t="s">
        <v>4517</v>
      </c>
      <c r="F163" s="668">
        <v>1</v>
      </c>
      <c r="G163" s="668">
        <v>1180</v>
      </c>
      <c r="H163" s="668">
        <v>1</v>
      </c>
      <c r="I163" s="668">
        <v>1180</v>
      </c>
      <c r="J163" s="668">
        <v>1</v>
      </c>
      <c r="K163" s="668">
        <v>1184</v>
      </c>
      <c r="L163" s="668">
        <v>1.0033898305084745</v>
      </c>
      <c r="M163" s="668">
        <v>1184</v>
      </c>
      <c r="N163" s="668"/>
      <c r="O163" s="668"/>
      <c r="P163" s="681"/>
      <c r="Q163" s="669"/>
    </row>
    <row r="164" spans="1:17" ht="14.4" customHeight="1" x14ac:dyDescent="0.3">
      <c r="A164" s="664" t="s">
        <v>4515</v>
      </c>
      <c r="B164" s="665" t="s">
        <v>4355</v>
      </c>
      <c r="C164" s="665" t="s">
        <v>3255</v>
      </c>
      <c r="D164" s="665" t="s">
        <v>4518</v>
      </c>
      <c r="E164" s="665" t="s">
        <v>4519</v>
      </c>
      <c r="F164" s="668"/>
      <c r="G164" s="668"/>
      <c r="H164" s="668"/>
      <c r="I164" s="668"/>
      <c r="J164" s="668"/>
      <c r="K164" s="668"/>
      <c r="L164" s="668"/>
      <c r="M164" s="668"/>
      <c r="N164" s="668">
        <v>1</v>
      </c>
      <c r="O164" s="668">
        <v>513</v>
      </c>
      <c r="P164" s="681"/>
      <c r="Q164" s="669">
        <v>513</v>
      </c>
    </row>
    <row r="165" spans="1:17" ht="14.4" customHeight="1" x14ac:dyDescent="0.3">
      <c r="A165" s="664" t="s">
        <v>4515</v>
      </c>
      <c r="B165" s="665" t="s">
        <v>4355</v>
      </c>
      <c r="C165" s="665" t="s">
        <v>3255</v>
      </c>
      <c r="D165" s="665" t="s">
        <v>4520</v>
      </c>
      <c r="E165" s="665" t="s">
        <v>4521</v>
      </c>
      <c r="F165" s="668"/>
      <c r="G165" s="668"/>
      <c r="H165" s="668"/>
      <c r="I165" s="668"/>
      <c r="J165" s="668"/>
      <c r="K165" s="668"/>
      <c r="L165" s="668"/>
      <c r="M165" s="668"/>
      <c r="N165" s="668">
        <v>1</v>
      </c>
      <c r="O165" s="668">
        <v>423</v>
      </c>
      <c r="P165" s="681"/>
      <c r="Q165" s="669">
        <v>423</v>
      </c>
    </row>
    <row r="166" spans="1:17" ht="14.4" customHeight="1" x14ac:dyDescent="0.3">
      <c r="A166" s="664" t="s">
        <v>4515</v>
      </c>
      <c r="B166" s="665" t="s">
        <v>4355</v>
      </c>
      <c r="C166" s="665" t="s">
        <v>3255</v>
      </c>
      <c r="D166" s="665" t="s">
        <v>4522</v>
      </c>
      <c r="E166" s="665" t="s">
        <v>4523</v>
      </c>
      <c r="F166" s="668">
        <v>1</v>
      </c>
      <c r="G166" s="668">
        <v>344</v>
      </c>
      <c r="H166" s="668">
        <v>1</v>
      </c>
      <c r="I166" s="668">
        <v>344</v>
      </c>
      <c r="J166" s="668"/>
      <c r="K166" s="668"/>
      <c r="L166" s="668"/>
      <c r="M166" s="668"/>
      <c r="N166" s="668"/>
      <c r="O166" s="668"/>
      <c r="P166" s="681"/>
      <c r="Q166" s="669"/>
    </row>
    <row r="167" spans="1:17" ht="14.4" customHeight="1" x14ac:dyDescent="0.3">
      <c r="A167" s="664" t="s">
        <v>4515</v>
      </c>
      <c r="B167" s="665" t="s">
        <v>4355</v>
      </c>
      <c r="C167" s="665" t="s">
        <v>3255</v>
      </c>
      <c r="D167" s="665" t="s">
        <v>4524</v>
      </c>
      <c r="E167" s="665" t="s">
        <v>4525</v>
      </c>
      <c r="F167" s="668"/>
      <c r="G167" s="668"/>
      <c r="H167" s="668"/>
      <c r="I167" s="668"/>
      <c r="J167" s="668"/>
      <c r="K167" s="668"/>
      <c r="L167" s="668"/>
      <c r="M167" s="668"/>
      <c r="N167" s="668">
        <v>1</v>
      </c>
      <c r="O167" s="668">
        <v>111</v>
      </c>
      <c r="P167" s="681"/>
      <c r="Q167" s="669">
        <v>111</v>
      </c>
    </row>
    <row r="168" spans="1:17" ht="14.4" customHeight="1" x14ac:dyDescent="0.3">
      <c r="A168" s="664" t="s">
        <v>4515</v>
      </c>
      <c r="B168" s="665" t="s">
        <v>4355</v>
      </c>
      <c r="C168" s="665" t="s">
        <v>3255</v>
      </c>
      <c r="D168" s="665" t="s">
        <v>4526</v>
      </c>
      <c r="E168" s="665" t="s">
        <v>4527</v>
      </c>
      <c r="F168" s="668">
        <v>1</v>
      </c>
      <c r="G168" s="668">
        <v>204</v>
      </c>
      <c r="H168" s="668">
        <v>1</v>
      </c>
      <c r="I168" s="668">
        <v>204</v>
      </c>
      <c r="J168" s="668"/>
      <c r="K168" s="668"/>
      <c r="L168" s="668"/>
      <c r="M168" s="668"/>
      <c r="N168" s="668"/>
      <c r="O168" s="668"/>
      <c r="P168" s="681"/>
      <c r="Q168" s="669"/>
    </row>
    <row r="169" spans="1:17" ht="14.4" customHeight="1" thickBot="1" x14ac:dyDescent="0.35">
      <c r="A169" s="670" t="s">
        <v>4515</v>
      </c>
      <c r="B169" s="671" t="s">
        <v>4355</v>
      </c>
      <c r="C169" s="671" t="s">
        <v>3255</v>
      </c>
      <c r="D169" s="671" t="s">
        <v>4528</v>
      </c>
      <c r="E169" s="671" t="s">
        <v>4529</v>
      </c>
      <c r="F169" s="674"/>
      <c r="G169" s="674"/>
      <c r="H169" s="674"/>
      <c r="I169" s="674"/>
      <c r="J169" s="674"/>
      <c r="K169" s="674"/>
      <c r="L169" s="674"/>
      <c r="M169" s="674"/>
      <c r="N169" s="674">
        <v>1</v>
      </c>
      <c r="O169" s="674">
        <v>291</v>
      </c>
      <c r="P169" s="682"/>
      <c r="Q169" s="675">
        <v>291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7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11" t="s">
        <v>181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</row>
    <row r="2" spans="1:14" ht="14.4" customHeight="1" thickBot="1" x14ac:dyDescent="0.35">
      <c r="A2" s="382" t="s">
        <v>313</v>
      </c>
      <c r="B2" s="193"/>
      <c r="C2" s="193"/>
      <c r="D2" s="193"/>
      <c r="E2" s="193"/>
      <c r="F2" s="193"/>
      <c r="G2" s="452"/>
      <c r="H2" s="452"/>
      <c r="I2" s="452"/>
      <c r="J2" s="193"/>
      <c r="K2" s="452"/>
      <c r="L2" s="452"/>
      <c r="M2" s="452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2019</v>
      </c>
      <c r="D3" s="197">
        <f>SUBTOTAL(9,D6:D1048576)</f>
        <v>1990</v>
      </c>
      <c r="E3" s="197">
        <f>SUBTOTAL(9,E6:E1048576)</f>
        <v>2170</v>
      </c>
      <c r="F3" s="198">
        <f>IF(OR(E3=0,C3=0),"",E3/C3)</f>
        <v>1.0747894997523526</v>
      </c>
      <c r="G3" s="453">
        <f>SUBTOTAL(9,G6:G1048576)</f>
        <v>2767.0040999999992</v>
      </c>
      <c r="H3" s="454">
        <f>SUBTOTAL(9,H6:H1048576)</f>
        <v>2792.2056000000007</v>
      </c>
      <c r="I3" s="454">
        <f>SUBTOTAL(9,I6:I1048576)</f>
        <v>3070.6090000000004</v>
      </c>
      <c r="J3" s="198">
        <f>IF(OR(I3=0,G3=0),"",I3/G3)</f>
        <v>1.1097233285631927</v>
      </c>
      <c r="K3" s="453">
        <f>SUBTOTAL(9,K6:K1048576)</f>
        <v>241.74</v>
      </c>
      <c r="L3" s="454">
        <f>SUBTOTAL(9,L6:L1048576)</f>
        <v>246.56</v>
      </c>
      <c r="M3" s="454">
        <f>SUBTOTAL(9,M6:M1048576)</f>
        <v>273.98</v>
      </c>
      <c r="N3" s="199">
        <f>IF(OR(M3=0,E3=0),"",M3/E3)</f>
        <v>0.12625806451612903</v>
      </c>
    </row>
    <row r="4" spans="1:14" ht="14.4" customHeight="1" x14ac:dyDescent="0.3">
      <c r="A4" s="613" t="s">
        <v>90</v>
      </c>
      <c r="B4" s="614" t="s">
        <v>11</v>
      </c>
      <c r="C4" s="615" t="s">
        <v>91</v>
      </c>
      <c r="D4" s="615"/>
      <c r="E4" s="615"/>
      <c r="F4" s="616"/>
      <c r="G4" s="617" t="s">
        <v>14</v>
      </c>
      <c r="H4" s="615"/>
      <c r="I4" s="615"/>
      <c r="J4" s="616"/>
      <c r="K4" s="617" t="s">
        <v>92</v>
      </c>
      <c r="L4" s="615"/>
      <c r="M4" s="615"/>
      <c r="N4" s="618"/>
    </row>
    <row r="5" spans="1:14" ht="14.4" customHeight="1" thickBot="1" x14ac:dyDescent="0.35">
      <c r="A5" s="910"/>
      <c r="B5" s="911"/>
      <c r="C5" s="916">
        <v>2014</v>
      </c>
      <c r="D5" s="916">
        <v>2015</v>
      </c>
      <c r="E5" s="916">
        <v>2016</v>
      </c>
      <c r="F5" s="917" t="s">
        <v>2</v>
      </c>
      <c r="G5" s="924">
        <v>2014</v>
      </c>
      <c r="H5" s="916">
        <v>2015</v>
      </c>
      <c r="I5" s="916">
        <v>2016</v>
      </c>
      <c r="J5" s="917" t="s">
        <v>2</v>
      </c>
      <c r="K5" s="924">
        <v>2014</v>
      </c>
      <c r="L5" s="916">
        <v>2015</v>
      </c>
      <c r="M5" s="916">
        <v>2016</v>
      </c>
      <c r="N5" s="925" t="s">
        <v>93</v>
      </c>
    </row>
    <row r="6" spans="1:14" ht="14.4" customHeight="1" x14ac:dyDescent="0.3">
      <c r="A6" s="912" t="s">
        <v>3957</v>
      </c>
      <c r="B6" s="914" t="s">
        <v>4531</v>
      </c>
      <c r="C6" s="918">
        <v>1828</v>
      </c>
      <c r="D6" s="919">
        <v>1782</v>
      </c>
      <c r="E6" s="919">
        <v>1931</v>
      </c>
      <c r="F6" s="922">
        <v>1.0563457330415755</v>
      </c>
      <c r="G6" s="918">
        <v>1825.6796999999992</v>
      </c>
      <c r="H6" s="919">
        <v>1767.0984000000005</v>
      </c>
      <c r="I6" s="919">
        <v>1892.7213999999999</v>
      </c>
      <c r="J6" s="922">
        <v>1.0367215015865054</v>
      </c>
      <c r="K6" s="918">
        <v>146.24</v>
      </c>
      <c r="L6" s="919">
        <v>142.56</v>
      </c>
      <c r="M6" s="919">
        <v>154.47999999999999</v>
      </c>
      <c r="N6" s="926">
        <v>80</v>
      </c>
    </row>
    <row r="7" spans="1:14" ht="14.4" customHeight="1" thickBot="1" x14ac:dyDescent="0.35">
      <c r="A7" s="913" t="s">
        <v>4079</v>
      </c>
      <c r="B7" s="915" t="s">
        <v>4532</v>
      </c>
      <c r="C7" s="920">
        <v>191</v>
      </c>
      <c r="D7" s="921">
        <v>208</v>
      </c>
      <c r="E7" s="921">
        <v>239</v>
      </c>
      <c r="F7" s="923">
        <v>1.2513089005235603</v>
      </c>
      <c r="G7" s="920">
        <v>941.32439999999997</v>
      </c>
      <c r="H7" s="921">
        <v>1025.1072000000001</v>
      </c>
      <c r="I7" s="921">
        <v>1177.8876000000002</v>
      </c>
      <c r="J7" s="923">
        <v>1.2513089005235605</v>
      </c>
      <c r="K7" s="920">
        <v>95.5</v>
      </c>
      <c r="L7" s="921">
        <v>104</v>
      </c>
      <c r="M7" s="921">
        <v>119.5</v>
      </c>
      <c r="N7" s="927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81" t="s">
        <v>128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x14ac:dyDescent="0.3">
      <c r="A2" s="382" t="s">
        <v>313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0.76192011325732922</v>
      </c>
      <c r="C4" s="330">
        <f t="shared" ref="C4:M4" si="0">(C10+C8)/C6</f>
        <v>1.0668214601991639</v>
      </c>
      <c r="D4" s="330">
        <f t="shared" si="0"/>
        <v>7.8155263335832309E-2</v>
      </c>
      <c r="E4" s="330">
        <f t="shared" si="0"/>
        <v>7.8155263335832309E-2</v>
      </c>
      <c r="F4" s="330">
        <f t="shared" si="0"/>
        <v>7.8155263335832309E-2</v>
      </c>
      <c r="G4" s="330">
        <f t="shared" si="0"/>
        <v>7.8155263335832309E-2</v>
      </c>
      <c r="H4" s="330">
        <f t="shared" si="0"/>
        <v>7.8155263335832309E-2</v>
      </c>
      <c r="I4" s="330">
        <f t="shared" si="0"/>
        <v>7.8155263335832309E-2</v>
      </c>
      <c r="J4" s="330">
        <f t="shared" si="0"/>
        <v>7.8155263335832309E-2</v>
      </c>
      <c r="K4" s="330">
        <f t="shared" si="0"/>
        <v>7.8155263335832309E-2</v>
      </c>
      <c r="L4" s="330">
        <f t="shared" si="0"/>
        <v>7.8155263335832309E-2</v>
      </c>
      <c r="M4" s="330">
        <f t="shared" si="0"/>
        <v>7.8155263335832309E-2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10393.09693</v>
      </c>
      <c r="C5" s="330">
        <f>IF(ISERROR(VLOOKUP($A5,'Man Tab'!$A:$Q,COLUMN()+2,0)),0,VLOOKUP($A5,'Man Tab'!$A:$Q,COLUMN()+2,0))</f>
        <v>9019.2386600000009</v>
      </c>
      <c r="D5" s="330">
        <f>IF(ISERROR(VLOOKUP($A5,'Man Tab'!$A:$Q,COLUMN()+2,0)),0,VLOOKUP($A5,'Man Tab'!$A:$Q,COLUMN()+2,0))</f>
        <v>0</v>
      </c>
      <c r="E5" s="330">
        <f>IF(ISERROR(VLOOKUP($A5,'Man Tab'!$A:$Q,COLUMN()+2,0)),0,VLOOKUP($A5,'Man Tab'!$A:$Q,COLUMN()+2,0))</f>
        <v>0</v>
      </c>
      <c r="F5" s="330">
        <f>IF(ISERROR(VLOOKUP($A5,'Man Tab'!$A:$Q,COLUMN()+2,0)),0,VLOOKUP($A5,'Man Tab'!$A:$Q,COLUMN()+2,0))</f>
        <v>0</v>
      </c>
      <c r="G5" s="330">
        <f>IF(ISERROR(VLOOKUP($A5,'Man Tab'!$A:$Q,COLUMN()+2,0)),0,VLOOKUP($A5,'Man Tab'!$A:$Q,COLUMN()+2,0))</f>
        <v>0</v>
      </c>
      <c r="H5" s="330">
        <f>IF(ISERROR(VLOOKUP($A5,'Man Tab'!$A:$Q,COLUMN()+2,0)),0,VLOOKUP($A5,'Man Tab'!$A:$Q,COLUMN()+2,0))</f>
        <v>0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10393.09693</v>
      </c>
      <c r="C6" s="332">
        <f t="shared" ref="C6:M6" si="1">C5+B6</f>
        <v>19412.335590000002</v>
      </c>
      <c r="D6" s="332">
        <f t="shared" si="1"/>
        <v>19412.335590000002</v>
      </c>
      <c r="E6" s="332">
        <f t="shared" si="1"/>
        <v>19412.335590000002</v>
      </c>
      <c r="F6" s="332">
        <f t="shared" si="1"/>
        <v>19412.335590000002</v>
      </c>
      <c r="G6" s="332">
        <f t="shared" si="1"/>
        <v>19412.335590000002</v>
      </c>
      <c r="H6" s="332">
        <f t="shared" si="1"/>
        <v>19412.335590000002</v>
      </c>
      <c r="I6" s="332">
        <f t="shared" si="1"/>
        <v>19412.335590000002</v>
      </c>
      <c r="J6" s="332">
        <f t="shared" si="1"/>
        <v>19412.335590000002</v>
      </c>
      <c r="K6" s="332">
        <f t="shared" si="1"/>
        <v>19412.335590000002</v>
      </c>
      <c r="L6" s="332">
        <f t="shared" si="1"/>
        <v>19412.335590000002</v>
      </c>
      <c r="M6" s="332">
        <f t="shared" si="1"/>
        <v>19412.335590000002</v>
      </c>
    </row>
    <row r="7" spans="1:13" ht="14.4" customHeight="1" x14ac:dyDescent="0.3">
      <c r="A7" s="331" t="s">
        <v>126</v>
      </c>
      <c r="B7" s="331">
        <v>239.22</v>
      </c>
      <c r="C7" s="331">
        <v>639.74400000000003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7176.6</v>
      </c>
      <c r="C8" s="332">
        <f t="shared" ref="C8:M8" si="2">C7*30</f>
        <v>19192.32</v>
      </c>
      <c r="D8" s="332">
        <f t="shared" si="2"/>
        <v>0</v>
      </c>
      <c r="E8" s="332">
        <f t="shared" si="2"/>
        <v>0</v>
      </c>
      <c r="F8" s="332">
        <f t="shared" si="2"/>
        <v>0</v>
      </c>
      <c r="G8" s="332">
        <f t="shared" si="2"/>
        <v>0</v>
      </c>
      <c r="H8" s="332">
        <f t="shared" si="2"/>
        <v>0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742109.59000000008</v>
      </c>
      <c r="C9" s="331">
        <v>775066.60999999987</v>
      </c>
      <c r="D9" s="331">
        <v>0</v>
      </c>
      <c r="E9" s="331">
        <v>0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742.10959000000014</v>
      </c>
      <c r="C10" s="332">
        <f t="shared" ref="C10:M10" si="3">C9/1000+B10</f>
        <v>1517.1761999999999</v>
      </c>
      <c r="D10" s="332">
        <f t="shared" si="3"/>
        <v>1517.1761999999999</v>
      </c>
      <c r="E10" s="332">
        <f t="shared" si="3"/>
        <v>1517.1761999999999</v>
      </c>
      <c r="F10" s="332">
        <f t="shared" si="3"/>
        <v>1517.1761999999999</v>
      </c>
      <c r="G10" s="332">
        <f t="shared" si="3"/>
        <v>1517.1761999999999</v>
      </c>
      <c r="H10" s="332">
        <f t="shared" si="3"/>
        <v>1517.1761999999999</v>
      </c>
      <c r="I10" s="332">
        <f t="shared" si="3"/>
        <v>1517.1761999999999</v>
      </c>
      <c r="J10" s="332">
        <f t="shared" si="3"/>
        <v>1517.1761999999999</v>
      </c>
      <c r="K10" s="332">
        <f t="shared" si="3"/>
        <v>1517.1761999999999</v>
      </c>
      <c r="L10" s="332">
        <f t="shared" si="3"/>
        <v>1517.1761999999999</v>
      </c>
      <c r="M10" s="332">
        <f t="shared" si="3"/>
        <v>1517.1761999999999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2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1.0204324241742408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1.0204324241742408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90" t="s">
        <v>315</v>
      </c>
      <c r="B1" s="490"/>
      <c r="C1" s="490"/>
      <c r="D1" s="490"/>
      <c r="E1" s="490"/>
      <c r="F1" s="490"/>
      <c r="G1" s="490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s="333" customFormat="1" ht="14.4" customHeight="1" thickBot="1" x14ac:dyDescent="0.3">
      <c r="A2" s="382" t="s">
        <v>313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91" t="s">
        <v>29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288</v>
      </c>
      <c r="E4" s="242" t="s">
        <v>289</v>
      </c>
      <c r="F4" s="242" t="s">
        <v>290</v>
      </c>
      <c r="G4" s="242" t="s">
        <v>291</v>
      </c>
      <c r="H4" s="242" t="s">
        <v>292</v>
      </c>
      <c r="I4" s="242" t="s">
        <v>293</v>
      </c>
      <c r="J4" s="242" t="s">
        <v>294</v>
      </c>
      <c r="K4" s="242" t="s">
        <v>295</v>
      </c>
      <c r="L4" s="242" t="s">
        <v>296</v>
      </c>
      <c r="M4" s="242" t="s">
        <v>297</v>
      </c>
      <c r="N4" s="242" t="s">
        <v>298</v>
      </c>
      <c r="O4" s="242" t="s">
        <v>299</v>
      </c>
      <c r="P4" s="493" t="s">
        <v>3</v>
      </c>
      <c r="Q4" s="49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431.40870033314502</v>
      </c>
      <c r="C6" s="53">
        <v>35.950725027761997</v>
      </c>
      <c r="D6" s="53">
        <v>0</v>
      </c>
      <c r="E6" s="53">
        <v>51.66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51.66</v>
      </c>
      <c r="Q6" s="188">
        <v>0.71848342363200002</v>
      </c>
    </row>
    <row r="7" spans="1:17" ht="14.4" customHeight="1" x14ac:dyDescent="0.3">
      <c r="A7" s="19" t="s">
        <v>35</v>
      </c>
      <c r="B7" s="55">
        <v>3942.6775271604301</v>
      </c>
      <c r="C7" s="56">
        <v>328.55646059670198</v>
      </c>
      <c r="D7" s="56">
        <v>246.23201</v>
      </c>
      <c r="E7" s="56">
        <v>285.32749000000001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531.55949999999996</v>
      </c>
      <c r="Q7" s="189">
        <v>0.80893174195100004</v>
      </c>
    </row>
    <row r="8" spans="1:17" ht="14.4" customHeight="1" x14ac:dyDescent="0.3">
      <c r="A8" s="19" t="s">
        <v>36</v>
      </c>
      <c r="B8" s="55">
        <v>1373.7417216843801</v>
      </c>
      <c r="C8" s="56">
        <v>114.478476807031</v>
      </c>
      <c r="D8" s="56">
        <v>150.54400000000001</v>
      </c>
      <c r="E8" s="56">
        <v>122.76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273.30399999999997</v>
      </c>
      <c r="Q8" s="189">
        <v>1.193691633671</v>
      </c>
    </row>
    <row r="9" spans="1:17" ht="14.4" customHeight="1" x14ac:dyDescent="0.3">
      <c r="A9" s="19" t="s">
        <v>37</v>
      </c>
      <c r="B9" s="55">
        <v>48254.1286433118</v>
      </c>
      <c r="C9" s="56">
        <v>4021.1773869426502</v>
      </c>
      <c r="D9" s="56">
        <v>4281.3513899999998</v>
      </c>
      <c r="E9" s="56">
        <v>3011.0303800000002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7292.38177</v>
      </c>
      <c r="Q9" s="189">
        <v>0.90674708776500001</v>
      </c>
    </row>
    <row r="10" spans="1:17" ht="14.4" customHeight="1" x14ac:dyDescent="0.3">
      <c r="A10" s="19" t="s">
        <v>38</v>
      </c>
      <c r="B10" s="55">
        <v>877.77572604338297</v>
      </c>
      <c r="C10" s="56">
        <v>73.147977170280996</v>
      </c>
      <c r="D10" s="56">
        <v>74.950640000000007</v>
      </c>
      <c r="E10" s="56">
        <v>87.575289999999995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162.52592999999999</v>
      </c>
      <c r="Q10" s="189">
        <v>1.1109393334390001</v>
      </c>
    </row>
    <row r="11" spans="1:17" ht="14.4" customHeight="1" x14ac:dyDescent="0.3">
      <c r="A11" s="19" t="s">
        <v>39</v>
      </c>
      <c r="B11" s="55">
        <v>773.63157558706598</v>
      </c>
      <c r="C11" s="56">
        <v>64.469297965587998</v>
      </c>
      <c r="D11" s="56">
        <v>52.278170000000003</v>
      </c>
      <c r="E11" s="56">
        <v>44.969270000000002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97.247439999999997</v>
      </c>
      <c r="Q11" s="189">
        <v>0.75421513083500002</v>
      </c>
    </row>
    <row r="12" spans="1:17" ht="14.4" customHeight="1" x14ac:dyDescent="0.3">
      <c r="A12" s="19" t="s">
        <v>40</v>
      </c>
      <c r="B12" s="55">
        <v>180.00510653873999</v>
      </c>
      <c r="C12" s="56">
        <v>15.000425544895</v>
      </c>
      <c r="D12" s="56">
        <v>31.288329999999998</v>
      </c>
      <c r="E12" s="56">
        <v>0.10749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31.395820000000001</v>
      </c>
      <c r="Q12" s="189">
        <v>1.0464976445509999</v>
      </c>
    </row>
    <row r="13" spans="1:17" ht="14.4" customHeight="1" x14ac:dyDescent="0.3">
      <c r="A13" s="19" t="s">
        <v>41</v>
      </c>
      <c r="B13" s="55">
        <v>4028.2483825885301</v>
      </c>
      <c r="C13" s="56">
        <v>335.687365215711</v>
      </c>
      <c r="D13" s="56">
        <v>180.48214999999999</v>
      </c>
      <c r="E13" s="56">
        <v>332.07218999999998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512.55434000000002</v>
      </c>
      <c r="Q13" s="189">
        <v>0.76344002353200002</v>
      </c>
    </row>
    <row r="14" spans="1:17" ht="14.4" customHeight="1" x14ac:dyDescent="0.3">
      <c r="A14" s="19" t="s">
        <v>42</v>
      </c>
      <c r="B14" s="55">
        <v>2287.7600181452599</v>
      </c>
      <c r="C14" s="56">
        <v>190.64666817877099</v>
      </c>
      <c r="D14" s="56">
        <v>278.49599999999998</v>
      </c>
      <c r="E14" s="56">
        <v>201.66399999999999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480.16</v>
      </c>
      <c r="Q14" s="189">
        <v>1.259292922837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314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314</v>
      </c>
    </row>
    <row r="17" spans="1:17" ht="14.4" customHeight="1" x14ac:dyDescent="0.3">
      <c r="A17" s="19" t="s">
        <v>45</v>
      </c>
      <c r="B17" s="55">
        <v>1230.8016888418099</v>
      </c>
      <c r="C17" s="56">
        <v>102.56680740348401</v>
      </c>
      <c r="D17" s="56">
        <v>130.82189</v>
      </c>
      <c r="E17" s="56">
        <v>69.783680000000004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200.60557</v>
      </c>
      <c r="Q17" s="189">
        <v>0.97792636369599995</v>
      </c>
    </row>
    <row r="18" spans="1:17" ht="14.4" customHeight="1" x14ac:dyDescent="0.3">
      <c r="A18" s="19" t="s">
        <v>46</v>
      </c>
      <c r="B18" s="55">
        <v>19.688860612163001</v>
      </c>
      <c r="C18" s="56">
        <v>1.6407383843459999</v>
      </c>
      <c r="D18" s="56">
        <v>5.24</v>
      </c>
      <c r="E18" s="56">
        <v>8.7140000000000004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13.954000000000001</v>
      </c>
      <c r="Q18" s="189">
        <v>4.2523537369279998</v>
      </c>
    </row>
    <row r="19" spans="1:17" ht="14.4" customHeight="1" x14ac:dyDescent="0.3">
      <c r="A19" s="19" t="s">
        <v>47</v>
      </c>
      <c r="B19" s="55">
        <v>2404.2994262176599</v>
      </c>
      <c r="C19" s="56">
        <v>200.35828551813901</v>
      </c>
      <c r="D19" s="56">
        <v>219.08851000000001</v>
      </c>
      <c r="E19" s="56">
        <v>240.93181999999999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460.02033</v>
      </c>
      <c r="Q19" s="189">
        <v>1.1479942763790001</v>
      </c>
    </row>
    <row r="20" spans="1:17" ht="14.4" customHeight="1" x14ac:dyDescent="0.3">
      <c r="A20" s="19" t="s">
        <v>48</v>
      </c>
      <c r="B20" s="55">
        <v>52464.014461999599</v>
      </c>
      <c r="C20" s="56">
        <v>4372.0012051666299</v>
      </c>
      <c r="D20" s="56">
        <v>4473.9684299999999</v>
      </c>
      <c r="E20" s="56">
        <v>4276.7427100000004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8750.7111399999994</v>
      </c>
      <c r="Q20" s="189">
        <v>1.000767237856</v>
      </c>
    </row>
    <row r="21" spans="1:17" ht="14.4" customHeight="1" x14ac:dyDescent="0.3">
      <c r="A21" s="20" t="s">
        <v>49</v>
      </c>
      <c r="B21" s="55">
        <v>3006.00749887657</v>
      </c>
      <c r="C21" s="56">
        <v>250.50062490638101</v>
      </c>
      <c r="D21" s="56">
        <v>253.946</v>
      </c>
      <c r="E21" s="56">
        <v>253.94499999999999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507.89100000000002</v>
      </c>
      <c r="Q21" s="189">
        <v>1.013751962075</v>
      </c>
    </row>
    <row r="22" spans="1:17" ht="14.4" customHeight="1" x14ac:dyDescent="0.3">
      <c r="A22" s="19" t="s">
        <v>50</v>
      </c>
      <c r="B22" s="55">
        <v>38.125000879992001</v>
      </c>
      <c r="C22" s="56">
        <v>3.1770834066660001</v>
      </c>
      <c r="D22" s="56">
        <v>3.03633</v>
      </c>
      <c r="E22" s="56">
        <v>11.494999999999999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14.531330000000001</v>
      </c>
      <c r="Q22" s="189">
        <v>2.2868977832790001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314</v>
      </c>
    </row>
    <row r="24" spans="1:17" ht="14.4" customHeight="1" x14ac:dyDescent="0.3">
      <c r="A24" s="20" t="s">
        <v>52</v>
      </c>
      <c r="B24" s="55">
        <v>115.453992110328</v>
      </c>
      <c r="C24" s="56">
        <v>9.6211660091950009</v>
      </c>
      <c r="D24" s="56">
        <v>11.373079999997</v>
      </c>
      <c r="E24" s="56">
        <v>20.460339999999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31.833419999996998</v>
      </c>
      <c r="Q24" s="189">
        <v>1.6543431414430001</v>
      </c>
    </row>
    <row r="25" spans="1:17" ht="14.4" customHeight="1" x14ac:dyDescent="0.3">
      <c r="A25" s="21" t="s">
        <v>53</v>
      </c>
      <c r="B25" s="58">
        <v>121427.76833093099</v>
      </c>
      <c r="C25" s="59">
        <v>10118.980694244199</v>
      </c>
      <c r="D25" s="59">
        <v>10393.09693</v>
      </c>
      <c r="E25" s="59">
        <v>9019.2386600000009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19412.335589999999</v>
      </c>
      <c r="Q25" s="190">
        <v>0.95920410249599997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805.41697999999997</v>
      </c>
      <c r="E26" s="56">
        <v>744.02324999999996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1549.4402299999999</v>
      </c>
      <c r="Q26" s="189" t="s">
        <v>314</v>
      </c>
    </row>
    <row r="27" spans="1:17" ht="14.4" customHeight="1" x14ac:dyDescent="0.3">
      <c r="A27" s="22" t="s">
        <v>55</v>
      </c>
      <c r="B27" s="58">
        <v>121427.76833093099</v>
      </c>
      <c r="C27" s="59">
        <v>10118.980694244199</v>
      </c>
      <c r="D27" s="59">
        <v>11198.51391</v>
      </c>
      <c r="E27" s="59">
        <v>9763.2619099999993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20961.775819999999</v>
      </c>
      <c r="Q27" s="190">
        <v>1.035765184922</v>
      </c>
    </row>
    <row r="28" spans="1:17" ht="14.4" customHeight="1" x14ac:dyDescent="0.3">
      <c r="A28" s="20" t="s">
        <v>56</v>
      </c>
      <c r="B28" s="55">
        <v>270.563530773671</v>
      </c>
      <c r="C28" s="56">
        <v>22.546960897805</v>
      </c>
      <c r="D28" s="56">
        <v>44.575800000000001</v>
      </c>
      <c r="E28" s="56">
        <v>14.341850000000001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58.917650000000002</v>
      </c>
      <c r="Q28" s="189">
        <v>1.3065541353229999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314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314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300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90" t="s">
        <v>61</v>
      </c>
      <c r="B1" s="490"/>
      <c r="C1" s="490"/>
      <c r="D1" s="490"/>
      <c r="E1" s="490"/>
      <c r="F1" s="490"/>
      <c r="G1" s="490"/>
      <c r="H1" s="495"/>
      <c r="I1" s="495"/>
      <c r="J1" s="495"/>
      <c r="K1" s="495"/>
    </row>
    <row r="2" spans="1:11" s="64" customFormat="1" ht="14.4" customHeight="1" thickBot="1" x14ac:dyDescent="0.35">
      <c r="A2" s="382" t="s">
        <v>313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91" t="s">
        <v>62</v>
      </c>
      <c r="C3" s="492"/>
      <c r="D3" s="492"/>
      <c r="E3" s="492"/>
      <c r="F3" s="498" t="s">
        <v>63</v>
      </c>
      <c r="G3" s="492"/>
      <c r="H3" s="492"/>
      <c r="I3" s="492"/>
      <c r="J3" s="492"/>
      <c r="K3" s="499"/>
    </row>
    <row r="4" spans="1:11" ht="14.4" customHeight="1" x14ac:dyDescent="0.3">
      <c r="A4" s="102"/>
      <c r="B4" s="496"/>
      <c r="C4" s="497"/>
      <c r="D4" s="497"/>
      <c r="E4" s="497"/>
      <c r="F4" s="500" t="s">
        <v>305</v>
      </c>
      <c r="G4" s="502" t="s">
        <v>64</v>
      </c>
      <c r="H4" s="266" t="s">
        <v>183</v>
      </c>
      <c r="I4" s="500" t="s">
        <v>65</v>
      </c>
      <c r="J4" s="502" t="s">
        <v>276</v>
      </c>
      <c r="K4" s="503" t="s">
        <v>307</v>
      </c>
    </row>
    <row r="5" spans="1:11" ht="42" thickBot="1" x14ac:dyDescent="0.35">
      <c r="A5" s="103"/>
      <c r="B5" s="28" t="s">
        <v>301</v>
      </c>
      <c r="C5" s="29" t="s">
        <v>302</v>
      </c>
      <c r="D5" s="30" t="s">
        <v>303</v>
      </c>
      <c r="E5" s="30" t="s">
        <v>304</v>
      </c>
      <c r="F5" s="501"/>
      <c r="G5" s="501"/>
      <c r="H5" s="29" t="s">
        <v>306</v>
      </c>
      <c r="I5" s="501"/>
      <c r="J5" s="501"/>
      <c r="K5" s="504"/>
    </row>
    <row r="6" spans="1:11" ht="14.4" customHeight="1" thickBot="1" x14ac:dyDescent="0.35">
      <c r="A6" s="637" t="s">
        <v>316</v>
      </c>
      <c r="B6" s="619">
        <v>121208.824677935</v>
      </c>
      <c r="C6" s="619">
        <v>121819.23248999999</v>
      </c>
      <c r="D6" s="620">
        <v>610.40781206455699</v>
      </c>
      <c r="E6" s="621">
        <v>1.0050360014099999</v>
      </c>
      <c r="F6" s="619">
        <v>121427.76833093099</v>
      </c>
      <c r="G6" s="620">
        <v>20237.9613884885</v>
      </c>
      <c r="H6" s="622">
        <v>9019.2386600000009</v>
      </c>
      <c r="I6" s="619">
        <v>19412.335589999999</v>
      </c>
      <c r="J6" s="620">
        <v>-825.62579848847599</v>
      </c>
      <c r="K6" s="623">
        <v>0.159867350416</v>
      </c>
    </row>
    <row r="7" spans="1:11" ht="14.4" customHeight="1" thickBot="1" x14ac:dyDescent="0.35">
      <c r="A7" s="638" t="s">
        <v>317</v>
      </c>
      <c r="B7" s="619">
        <v>64526.925570205698</v>
      </c>
      <c r="C7" s="619">
        <v>60099.531540000004</v>
      </c>
      <c r="D7" s="620">
        <v>-4427.3940302057399</v>
      </c>
      <c r="E7" s="621">
        <v>0.93138687468699999</v>
      </c>
      <c r="F7" s="619">
        <v>62149.377401392703</v>
      </c>
      <c r="G7" s="620">
        <v>10358.229566898801</v>
      </c>
      <c r="H7" s="622">
        <v>4137.1666500000001</v>
      </c>
      <c r="I7" s="619">
        <v>9432.7893700000004</v>
      </c>
      <c r="J7" s="620">
        <v>-925.44019689878201</v>
      </c>
      <c r="K7" s="623">
        <v>0.151776087941</v>
      </c>
    </row>
    <row r="8" spans="1:11" ht="14.4" customHeight="1" thickBot="1" x14ac:dyDescent="0.35">
      <c r="A8" s="639" t="s">
        <v>318</v>
      </c>
      <c r="B8" s="619">
        <v>62175.558059263902</v>
      </c>
      <c r="C8" s="619">
        <v>57804.44354</v>
      </c>
      <c r="D8" s="620">
        <v>-4371.1145192639096</v>
      </c>
      <c r="E8" s="621">
        <v>0.92969722096999996</v>
      </c>
      <c r="F8" s="619">
        <v>59861.617383247401</v>
      </c>
      <c r="G8" s="620">
        <v>9976.9362305412396</v>
      </c>
      <c r="H8" s="622">
        <v>3935.5026499999999</v>
      </c>
      <c r="I8" s="619">
        <v>8952.6293700000006</v>
      </c>
      <c r="J8" s="620">
        <v>-1024.30686054124</v>
      </c>
      <c r="K8" s="623">
        <v>0.14955542067399999</v>
      </c>
    </row>
    <row r="9" spans="1:11" ht="14.4" customHeight="1" thickBot="1" x14ac:dyDescent="0.35">
      <c r="A9" s="640" t="s">
        <v>319</v>
      </c>
      <c r="B9" s="624">
        <v>0</v>
      </c>
      <c r="C9" s="624">
        <v>3.1719999999999998E-2</v>
      </c>
      <c r="D9" s="625">
        <v>3.1719999999999998E-2</v>
      </c>
      <c r="E9" s="626" t="s">
        <v>314</v>
      </c>
      <c r="F9" s="624">
        <v>0</v>
      </c>
      <c r="G9" s="625">
        <v>0</v>
      </c>
      <c r="H9" s="627">
        <v>5.4000000000000001E-4</v>
      </c>
      <c r="I9" s="624">
        <v>5.6999999999999998E-4</v>
      </c>
      <c r="J9" s="625">
        <v>5.6999999999999998E-4</v>
      </c>
      <c r="K9" s="628" t="s">
        <v>314</v>
      </c>
    </row>
    <row r="10" spans="1:11" ht="14.4" customHeight="1" thickBot="1" x14ac:dyDescent="0.35">
      <c r="A10" s="641" t="s">
        <v>320</v>
      </c>
      <c r="B10" s="619">
        <v>0</v>
      </c>
      <c r="C10" s="619">
        <v>3.1719999999999998E-2</v>
      </c>
      <c r="D10" s="620">
        <v>3.1719999999999998E-2</v>
      </c>
      <c r="E10" s="629" t="s">
        <v>314</v>
      </c>
      <c r="F10" s="619">
        <v>0</v>
      </c>
      <c r="G10" s="620">
        <v>0</v>
      </c>
      <c r="H10" s="622">
        <v>5.4000000000000001E-4</v>
      </c>
      <c r="I10" s="619">
        <v>5.6999999999999998E-4</v>
      </c>
      <c r="J10" s="620">
        <v>5.6999999999999998E-4</v>
      </c>
      <c r="K10" s="630" t="s">
        <v>314</v>
      </c>
    </row>
    <row r="11" spans="1:11" ht="14.4" customHeight="1" thickBot="1" x14ac:dyDescent="0.35">
      <c r="A11" s="640" t="s">
        <v>321</v>
      </c>
      <c r="B11" s="624">
        <v>440.84491267125298</v>
      </c>
      <c r="C11" s="624">
        <v>497.71</v>
      </c>
      <c r="D11" s="625">
        <v>56.865087328747002</v>
      </c>
      <c r="E11" s="631">
        <v>1.12899113882</v>
      </c>
      <c r="F11" s="624">
        <v>431.40870033314502</v>
      </c>
      <c r="G11" s="625">
        <v>71.901450055523995</v>
      </c>
      <c r="H11" s="627">
        <v>51.66</v>
      </c>
      <c r="I11" s="624">
        <v>51.66</v>
      </c>
      <c r="J11" s="625">
        <v>-20.241450055523998</v>
      </c>
      <c r="K11" s="632">
        <v>0.119747237272</v>
      </c>
    </row>
    <row r="12" spans="1:11" ht="14.4" customHeight="1" thickBot="1" x14ac:dyDescent="0.35">
      <c r="A12" s="641" t="s">
        <v>322</v>
      </c>
      <c r="B12" s="619">
        <v>440.84491267125298</v>
      </c>
      <c r="C12" s="619">
        <v>497.71</v>
      </c>
      <c r="D12" s="620">
        <v>56.865087328747002</v>
      </c>
      <c r="E12" s="621">
        <v>1.12899113882</v>
      </c>
      <c r="F12" s="619">
        <v>431.40870033314502</v>
      </c>
      <c r="G12" s="620">
        <v>71.901450055523995</v>
      </c>
      <c r="H12" s="622">
        <v>51.66</v>
      </c>
      <c r="I12" s="619">
        <v>51.66</v>
      </c>
      <c r="J12" s="620">
        <v>-20.241450055523998</v>
      </c>
      <c r="K12" s="623">
        <v>0.119747237272</v>
      </c>
    </row>
    <row r="13" spans="1:11" ht="14.4" customHeight="1" thickBot="1" x14ac:dyDescent="0.35">
      <c r="A13" s="640" t="s">
        <v>323</v>
      </c>
      <c r="B13" s="624">
        <v>3307.1160889087801</v>
      </c>
      <c r="C13" s="624">
        <v>3505.3397300000001</v>
      </c>
      <c r="D13" s="625">
        <v>198.223641091216</v>
      </c>
      <c r="E13" s="631">
        <v>1.0599385191690001</v>
      </c>
      <c r="F13" s="624">
        <v>3942.6775271604301</v>
      </c>
      <c r="G13" s="625">
        <v>657.11292119340499</v>
      </c>
      <c r="H13" s="627">
        <v>285.32749000000001</v>
      </c>
      <c r="I13" s="624">
        <v>531.55949999999996</v>
      </c>
      <c r="J13" s="625">
        <v>-125.553421193405</v>
      </c>
      <c r="K13" s="632">
        <v>0.134821956991</v>
      </c>
    </row>
    <row r="14" spans="1:11" ht="14.4" customHeight="1" thickBot="1" x14ac:dyDescent="0.35">
      <c r="A14" s="641" t="s">
        <v>324</v>
      </c>
      <c r="B14" s="619">
        <v>2175.3960620166099</v>
      </c>
      <c r="C14" s="619">
        <v>2129.36348</v>
      </c>
      <c r="D14" s="620">
        <v>-46.032582016608004</v>
      </c>
      <c r="E14" s="621">
        <v>0.97883944775800003</v>
      </c>
      <c r="F14" s="619">
        <v>2480.0322796355799</v>
      </c>
      <c r="G14" s="620">
        <v>413.33871327259698</v>
      </c>
      <c r="H14" s="622">
        <v>192.24005</v>
      </c>
      <c r="I14" s="619">
        <v>359.79548</v>
      </c>
      <c r="J14" s="620">
        <v>-53.543233272597</v>
      </c>
      <c r="K14" s="623">
        <v>0.14507693426099999</v>
      </c>
    </row>
    <row r="15" spans="1:11" ht="14.4" customHeight="1" thickBot="1" x14ac:dyDescent="0.35">
      <c r="A15" s="641" t="s">
        <v>325</v>
      </c>
      <c r="B15" s="619">
        <v>3</v>
      </c>
      <c r="C15" s="619">
        <v>4.8990499999999999</v>
      </c>
      <c r="D15" s="620">
        <v>1.8990499999999999</v>
      </c>
      <c r="E15" s="621">
        <v>1.633016666666</v>
      </c>
      <c r="F15" s="619">
        <v>3.0000008269670002</v>
      </c>
      <c r="G15" s="620">
        <v>0.50000013782700004</v>
      </c>
      <c r="H15" s="622">
        <v>0</v>
      </c>
      <c r="I15" s="619">
        <v>0</v>
      </c>
      <c r="J15" s="620">
        <v>-0.50000013782700004</v>
      </c>
      <c r="K15" s="623">
        <v>0</v>
      </c>
    </row>
    <row r="16" spans="1:11" ht="14.4" customHeight="1" thickBot="1" x14ac:dyDescent="0.35">
      <c r="A16" s="641" t="s">
        <v>326</v>
      </c>
      <c r="B16" s="619">
        <v>50.060503372920998</v>
      </c>
      <c r="C16" s="619">
        <v>54.426940000000002</v>
      </c>
      <c r="D16" s="620">
        <v>4.3664366270780004</v>
      </c>
      <c r="E16" s="621">
        <v>1.087223186601</v>
      </c>
      <c r="F16" s="619">
        <v>80.381987993573006</v>
      </c>
      <c r="G16" s="620">
        <v>13.396997998928001</v>
      </c>
      <c r="H16" s="622">
        <v>7.8122999999999996</v>
      </c>
      <c r="I16" s="619">
        <v>12.00123</v>
      </c>
      <c r="J16" s="620">
        <v>-1.3957679989280001</v>
      </c>
      <c r="K16" s="623">
        <v>0.14930247807399999</v>
      </c>
    </row>
    <row r="17" spans="1:11" ht="14.4" customHeight="1" thickBot="1" x14ac:dyDescent="0.35">
      <c r="A17" s="641" t="s">
        <v>327</v>
      </c>
      <c r="B17" s="619">
        <v>22.956414755543001</v>
      </c>
      <c r="C17" s="619">
        <v>174.46482</v>
      </c>
      <c r="D17" s="620">
        <v>151.50840524445599</v>
      </c>
      <c r="E17" s="621">
        <v>7.5998287127069997</v>
      </c>
      <c r="F17" s="619">
        <v>29.000007994013998</v>
      </c>
      <c r="G17" s="620">
        <v>4.8333346656689997</v>
      </c>
      <c r="H17" s="622">
        <v>9.1277000000000008</v>
      </c>
      <c r="I17" s="619">
        <v>21.997699999999998</v>
      </c>
      <c r="J17" s="620">
        <v>17.16436533433</v>
      </c>
      <c r="K17" s="623">
        <v>0.75854117021400003</v>
      </c>
    </row>
    <row r="18" spans="1:11" ht="14.4" customHeight="1" thickBot="1" x14ac:dyDescent="0.35">
      <c r="A18" s="641" t="s">
        <v>328</v>
      </c>
      <c r="B18" s="619">
        <v>13.999999559033</v>
      </c>
      <c r="C18" s="619">
        <v>150.12020999999999</v>
      </c>
      <c r="D18" s="620">
        <v>136.12021044096599</v>
      </c>
      <c r="E18" s="621">
        <v>10.722872480601</v>
      </c>
      <c r="F18" s="619">
        <v>200.00005513113399</v>
      </c>
      <c r="G18" s="620">
        <v>33.333342521855002</v>
      </c>
      <c r="H18" s="622">
        <v>0</v>
      </c>
      <c r="I18" s="619">
        <v>0</v>
      </c>
      <c r="J18" s="620">
        <v>-33.333342521855002</v>
      </c>
      <c r="K18" s="623">
        <v>0</v>
      </c>
    </row>
    <row r="19" spans="1:11" ht="14.4" customHeight="1" thickBot="1" x14ac:dyDescent="0.35">
      <c r="A19" s="641" t="s">
        <v>329</v>
      </c>
      <c r="B19" s="619">
        <v>793.41089578613298</v>
      </c>
      <c r="C19" s="619">
        <v>727.86468000000002</v>
      </c>
      <c r="D19" s="620">
        <v>-65.546215786131995</v>
      </c>
      <c r="E19" s="621">
        <v>0.91738679650800004</v>
      </c>
      <c r="F19" s="619">
        <v>900.26312666523802</v>
      </c>
      <c r="G19" s="620">
        <v>150.043854444206</v>
      </c>
      <c r="H19" s="622">
        <v>48.307270000000003</v>
      </c>
      <c r="I19" s="619">
        <v>87.583359999999999</v>
      </c>
      <c r="J19" s="620">
        <v>-62.460494444205999</v>
      </c>
      <c r="K19" s="623">
        <v>9.7286401502999997E-2</v>
      </c>
    </row>
    <row r="20" spans="1:11" ht="14.4" customHeight="1" thickBot="1" x14ac:dyDescent="0.35">
      <c r="A20" s="641" t="s">
        <v>330</v>
      </c>
      <c r="B20" s="619">
        <v>5.739140198736</v>
      </c>
      <c r="C20" s="619">
        <v>8.0307399999999998</v>
      </c>
      <c r="D20" s="620">
        <v>2.2915998012630001</v>
      </c>
      <c r="E20" s="621">
        <v>1.3992932254499999</v>
      </c>
      <c r="F20" s="619">
        <v>9.0000024809009993</v>
      </c>
      <c r="G20" s="620">
        <v>1.5000004134830001</v>
      </c>
      <c r="H20" s="622">
        <v>0.12597</v>
      </c>
      <c r="I20" s="619">
        <v>0.12597</v>
      </c>
      <c r="J20" s="620">
        <v>-1.3740304134829999</v>
      </c>
      <c r="K20" s="623">
        <v>1.3996662808E-2</v>
      </c>
    </row>
    <row r="21" spans="1:11" ht="14.4" customHeight="1" thickBot="1" x14ac:dyDescent="0.35">
      <c r="A21" s="641" t="s">
        <v>331</v>
      </c>
      <c r="B21" s="619">
        <v>242.553073219808</v>
      </c>
      <c r="C21" s="619">
        <v>256.16980999999998</v>
      </c>
      <c r="D21" s="620">
        <v>13.616736780191999</v>
      </c>
      <c r="E21" s="621">
        <v>1.056139205327</v>
      </c>
      <c r="F21" s="619">
        <v>241.000066433017</v>
      </c>
      <c r="G21" s="620">
        <v>40.166677738836</v>
      </c>
      <c r="H21" s="622">
        <v>27.714200000000002</v>
      </c>
      <c r="I21" s="619">
        <v>50.055759999999999</v>
      </c>
      <c r="J21" s="620">
        <v>9.8890822611630007</v>
      </c>
      <c r="K21" s="623">
        <v>0.207700191708</v>
      </c>
    </row>
    <row r="22" spans="1:11" ht="14.4" customHeight="1" thickBot="1" x14ac:dyDescent="0.35">
      <c r="A22" s="640" t="s">
        <v>332</v>
      </c>
      <c r="B22" s="624">
        <v>1535.2359135249601</v>
      </c>
      <c r="C22" s="624">
        <v>1369.99189</v>
      </c>
      <c r="D22" s="625">
        <v>-165.24402352496099</v>
      </c>
      <c r="E22" s="631">
        <v>0.89236571261099995</v>
      </c>
      <c r="F22" s="624">
        <v>1373.7417216843801</v>
      </c>
      <c r="G22" s="625">
        <v>228.956953614063</v>
      </c>
      <c r="H22" s="627">
        <v>122.76</v>
      </c>
      <c r="I22" s="624">
        <v>273.30399999999997</v>
      </c>
      <c r="J22" s="625">
        <v>44.347046385936999</v>
      </c>
      <c r="K22" s="632">
        <v>0.198948605611</v>
      </c>
    </row>
    <row r="23" spans="1:11" ht="14.4" customHeight="1" thickBot="1" x14ac:dyDescent="0.35">
      <c r="A23" s="641" t="s">
        <v>333</v>
      </c>
      <c r="B23" s="619">
        <v>1447.23591629675</v>
      </c>
      <c r="C23" s="619">
        <v>1256.45589</v>
      </c>
      <c r="D23" s="620">
        <v>-190.78002629674799</v>
      </c>
      <c r="E23" s="621">
        <v>0.86817627717099999</v>
      </c>
      <c r="F23" s="619">
        <v>1262.83215846812</v>
      </c>
      <c r="G23" s="620">
        <v>210.472026411353</v>
      </c>
      <c r="H23" s="622">
        <v>115.41</v>
      </c>
      <c r="I23" s="619">
        <v>250.20400000000001</v>
      </c>
      <c r="J23" s="620">
        <v>39.731973588647001</v>
      </c>
      <c r="K23" s="623">
        <v>0.19812925915900001</v>
      </c>
    </row>
    <row r="24" spans="1:11" ht="14.4" customHeight="1" thickBot="1" x14ac:dyDescent="0.35">
      <c r="A24" s="641" t="s">
        <v>334</v>
      </c>
      <c r="B24" s="619">
        <v>87.999997228213005</v>
      </c>
      <c r="C24" s="619">
        <v>113.536</v>
      </c>
      <c r="D24" s="620">
        <v>25.536002771785999</v>
      </c>
      <c r="E24" s="621">
        <v>1.2901818588189999</v>
      </c>
      <c r="F24" s="619">
        <v>110.90956321625799</v>
      </c>
      <c r="G24" s="620">
        <v>18.484927202708999</v>
      </c>
      <c r="H24" s="622">
        <v>7.35</v>
      </c>
      <c r="I24" s="619">
        <v>23.1</v>
      </c>
      <c r="J24" s="620">
        <v>4.6150727972899999</v>
      </c>
      <c r="K24" s="623">
        <v>0.20827780157199999</v>
      </c>
    </row>
    <row r="25" spans="1:11" ht="14.4" customHeight="1" thickBot="1" x14ac:dyDescent="0.35">
      <c r="A25" s="640" t="s">
        <v>335</v>
      </c>
      <c r="B25" s="624">
        <v>50640.586087149401</v>
      </c>
      <c r="C25" s="624">
        <v>46552.303760000003</v>
      </c>
      <c r="D25" s="625">
        <v>-4088.2823271493799</v>
      </c>
      <c r="E25" s="631">
        <v>0.91926866090899995</v>
      </c>
      <c r="F25" s="624">
        <v>48254.1286433118</v>
      </c>
      <c r="G25" s="625">
        <v>8042.3547738852903</v>
      </c>
      <c r="H25" s="627">
        <v>3011.0303800000002</v>
      </c>
      <c r="I25" s="624">
        <v>7292.38177</v>
      </c>
      <c r="J25" s="625">
        <v>-749.973003885293</v>
      </c>
      <c r="K25" s="632">
        <v>0.151124514627</v>
      </c>
    </row>
    <row r="26" spans="1:11" ht="14.4" customHeight="1" thickBot="1" x14ac:dyDescent="0.35">
      <c r="A26" s="641" t="s">
        <v>336</v>
      </c>
      <c r="B26" s="619">
        <v>36303.532614219199</v>
      </c>
      <c r="C26" s="619">
        <v>32589.952420000001</v>
      </c>
      <c r="D26" s="620">
        <v>-3713.5801942191301</v>
      </c>
      <c r="E26" s="621">
        <v>0.89770747013200003</v>
      </c>
      <c r="F26" s="619">
        <v>33000.009096637201</v>
      </c>
      <c r="G26" s="620">
        <v>5500.0015161061901</v>
      </c>
      <c r="H26" s="622">
        <v>1910.65994</v>
      </c>
      <c r="I26" s="619">
        <v>4970.8744200000001</v>
      </c>
      <c r="J26" s="620">
        <v>-529.12709610619095</v>
      </c>
      <c r="K26" s="623">
        <v>0.15063251665899999</v>
      </c>
    </row>
    <row r="27" spans="1:11" ht="14.4" customHeight="1" thickBot="1" x14ac:dyDescent="0.35">
      <c r="A27" s="641" t="s">
        <v>337</v>
      </c>
      <c r="B27" s="619">
        <v>5884.9998146367598</v>
      </c>
      <c r="C27" s="619">
        <v>5547.98549</v>
      </c>
      <c r="D27" s="620">
        <v>-337.01432463676201</v>
      </c>
      <c r="E27" s="621">
        <v>0.94273333300700002</v>
      </c>
      <c r="F27" s="619">
        <v>5000.3676367523703</v>
      </c>
      <c r="G27" s="620">
        <v>833.39460612539494</v>
      </c>
      <c r="H27" s="622">
        <v>353.16034000000002</v>
      </c>
      <c r="I27" s="619">
        <v>839.06340999999998</v>
      </c>
      <c r="J27" s="620">
        <v>5.6688038746049996</v>
      </c>
      <c r="K27" s="623">
        <v>0.167800344085</v>
      </c>
    </row>
    <row r="28" spans="1:11" ht="14.4" customHeight="1" thickBot="1" x14ac:dyDescent="0.35">
      <c r="A28" s="641" t="s">
        <v>338</v>
      </c>
      <c r="B28" s="619">
        <v>279.99999118067899</v>
      </c>
      <c r="C28" s="619">
        <v>341.74540000000002</v>
      </c>
      <c r="D28" s="620">
        <v>61.745408819321</v>
      </c>
      <c r="E28" s="621">
        <v>1.220519324157</v>
      </c>
      <c r="F28" s="619">
        <v>1199.5550834017799</v>
      </c>
      <c r="G28" s="620">
        <v>199.92584723363001</v>
      </c>
      <c r="H28" s="622">
        <v>-43.570489999999999</v>
      </c>
      <c r="I28" s="619">
        <v>65.366050000000001</v>
      </c>
      <c r="J28" s="620">
        <v>-134.55979723363001</v>
      </c>
      <c r="K28" s="623">
        <v>5.4491911963000003E-2</v>
      </c>
    </row>
    <row r="29" spans="1:11" ht="14.4" customHeight="1" thickBot="1" x14ac:dyDescent="0.35">
      <c r="A29" s="641" t="s">
        <v>339</v>
      </c>
      <c r="B29" s="619">
        <v>15.999999496038001</v>
      </c>
      <c r="C29" s="619">
        <v>14.993499999999999</v>
      </c>
      <c r="D29" s="620">
        <v>-1.006499496038</v>
      </c>
      <c r="E29" s="621">
        <v>0.93709377951600004</v>
      </c>
      <c r="F29" s="619">
        <v>100.00000358352401</v>
      </c>
      <c r="G29" s="620">
        <v>16.666667263920001</v>
      </c>
      <c r="H29" s="622">
        <v>0.55776000000000003</v>
      </c>
      <c r="I29" s="619">
        <v>28.4833</v>
      </c>
      <c r="J29" s="620">
        <v>11.816632736079001</v>
      </c>
      <c r="K29" s="623">
        <v>0.284832989792</v>
      </c>
    </row>
    <row r="30" spans="1:11" ht="14.4" customHeight="1" thickBot="1" x14ac:dyDescent="0.35">
      <c r="A30" s="641" t="s">
        <v>340</v>
      </c>
      <c r="B30" s="619">
        <v>0</v>
      </c>
      <c r="C30" s="619">
        <v>0.12705</v>
      </c>
      <c r="D30" s="620">
        <v>0.12705</v>
      </c>
      <c r="E30" s="629" t="s">
        <v>341</v>
      </c>
      <c r="F30" s="619">
        <v>0.12705003502199999</v>
      </c>
      <c r="G30" s="620">
        <v>2.1175005837000001E-2</v>
      </c>
      <c r="H30" s="622">
        <v>0</v>
      </c>
      <c r="I30" s="619">
        <v>0</v>
      </c>
      <c r="J30" s="620">
        <v>-2.1175005837000001E-2</v>
      </c>
      <c r="K30" s="623">
        <v>0</v>
      </c>
    </row>
    <row r="31" spans="1:11" ht="14.4" customHeight="1" thickBot="1" x14ac:dyDescent="0.35">
      <c r="A31" s="641" t="s">
        <v>342</v>
      </c>
      <c r="B31" s="619">
        <v>1045.9999670535301</v>
      </c>
      <c r="C31" s="619">
        <v>840.44478000000004</v>
      </c>
      <c r="D31" s="620">
        <v>-205.55518705353501</v>
      </c>
      <c r="E31" s="621">
        <v>0.80348451861500003</v>
      </c>
      <c r="F31" s="619">
        <v>1300.04273953804</v>
      </c>
      <c r="G31" s="620">
        <v>216.67378992300601</v>
      </c>
      <c r="H31" s="622">
        <v>83.280379999999994</v>
      </c>
      <c r="I31" s="619">
        <v>122.12718</v>
      </c>
      <c r="J31" s="620">
        <v>-94.546609923006002</v>
      </c>
      <c r="K31" s="623">
        <v>9.3940896161000001E-2</v>
      </c>
    </row>
    <row r="32" spans="1:11" ht="14.4" customHeight="1" thickBot="1" x14ac:dyDescent="0.35">
      <c r="A32" s="641" t="s">
        <v>343</v>
      </c>
      <c r="B32" s="619">
        <v>5249.6653166344704</v>
      </c>
      <c r="C32" s="619">
        <v>5388.0453699999998</v>
      </c>
      <c r="D32" s="620">
        <v>138.38005336552601</v>
      </c>
      <c r="E32" s="621">
        <v>1.026359785818</v>
      </c>
      <c r="F32" s="619">
        <v>5500.0015161061901</v>
      </c>
      <c r="G32" s="620">
        <v>916.66691935103199</v>
      </c>
      <c r="H32" s="622">
        <v>543.24013000000002</v>
      </c>
      <c r="I32" s="619">
        <v>1041.6575499999999</v>
      </c>
      <c r="J32" s="620">
        <v>124.99063064896799</v>
      </c>
      <c r="K32" s="623">
        <v>0.189392229611</v>
      </c>
    </row>
    <row r="33" spans="1:11" ht="14.4" customHeight="1" thickBot="1" x14ac:dyDescent="0.35">
      <c r="A33" s="641" t="s">
        <v>344</v>
      </c>
      <c r="B33" s="619">
        <v>275.99999130666902</v>
      </c>
      <c r="C33" s="619">
        <v>589.11675000000002</v>
      </c>
      <c r="D33" s="620">
        <v>313.11675869333101</v>
      </c>
      <c r="E33" s="621">
        <v>2.1344810454909999</v>
      </c>
      <c r="F33" s="619">
        <v>599.63064509985497</v>
      </c>
      <c r="G33" s="620">
        <v>99.938440849974995</v>
      </c>
      <c r="H33" s="622">
        <v>17.143000000000001</v>
      </c>
      <c r="I33" s="619">
        <v>31.84</v>
      </c>
      <c r="J33" s="620">
        <v>-68.098440849975006</v>
      </c>
      <c r="K33" s="623">
        <v>5.3099354176999999E-2</v>
      </c>
    </row>
    <row r="34" spans="1:11" ht="14.4" customHeight="1" thickBot="1" x14ac:dyDescent="0.35">
      <c r="A34" s="641" t="s">
        <v>345</v>
      </c>
      <c r="B34" s="619">
        <v>768.99997577836405</v>
      </c>
      <c r="C34" s="619">
        <v>680.33984999999996</v>
      </c>
      <c r="D34" s="620">
        <v>-88.660125778362996</v>
      </c>
      <c r="E34" s="621">
        <v>0.88470724503099996</v>
      </c>
      <c r="F34" s="619">
        <v>750.000206741753</v>
      </c>
      <c r="G34" s="620">
        <v>125.000034456959</v>
      </c>
      <c r="H34" s="622">
        <v>101.54600000000001</v>
      </c>
      <c r="I34" s="619">
        <v>101.54600000000001</v>
      </c>
      <c r="J34" s="620">
        <v>-23.454034456957999</v>
      </c>
      <c r="K34" s="623">
        <v>0.13539462934400001</v>
      </c>
    </row>
    <row r="35" spans="1:11" ht="14.4" customHeight="1" thickBot="1" x14ac:dyDescent="0.35">
      <c r="A35" s="641" t="s">
        <v>346</v>
      </c>
      <c r="B35" s="619">
        <v>469.38942183938798</v>
      </c>
      <c r="C35" s="619">
        <v>179.45321999999999</v>
      </c>
      <c r="D35" s="620">
        <v>-289.93620183938799</v>
      </c>
      <c r="E35" s="621">
        <v>0.38231202419600002</v>
      </c>
      <c r="F35" s="619">
        <v>350.00009647948502</v>
      </c>
      <c r="G35" s="620">
        <v>58.333349413246999</v>
      </c>
      <c r="H35" s="622">
        <v>8.9595199999999995</v>
      </c>
      <c r="I35" s="619">
        <v>30.163029999999999</v>
      </c>
      <c r="J35" s="620">
        <v>-28.170319413247</v>
      </c>
      <c r="K35" s="623">
        <v>8.6180061958000001E-2</v>
      </c>
    </row>
    <row r="36" spans="1:11" ht="14.4" customHeight="1" thickBot="1" x14ac:dyDescent="0.35">
      <c r="A36" s="641" t="s">
        <v>347</v>
      </c>
      <c r="B36" s="619">
        <v>294.99999070821502</v>
      </c>
      <c r="C36" s="619">
        <v>288.97433000000001</v>
      </c>
      <c r="D36" s="620">
        <v>-6.0256607082139997</v>
      </c>
      <c r="E36" s="621">
        <v>0.97957403085399997</v>
      </c>
      <c r="F36" s="619">
        <v>357.39454219798</v>
      </c>
      <c r="G36" s="620">
        <v>59.565757032995997</v>
      </c>
      <c r="H36" s="622">
        <v>34.184800000000003</v>
      </c>
      <c r="I36" s="619">
        <v>57.750830000000001</v>
      </c>
      <c r="J36" s="620">
        <v>-1.8149270329959999</v>
      </c>
      <c r="K36" s="623">
        <v>0.161588449685</v>
      </c>
    </row>
    <row r="37" spans="1:11" ht="14.4" customHeight="1" thickBot="1" x14ac:dyDescent="0.35">
      <c r="A37" s="641" t="s">
        <v>348</v>
      </c>
      <c r="B37" s="619">
        <v>10.999999653526</v>
      </c>
      <c r="C37" s="619">
        <v>17.695519999999998</v>
      </c>
      <c r="D37" s="620">
        <v>6.6955203464729998</v>
      </c>
      <c r="E37" s="621">
        <v>1.6086836870329999</v>
      </c>
      <c r="F37" s="619">
        <v>11.000003032212</v>
      </c>
      <c r="G37" s="620">
        <v>1.833333838702</v>
      </c>
      <c r="H37" s="622">
        <v>0</v>
      </c>
      <c r="I37" s="619">
        <v>0</v>
      </c>
      <c r="J37" s="620">
        <v>-1.833333838702</v>
      </c>
      <c r="K37" s="623">
        <v>0</v>
      </c>
    </row>
    <row r="38" spans="1:11" ht="14.4" customHeight="1" thickBot="1" x14ac:dyDescent="0.35">
      <c r="A38" s="641" t="s">
        <v>349</v>
      </c>
      <c r="B38" s="619">
        <v>0</v>
      </c>
      <c r="C38" s="619">
        <v>49.22936</v>
      </c>
      <c r="D38" s="620">
        <v>49.22936</v>
      </c>
      <c r="E38" s="629" t="s">
        <v>341</v>
      </c>
      <c r="F38" s="619">
        <v>51.000014058439</v>
      </c>
      <c r="G38" s="620">
        <v>8.5000023430729996</v>
      </c>
      <c r="H38" s="622">
        <v>1.869</v>
      </c>
      <c r="I38" s="619">
        <v>3.51</v>
      </c>
      <c r="J38" s="620">
        <v>-4.9900023430729998</v>
      </c>
      <c r="K38" s="623">
        <v>6.8823510439999999E-2</v>
      </c>
    </row>
    <row r="39" spans="1:11" ht="14.4" customHeight="1" thickBot="1" x14ac:dyDescent="0.35">
      <c r="A39" s="641" t="s">
        <v>350</v>
      </c>
      <c r="B39" s="619">
        <v>39.999004642582001</v>
      </c>
      <c r="C39" s="619">
        <v>24.20072</v>
      </c>
      <c r="D39" s="620">
        <v>-15.798284642582001</v>
      </c>
      <c r="E39" s="621">
        <v>0.60503305560300003</v>
      </c>
      <c r="F39" s="619">
        <v>35.000009647947998</v>
      </c>
      <c r="G39" s="620">
        <v>5.8333349413239999</v>
      </c>
      <c r="H39" s="622">
        <v>0</v>
      </c>
      <c r="I39" s="619">
        <v>0</v>
      </c>
      <c r="J39" s="620">
        <v>-5.8333349413239999</v>
      </c>
      <c r="K39" s="623">
        <v>0</v>
      </c>
    </row>
    <row r="40" spans="1:11" ht="14.4" customHeight="1" thickBot="1" x14ac:dyDescent="0.35">
      <c r="A40" s="640" t="s">
        <v>351</v>
      </c>
      <c r="B40" s="624">
        <v>956.99996985681901</v>
      </c>
      <c r="C40" s="624">
        <v>883.09572000000003</v>
      </c>
      <c r="D40" s="625">
        <v>-73.904249856819007</v>
      </c>
      <c r="E40" s="631">
        <v>0.92277507608700005</v>
      </c>
      <c r="F40" s="624">
        <v>877.77572604338297</v>
      </c>
      <c r="G40" s="625">
        <v>146.29595434056401</v>
      </c>
      <c r="H40" s="627">
        <v>87.575289999999995</v>
      </c>
      <c r="I40" s="624">
        <v>162.52592999999999</v>
      </c>
      <c r="J40" s="625">
        <v>16.229975659436001</v>
      </c>
      <c r="K40" s="632">
        <v>0.18515655557300001</v>
      </c>
    </row>
    <row r="41" spans="1:11" ht="14.4" customHeight="1" thickBot="1" x14ac:dyDescent="0.35">
      <c r="A41" s="641" t="s">
        <v>352</v>
      </c>
      <c r="B41" s="619">
        <v>819.99997417198699</v>
      </c>
      <c r="C41" s="619">
        <v>699.07919000000004</v>
      </c>
      <c r="D41" s="620">
        <v>-120.92078417198699</v>
      </c>
      <c r="E41" s="621">
        <v>0.85253562441300001</v>
      </c>
      <c r="F41" s="619">
        <v>753.094497107027</v>
      </c>
      <c r="G41" s="620">
        <v>125.515749517838</v>
      </c>
      <c r="H41" s="622">
        <v>69.232849999999999</v>
      </c>
      <c r="I41" s="619">
        <v>127.06375</v>
      </c>
      <c r="J41" s="620">
        <v>1.5480004821619999</v>
      </c>
      <c r="K41" s="623">
        <v>0.16872218624300001</v>
      </c>
    </row>
    <row r="42" spans="1:11" ht="14.4" customHeight="1" thickBot="1" x14ac:dyDescent="0.35">
      <c r="A42" s="641" t="s">
        <v>353</v>
      </c>
      <c r="B42" s="619">
        <v>136.99999568483199</v>
      </c>
      <c r="C42" s="619">
        <v>184.01652999999999</v>
      </c>
      <c r="D42" s="620">
        <v>47.016534315168002</v>
      </c>
      <c r="E42" s="621">
        <v>1.343186392672</v>
      </c>
      <c r="F42" s="619">
        <v>124.68122893635601</v>
      </c>
      <c r="G42" s="620">
        <v>20.780204822725999</v>
      </c>
      <c r="H42" s="622">
        <v>18.34244</v>
      </c>
      <c r="I42" s="619">
        <v>35.462179999999996</v>
      </c>
      <c r="J42" s="620">
        <v>14.681975177272999</v>
      </c>
      <c r="K42" s="623">
        <v>0.28442276598100003</v>
      </c>
    </row>
    <row r="43" spans="1:11" ht="14.4" customHeight="1" thickBot="1" x14ac:dyDescent="0.35">
      <c r="A43" s="640" t="s">
        <v>354</v>
      </c>
      <c r="B43" s="624">
        <v>716.98600796431299</v>
      </c>
      <c r="C43" s="624">
        <v>743.11310000000003</v>
      </c>
      <c r="D43" s="625">
        <v>26.127092035686001</v>
      </c>
      <c r="E43" s="631">
        <v>1.036440170024</v>
      </c>
      <c r="F43" s="624">
        <v>773.63157558706598</v>
      </c>
      <c r="G43" s="625">
        <v>128.93859593117801</v>
      </c>
      <c r="H43" s="627">
        <v>44.969270000000002</v>
      </c>
      <c r="I43" s="624">
        <v>97.247439999999997</v>
      </c>
      <c r="J43" s="625">
        <v>-31.691155931177001</v>
      </c>
      <c r="K43" s="632">
        <v>0.12570252180499999</v>
      </c>
    </row>
    <row r="44" spans="1:11" ht="14.4" customHeight="1" thickBot="1" x14ac:dyDescent="0.35">
      <c r="A44" s="641" t="s">
        <v>355</v>
      </c>
      <c r="B44" s="619">
        <v>5.1402772200650002</v>
      </c>
      <c r="C44" s="619">
        <v>88.751850000000005</v>
      </c>
      <c r="D44" s="620">
        <v>83.611572779933994</v>
      </c>
      <c r="E44" s="621">
        <v>17.265965666899</v>
      </c>
      <c r="F44" s="619">
        <v>68.926409307148006</v>
      </c>
      <c r="G44" s="620">
        <v>11.487734884524</v>
      </c>
      <c r="H44" s="622">
        <v>0</v>
      </c>
      <c r="I44" s="619">
        <v>0.72599999999999998</v>
      </c>
      <c r="J44" s="620">
        <v>-10.761734884524</v>
      </c>
      <c r="K44" s="623">
        <v>1.053297288E-2</v>
      </c>
    </row>
    <row r="45" spans="1:11" ht="14.4" customHeight="1" thickBot="1" x14ac:dyDescent="0.35">
      <c r="A45" s="641" t="s">
        <v>356</v>
      </c>
      <c r="B45" s="619">
        <v>15.999999496038001</v>
      </c>
      <c r="C45" s="619">
        <v>23.813469999999999</v>
      </c>
      <c r="D45" s="620">
        <v>7.8134705039609997</v>
      </c>
      <c r="E45" s="621">
        <v>1.4883419218789999</v>
      </c>
      <c r="F45" s="619">
        <v>24.777513088029</v>
      </c>
      <c r="G45" s="620">
        <v>4.1295855146709997</v>
      </c>
      <c r="H45" s="622">
        <v>1.57047</v>
      </c>
      <c r="I45" s="619">
        <v>2.3926799999999999</v>
      </c>
      <c r="J45" s="620">
        <v>-1.736905514671</v>
      </c>
      <c r="K45" s="623">
        <v>9.6566592115000002E-2</v>
      </c>
    </row>
    <row r="46" spans="1:11" ht="14.4" customHeight="1" thickBot="1" x14ac:dyDescent="0.35">
      <c r="A46" s="641" t="s">
        <v>357</v>
      </c>
      <c r="B46" s="619">
        <v>356.99689908482702</v>
      </c>
      <c r="C46" s="619">
        <v>320.38139000000001</v>
      </c>
      <c r="D46" s="620">
        <v>-36.615509084826002</v>
      </c>
      <c r="E46" s="621">
        <v>0.89743465789499999</v>
      </c>
      <c r="F46" s="619">
        <v>324.20747043027501</v>
      </c>
      <c r="G46" s="620">
        <v>54.034578405045004</v>
      </c>
      <c r="H46" s="622">
        <v>21.56165</v>
      </c>
      <c r="I46" s="619">
        <v>41.929859999999998</v>
      </c>
      <c r="J46" s="620">
        <v>-12.104718405045</v>
      </c>
      <c r="K46" s="623">
        <v>0.12933033265499999</v>
      </c>
    </row>
    <row r="47" spans="1:11" ht="14.4" customHeight="1" thickBot="1" x14ac:dyDescent="0.35">
      <c r="A47" s="641" t="s">
        <v>358</v>
      </c>
      <c r="B47" s="619">
        <v>91.999997102223006</v>
      </c>
      <c r="C47" s="619">
        <v>97.213229999999996</v>
      </c>
      <c r="D47" s="620">
        <v>5.2132328977759999</v>
      </c>
      <c r="E47" s="621">
        <v>1.0566655767599999</v>
      </c>
      <c r="F47" s="619">
        <v>121.420084305302</v>
      </c>
      <c r="G47" s="620">
        <v>20.236680717550001</v>
      </c>
      <c r="H47" s="622">
        <v>7.6581099999999998</v>
      </c>
      <c r="I47" s="619">
        <v>16.727329999999998</v>
      </c>
      <c r="J47" s="620">
        <v>-3.5093507175499998</v>
      </c>
      <c r="K47" s="623">
        <v>0.13776411123099999</v>
      </c>
    </row>
    <row r="48" spans="1:11" ht="14.4" customHeight="1" thickBot="1" x14ac:dyDescent="0.35">
      <c r="A48" s="641" t="s">
        <v>359</v>
      </c>
      <c r="B48" s="619">
        <v>34.999998897584</v>
      </c>
      <c r="C48" s="619">
        <v>19.951039999999999</v>
      </c>
      <c r="D48" s="620">
        <v>-15.048958897584001</v>
      </c>
      <c r="E48" s="621">
        <v>0.57002973223999998</v>
      </c>
      <c r="F48" s="619">
        <v>21.858591964083999</v>
      </c>
      <c r="G48" s="620">
        <v>3.6430986606800002</v>
      </c>
      <c r="H48" s="622">
        <v>2.24844</v>
      </c>
      <c r="I48" s="619">
        <v>5.2544000000000004</v>
      </c>
      <c r="J48" s="620">
        <v>1.6113013393190001</v>
      </c>
      <c r="K48" s="623">
        <v>0.24038144856800001</v>
      </c>
    </row>
    <row r="49" spans="1:11" ht="14.4" customHeight="1" thickBot="1" x14ac:dyDescent="0.35">
      <c r="A49" s="641" t="s">
        <v>360</v>
      </c>
      <c r="B49" s="619">
        <v>8.4211250443499992</v>
      </c>
      <c r="C49" s="619">
        <v>5.72492</v>
      </c>
      <c r="D49" s="620">
        <v>-2.6962050443500001</v>
      </c>
      <c r="E49" s="621">
        <v>0.67982840414400003</v>
      </c>
      <c r="F49" s="619">
        <v>0</v>
      </c>
      <c r="G49" s="620">
        <v>0</v>
      </c>
      <c r="H49" s="622">
        <v>0</v>
      </c>
      <c r="I49" s="619">
        <v>1.2102999999999999</v>
      </c>
      <c r="J49" s="620">
        <v>1.2102999999999999</v>
      </c>
      <c r="K49" s="630" t="s">
        <v>314</v>
      </c>
    </row>
    <row r="50" spans="1:11" ht="14.4" customHeight="1" thickBot="1" x14ac:dyDescent="0.35">
      <c r="A50" s="641" t="s">
        <v>361</v>
      </c>
      <c r="B50" s="619">
        <v>24.576944751391</v>
      </c>
      <c r="C50" s="619">
        <v>19.881550000000001</v>
      </c>
      <c r="D50" s="620">
        <v>-4.6953947513910004</v>
      </c>
      <c r="E50" s="621">
        <v>0.80895124276399999</v>
      </c>
      <c r="F50" s="619">
        <v>18.664452505221</v>
      </c>
      <c r="G50" s="620">
        <v>3.1107420842029998</v>
      </c>
      <c r="H50" s="622">
        <v>1.16934</v>
      </c>
      <c r="I50" s="619">
        <v>3.3319200000000002</v>
      </c>
      <c r="J50" s="620">
        <v>0.22117791579599999</v>
      </c>
      <c r="K50" s="623">
        <v>0.17851688920700001</v>
      </c>
    </row>
    <row r="51" spans="1:11" ht="14.4" customHeight="1" thickBot="1" x14ac:dyDescent="0.35">
      <c r="A51" s="641" t="s">
        <v>362</v>
      </c>
      <c r="B51" s="619">
        <v>47.999998488115999</v>
      </c>
      <c r="C51" s="619">
        <v>21.175999999999998</v>
      </c>
      <c r="D51" s="620">
        <v>-26.823998488116001</v>
      </c>
      <c r="E51" s="621">
        <v>0.44116668056199998</v>
      </c>
      <c r="F51" s="619">
        <v>21.000005788768998</v>
      </c>
      <c r="G51" s="620">
        <v>3.5000009647939998</v>
      </c>
      <c r="H51" s="622">
        <v>0</v>
      </c>
      <c r="I51" s="619">
        <v>0</v>
      </c>
      <c r="J51" s="620">
        <v>-3.5000009647939998</v>
      </c>
      <c r="K51" s="623">
        <v>0</v>
      </c>
    </row>
    <row r="52" spans="1:11" ht="14.4" customHeight="1" thickBot="1" x14ac:dyDescent="0.35">
      <c r="A52" s="641" t="s">
        <v>363</v>
      </c>
      <c r="B52" s="619">
        <v>46.850770273530998</v>
      </c>
      <c r="C52" s="619">
        <v>39.378320000000002</v>
      </c>
      <c r="D52" s="620">
        <v>-7.4724502735309999</v>
      </c>
      <c r="E52" s="621">
        <v>0.84050528454600004</v>
      </c>
      <c r="F52" s="619">
        <v>53.994093083743998</v>
      </c>
      <c r="G52" s="620">
        <v>8.9990155139569996</v>
      </c>
      <c r="H52" s="622">
        <v>4.88476</v>
      </c>
      <c r="I52" s="619">
        <v>7.5849700000000002</v>
      </c>
      <c r="J52" s="620">
        <v>-1.4140455139570001</v>
      </c>
      <c r="K52" s="623">
        <v>0.140477773897</v>
      </c>
    </row>
    <row r="53" spans="1:11" ht="14.4" customHeight="1" thickBot="1" x14ac:dyDescent="0.35">
      <c r="A53" s="641" t="s">
        <v>364</v>
      </c>
      <c r="B53" s="619">
        <v>0</v>
      </c>
      <c r="C53" s="619">
        <v>1.1599999999999999</v>
      </c>
      <c r="D53" s="620">
        <v>1.1599999999999999</v>
      </c>
      <c r="E53" s="629" t="s">
        <v>341</v>
      </c>
      <c r="F53" s="619">
        <v>0</v>
      </c>
      <c r="G53" s="620">
        <v>0</v>
      </c>
      <c r="H53" s="622">
        <v>0</v>
      </c>
      <c r="I53" s="619">
        <v>0</v>
      </c>
      <c r="J53" s="620">
        <v>0</v>
      </c>
      <c r="K53" s="630" t="s">
        <v>314</v>
      </c>
    </row>
    <row r="54" spans="1:11" ht="14.4" customHeight="1" thickBot="1" x14ac:dyDescent="0.35">
      <c r="A54" s="641" t="s">
        <v>365</v>
      </c>
      <c r="B54" s="619">
        <v>83.999997606183996</v>
      </c>
      <c r="C54" s="619">
        <v>105.68133</v>
      </c>
      <c r="D54" s="620">
        <v>21.681332393815001</v>
      </c>
      <c r="E54" s="621">
        <v>1.2581111072810001</v>
      </c>
      <c r="F54" s="619">
        <v>118.782955114491</v>
      </c>
      <c r="G54" s="620">
        <v>19.797159185748001</v>
      </c>
      <c r="H54" s="622">
        <v>5.8765000000000001</v>
      </c>
      <c r="I54" s="619">
        <v>18.089980000000001</v>
      </c>
      <c r="J54" s="620">
        <v>-1.7071791857480001</v>
      </c>
      <c r="K54" s="623">
        <v>0.15229440943399999</v>
      </c>
    </row>
    <row r="55" spans="1:11" ht="14.4" customHeight="1" thickBot="1" x14ac:dyDescent="0.35">
      <c r="A55" s="640" t="s">
        <v>366</v>
      </c>
      <c r="B55" s="624">
        <v>221.57169301814599</v>
      </c>
      <c r="C55" s="624">
        <v>153.54474999999999</v>
      </c>
      <c r="D55" s="625">
        <v>-68.026943018145005</v>
      </c>
      <c r="E55" s="631">
        <v>0.692979991751</v>
      </c>
      <c r="F55" s="624">
        <v>180.00510653873999</v>
      </c>
      <c r="G55" s="625">
        <v>30.000851089788998</v>
      </c>
      <c r="H55" s="627">
        <v>0.10749</v>
      </c>
      <c r="I55" s="624">
        <v>31.395820000000001</v>
      </c>
      <c r="J55" s="625">
        <v>1.39496891021</v>
      </c>
      <c r="K55" s="632">
        <v>0.174416274091</v>
      </c>
    </row>
    <row r="56" spans="1:11" ht="14.4" customHeight="1" thickBot="1" x14ac:dyDescent="0.35">
      <c r="A56" s="641" t="s">
        <v>367</v>
      </c>
      <c r="B56" s="619">
        <v>0</v>
      </c>
      <c r="C56" s="619">
        <v>1.6103099999999999</v>
      </c>
      <c r="D56" s="620">
        <v>1.6103099999999999</v>
      </c>
      <c r="E56" s="629" t="s">
        <v>314</v>
      </c>
      <c r="F56" s="619">
        <v>0</v>
      </c>
      <c r="G56" s="620">
        <v>0</v>
      </c>
      <c r="H56" s="622">
        <v>0</v>
      </c>
      <c r="I56" s="619">
        <v>0</v>
      </c>
      <c r="J56" s="620">
        <v>0</v>
      </c>
      <c r="K56" s="630" t="s">
        <v>314</v>
      </c>
    </row>
    <row r="57" spans="1:11" ht="14.4" customHeight="1" thickBot="1" x14ac:dyDescent="0.35">
      <c r="A57" s="641" t="s">
        <v>368</v>
      </c>
      <c r="B57" s="619">
        <v>0</v>
      </c>
      <c r="C57" s="619">
        <v>3.4310700000000001</v>
      </c>
      <c r="D57" s="620">
        <v>3.4310700000000001</v>
      </c>
      <c r="E57" s="629" t="s">
        <v>314</v>
      </c>
      <c r="F57" s="619">
        <v>2.8201932350919998</v>
      </c>
      <c r="G57" s="620">
        <v>0.47003220584799998</v>
      </c>
      <c r="H57" s="622">
        <v>4.8239999999999998E-2</v>
      </c>
      <c r="I57" s="619">
        <v>0.16242999999999999</v>
      </c>
      <c r="J57" s="620">
        <v>-0.30760220584800002</v>
      </c>
      <c r="K57" s="623">
        <v>5.7595344169000001E-2</v>
      </c>
    </row>
    <row r="58" spans="1:11" ht="14.4" customHeight="1" thickBot="1" x14ac:dyDescent="0.35">
      <c r="A58" s="641" t="s">
        <v>369</v>
      </c>
      <c r="B58" s="619">
        <v>0.333744911491</v>
      </c>
      <c r="C58" s="619">
        <v>9.74</v>
      </c>
      <c r="D58" s="620">
        <v>9.4062550885080007</v>
      </c>
      <c r="E58" s="621">
        <v>29.183965551656001</v>
      </c>
      <c r="F58" s="619">
        <v>8.55420144042</v>
      </c>
      <c r="G58" s="620">
        <v>1.4257002400700001</v>
      </c>
      <c r="H58" s="622">
        <v>0</v>
      </c>
      <c r="I58" s="619">
        <v>14.673400000000001</v>
      </c>
      <c r="J58" s="620">
        <v>13.247699759929001</v>
      </c>
      <c r="K58" s="623">
        <v>1.715344220287</v>
      </c>
    </row>
    <row r="59" spans="1:11" ht="14.4" customHeight="1" thickBot="1" x14ac:dyDescent="0.35">
      <c r="A59" s="641" t="s">
        <v>370</v>
      </c>
      <c r="B59" s="619">
        <v>204.237948642113</v>
      </c>
      <c r="C59" s="619">
        <v>128.66562999999999</v>
      </c>
      <c r="D59" s="620">
        <v>-75.572318642113004</v>
      </c>
      <c r="E59" s="621">
        <v>0.62997905558400003</v>
      </c>
      <c r="F59" s="619">
        <v>154.47088493805001</v>
      </c>
      <c r="G59" s="620">
        <v>25.745147489674999</v>
      </c>
      <c r="H59" s="622">
        <v>0</v>
      </c>
      <c r="I59" s="619">
        <v>15.346</v>
      </c>
      <c r="J59" s="620">
        <v>-10.399147489675</v>
      </c>
      <c r="K59" s="623">
        <v>9.9345582217999995E-2</v>
      </c>
    </row>
    <row r="60" spans="1:11" ht="14.4" customHeight="1" thickBot="1" x14ac:dyDescent="0.35">
      <c r="A60" s="641" t="s">
        <v>371</v>
      </c>
      <c r="B60" s="619">
        <v>0</v>
      </c>
      <c r="C60" s="619">
        <v>2.0206</v>
      </c>
      <c r="D60" s="620">
        <v>2.0206</v>
      </c>
      <c r="E60" s="629" t="s">
        <v>314</v>
      </c>
      <c r="F60" s="619">
        <v>3.9218079101969998</v>
      </c>
      <c r="G60" s="620">
        <v>0.65363465169900004</v>
      </c>
      <c r="H60" s="622">
        <v>0</v>
      </c>
      <c r="I60" s="619">
        <v>0</v>
      </c>
      <c r="J60" s="620">
        <v>-0.65363465169900004</v>
      </c>
      <c r="K60" s="623">
        <v>0</v>
      </c>
    </row>
    <row r="61" spans="1:11" ht="14.4" customHeight="1" thickBot="1" x14ac:dyDescent="0.35">
      <c r="A61" s="641" t="s">
        <v>372</v>
      </c>
      <c r="B61" s="619">
        <v>16.999999464540998</v>
      </c>
      <c r="C61" s="619">
        <v>8.07714</v>
      </c>
      <c r="D61" s="620">
        <v>-8.9228594645410002</v>
      </c>
      <c r="E61" s="621">
        <v>0.47512589731799998</v>
      </c>
      <c r="F61" s="619">
        <v>10.238019014979001</v>
      </c>
      <c r="G61" s="620">
        <v>1.706336502496</v>
      </c>
      <c r="H61" s="622">
        <v>5.9249999999999997E-2</v>
      </c>
      <c r="I61" s="619">
        <v>1.2139899999999999</v>
      </c>
      <c r="J61" s="620">
        <v>-0.49234650249599998</v>
      </c>
      <c r="K61" s="623">
        <v>0.11857665025</v>
      </c>
    </row>
    <row r="62" spans="1:11" ht="14.4" customHeight="1" thickBot="1" x14ac:dyDescent="0.35">
      <c r="A62" s="640" t="s">
        <v>373</v>
      </c>
      <c r="B62" s="624">
        <v>4356.2173861702504</v>
      </c>
      <c r="C62" s="624">
        <v>4094.08187</v>
      </c>
      <c r="D62" s="625">
        <v>-262.135516170252</v>
      </c>
      <c r="E62" s="631">
        <v>0.93982496901900003</v>
      </c>
      <c r="F62" s="624">
        <v>4028.2483825885301</v>
      </c>
      <c r="G62" s="625">
        <v>671.37473043142199</v>
      </c>
      <c r="H62" s="627">
        <v>332.07218999999998</v>
      </c>
      <c r="I62" s="624">
        <v>512.55434000000002</v>
      </c>
      <c r="J62" s="625">
        <v>-158.820390431422</v>
      </c>
      <c r="K62" s="632">
        <v>0.12724000392199999</v>
      </c>
    </row>
    <row r="63" spans="1:11" ht="14.4" customHeight="1" thickBot="1" x14ac:dyDescent="0.35">
      <c r="A63" s="641" t="s">
        <v>374</v>
      </c>
      <c r="B63" s="619">
        <v>0</v>
      </c>
      <c r="C63" s="619">
        <v>1.331</v>
      </c>
      <c r="D63" s="620">
        <v>1.331</v>
      </c>
      <c r="E63" s="629" t="s">
        <v>341</v>
      </c>
      <c r="F63" s="619">
        <v>0</v>
      </c>
      <c r="G63" s="620">
        <v>0</v>
      </c>
      <c r="H63" s="622">
        <v>0</v>
      </c>
      <c r="I63" s="619">
        <v>0</v>
      </c>
      <c r="J63" s="620">
        <v>0</v>
      </c>
      <c r="K63" s="623">
        <v>2</v>
      </c>
    </row>
    <row r="64" spans="1:11" ht="14.4" customHeight="1" thickBot="1" x14ac:dyDescent="0.35">
      <c r="A64" s="641" t="s">
        <v>375</v>
      </c>
      <c r="B64" s="619">
        <v>36.999998834589</v>
      </c>
      <c r="C64" s="619">
        <v>37.482610000000001</v>
      </c>
      <c r="D64" s="620">
        <v>0.48261116540999999</v>
      </c>
      <c r="E64" s="621">
        <v>1.0130435454210001</v>
      </c>
      <c r="F64" s="619">
        <v>0</v>
      </c>
      <c r="G64" s="620">
        <v>0</v>
      </c>
      <c r="H64" s="622">
        <v>2.89113</v>
      </c>
      <c r="I64" s="619">
        <v>13.15504</v>
      </c>
      <c r="J64" s="620">
        <v>13.15504</v>
      </c>
      <c r="K64" s="630" t="s">
        <v>314</v>
      </c>
    </row>
    <row r="65" spans="1:11" ht="14.4" customHeight="1" thickBot="1" x14ac:dyDescent="0.35">
      <c r="A65" s="641" t="s">
        <v>376</v>
      </c>
      <c r="B65" s="619">
        <v>1.999999937004</v>
      </c>
      <c r="C65" s="619">
        <v>0.41382000000000002</v>
      </c>
      <c r="D65" s="620">
        <v>-1.586179937004</v>
      </c>
      <c r="E65" s="621">
        <v>0.20691000651700001</v>
      </c>
      <c r="F65" s="619">
        <v>0.45402111063200001</v>
      </c>
      <c r="G65" s="620">
        <v>7.5670185104999996E-2</v>
      </c>
      <c r="H65" s="622">
        <v>0</v>
      </c>
      <c r="I65" s="619">
        <v>0</v>
      </c>
      <c r="J65" s="620">
        <v>-7.5670185104999996E-2</v>
      </c>
      <c r="K65" s="623">
        <v>0</v>
      </c>
    </row>
    <row r="66" spans="1:11" ht="14.4" customHeight="1" thickBot="1" x14ac:dyDescent="0.35">
      <c r="A66" s="641" t="s">
        <v>377</v>
      </c>
      <c r="B66" s="619">
        <v>0</v>
      </c>
      <c r="C66" s="619">
        <v>39.569200000000002</v>
      </c>
      <c r="D66" s="620">
        <v>39.569200000000002</v>
      </c>
      <c r="E66" s="629" t="s">
        <v>314</v>
      </c>
      <c r="F66" s="619">
        <v>0</v>
      </c>
      <c r="G66" s="620">
        <v>0</v>
      </c>
      <c r="H66" s="622">
        <v>0.25555</v>
      </c>
      <c r="I66" s="619">
        <v>0.25555</v>
      </c>
      <c r="J66" s="620">
        <v>0.25555</v>
      </c>
      <c r="K66" s="630" t="s">
        <v>314</v>
      </c>
    </row>
    <row r="67" spans="1:11" ht="14.4" customHeight="1" thickBot="1" x14ac:dyDescent="0.35">
      <c r="A67" s="641" t="s">
        <v>378</v>
      </c>
      <c r="B67" s="619">
        <v>402.99999968502402</v>
      </c>
      <c r="C67" s="619">
        <v>431.20382000000001</v>
      </c>
      <c r="D67" s="620">
        <v>28.203820314975001</v>
      </c>
      <c r="E67" s="621">
        <v>1.0699846658479999</v>
      </c>
      <c r="F67" s="619">
        <v>434.000119634562</v>
      </c>
      <c r="G67" s="620">
        <v>72.333353272427004</v>
      </c>
      <c r="H67" s="622">
        <v>27.01079</v>
      </c>
      <c r="I67" s="619">
        <v>71.330879999999993</v>
      </c>
      <c r="J67" s="620">
        <v>-1.002473272427</v>
      </c>
      <c r="K67" s="623">
        <v>0.16435682105300001</v>
      </c>
    </row>
    <row r="68" spans="1:11" ht="14.4" customHeight="1" thickBot="1" x14ac:dyDescent="0.35">
      <c r="A68" s="641" t="s">
        <v>379</v>
      </c>
      <c r="B68" s="619">
        <v>3800.2173913043598</v>
      </c>
      <c r="C68" s="619">
        <v>3444.5856199999998</v>
      </c>
      <c r="D68" s="620">
        <v>-355.63177130435901</v>
      </c>
      <c r="E68" s="621">
        <v>0.90641804542000004</v>
      </c>
      <c r="F68" s="619">
        <v>3479.79421041859</v>
      </c>
      <c r="G68" s="620">
        <v>579.96570173643204</v>
      </c>
      <c r="H68" s="622">
        <v>296.14999999999998</v>
      </c>
      <c r="I68" s="619">
        <v>416.91237999999998</v>
      </c>
      <c r="J68" s="620">
        <v>-163.053321736432</v>
      </c>
      <c r="K68" s="623">
        <v>0.119809492972</v>
      </c>
    </row>
    <row r="69" spans="1:11" ht="14.4" customHeight="1" thickBot="1" x14ac:dyDescent="0.35">
      <c r="A69" s="641" t="s">
        <v>380</v>
      </c>
      <c r="B69" s="619">
        <v>113.99999640927599</v>
      </c>
      <c r="C69" s="619">
        <v>139.4958</v>
      </c>
      <c r="D69" s="620">
        <v>25.495803590723</v>
      </c>
      <c r="E69" s="621">
        <v>1.223647406962</v>
      </c>
      <c r="F69" s="619">
        <v>114.00003142474699</v>
      </c>
      <c r="G69" s="620">
        <v>19.000005237457</v>
      </c>
      <c r="H69" s="622">
        <v>5.7647199999999996</v>
      </c>
      <c r="I69" s="619">
        <v>10.90049</v>
      </c>
      <c r="J69" s="620">
        <v>-8.0995152374570001</v>
      </c>
      <c r="K69" s="623">
        <v>9.5618306974999998E-2</v>
      </c>
    </row>
    <row r="70" spans="1:11" ht="14.4" customHeight="1" thickBot="1" x14ac:dyDescent="0.35">
      <c r="A70" s="640" t="s">
        <v>381</v>
      </c>
      <c r="B70" s="624">
        <v>0</v>
      </c>
      <c r="C70" s="624">
        <v>5.2309999999999999</v>
      </c>
      <c r="D70" s="625">
        <v>5.2309999999999999</v>
      </c>
      <c r="E70" s="626" t="s">
        <v>341</v>
      </c>
      <c r="F70" s="624">
        <v>0</v>
      </c>
      <c r="G70" s="625">
        <v>0</v>
      </c>
      <c r="H70" s="627">
        <v>0</v>
      </c>
      <c r="I70" s="624">
        <v>0</v>
      </c>
      <c r="J70" s="625">
        <v>0</v>
      </c>
      <c r="K70" s="628" t="s">
        <v>314</v>
      </c>
    </row>
    <row r="71" spans="1:11" ht="14.4" customHeight="1" thickBot="1" x14ac:dyDescent="0.35">
      <c r="A71" s="641" t="s">
        <v>382</v>
      </c>
      <c r="B71" s="619">
        <v>0</v>
      </c>
      <c r="C71" s="619">
        <v>5.2309999999999999</v>
      </c>
      <c r="D71" s="620">
        <v>5.2309999999999999</v>
      </c>
      <c r="E71" s="629" t="s">
        <v>341</v>
      </c>
      <c r="F71" s="619">
        <v>0</v>
      </c>
      <c r="G71" s="620">
        <v>0</v>
      </c>
      <c r="H71" s="622">
        <v>0</v>
      </c>
      <c r="I71" s="619">
        <v>0</v>
      </c>
      <c r="J71" s="620">
        <v>0</v>
      </c>
      <c r="K71" s="630" t="s">
        <v>314</v>
      </c>
    </row>
    <row r="72" spans="1:11" ht="14.4" customHeight="1" thickBot="1" x14ac:dyDescent="0.35">
      <c r="A72" s="639" t="s">
        <v>42</v>
      </c>
      <c r="B72" s="619">
        <v>2351.36751094182</v>
      </c>
      <c r="C72" s="619">
        <v>2295.0880000000002</v>
      </c>
      <c r="D72" s="620">
        <v>-56.279510941822998</v>
      </c>
      <c r="E72" s="621">
        <v>0.97606520006700004</v>
      </c>
      <c r="F72" s="619">
        <v>2287.7600181452599</v>
      </c>
      <c r="G72" s="620">
        <v>381.29333635754301</v>
      </c>
      <c r="H72" s="622">
        <v>201.66399999999999</v>
      </c>
      <c r="I72" s="619">
        <v>480.16</v>
      </c>
      <c r="J72" s="620">
        <v>98.866663642456999</v>
      </c>
      <c r="K72" s="623">
        <v>0.209882153806</v>
      </c>
    </row>
    <row r="73" spans="1:11" ht="14.4" customHeight="1" thickBot="1" x14ac:dyDescent="0.35">
      <c r="A73" s="640" t="s">
        <v>383</v>
      </c>
      <c r="B73" s="624">
        <v>2351.36751094182</v>
      </c>
      <c r="C73" s="624">
        <v>2295.0880000000002</v>
      </c>
      <c r="D73" s="625">
        <v>-56.279510941822998</v>
      </c>
      <c r="E73" s="631">
        <v>0.97606520006700004</v>
      </c>
      <c r="F73" s="624">
        <v>2287.7600181452599</v>
      </c>
      <c r="G73" s="625">
        <v>381.29333635754301</v>
      </c>
      <c r="H73" s="627">
        <v>201.66399999999999</v>
      </c>
      <c r="I73" s="624">
        <v>480.16</v>
      </c>
      <c r="J73" s="625">
        <v>98.866663642456999</v>
      </c>
      <c r="K73" s="632">
        <v>0.209882153806</v>
      </c>
    </row>
    <row r="74" spans="1:11" ht="14.4" customHeight="1" thickBot="1" x14ac:dyDescent="0.35">
      <c r="A74" s="641" t="s">
        <v>384</v>
      </c>
      <c r="B74" s="619">
        <v>575.36756688151297</v>
      </c>
      <c r="C74" s="619">
        <v>653.29300000000001</v>
      </c>
      <c r="D74" s="620">
        <v>77.925433118487007</v>
      </c>
      <c r="E74" s="621">
        <v>1.1354359154110001</v>
      </c>
      <c r="F74" s="619">
        <v>666.15762357737901</v>
      </c>
      <c r="G74" s="620">
        <v>111.02627059623001</v>
      </c>
      <c r="H74" s="622">
        <v>15.867000000000001</v>
      </c>
      <c r="I74" s="619">
        <v>37.561</v>
      </c>
      <c r="J74" s="620">
        <v>-73.465270596229004</v>
      </c>
      <c r="K74" s="623">
        <v>5.6384553249999997E-2</v>
      </c>
    </row>
    <row r="75" spans="1:11" ht="14.4" customHeight="1" thickBot="1" x14ac:dyDescent="0.35">
      <c r="A75" s="641" t="s">
        <v>385</v>
      </c>
      <c r="B75" s="619">
        <v>214.999993228021</v>
      </c>
      <c r="C75" s="619">
        <v>191.96299999999999</v>
      </c>
      <c r="D75" s="620">
        <v>-23.036993228021</v>
      </c>
      <c r="E75" s="621">
        <v>0.89285119091300003</v>
      </c>
      <c r="F75" s="619">
        <v>190.57292090923099</v>
      </c>
      <c r="G75" s="620">
        <v>31.762153484871</v>
      </c>
      <c r="H75" s="622">
        <v>14.959</v>
      </c>
      <c r="I75" s="619">
        <v>35.566000000000003</v>
      </c>
      <c r="J75" s="620">
        <v>3.8038465151279999</v>
      </c>
      <c r="K75" s="623">
        <v>0.186626724459</v>
      </c>
    </row>
    <row r="76" spans="1:11" ht="14.4" customHeight="1" thickBot="1" x14ac:dyDescent="0.35">
      <c r="A76" s="641" t="s">
        <v>386</v>
      </c>
      <c r="B76" s="619">
        <v>1559.99995086379</v>
      </c>
      <c r="C76" s="619">
        <v>1448.337</v>
      </c>
      <c r="D76" s="620">
        <v>-111.662950863788</v>
      </c>
      <c r="E76" s="621">
        <v>0.92842118308900001</v>
      </c>
      <c r="F76" s="619">
        <v>1429.41143957596</v>
      </c>
      <c r="G76" s="620">
        <v>238.23523992932701</v>
      </c>
      <c r="H76" s="622">
        <v>170.738</v>
      </c>
      <c r="I76" s="619">
        <v>406.83300000000003</v>
      </c>
      <c r="J76" s="620">
        <v>168.59776007067299</v>
      </c>
      <c r="K76" s="623">
        <v>0.28461574374999998</v>
      </c>
    </row>
    <row r="77" spans="1:11" ht="14.4" customHeight="1" thickBot="1" x14ac:dyDescent="0.35">
      <c r="A77" s="641" t="s">
        <v>387</v>
      </c>
      <c r="B77" s="619">
        <v>0.99999996850200001</v>
      </c>
      <c r="C77" s="619">
        <v>1.4950000000000001</v>
      </c>
      <c r="D77" s="620">
        <v>0.495000031497</v>
      </c>
      <c r="E77" s="621">
        <v>1.4950000470880001</v>
      </c>
      <c r="F77" s="619">
        <v>1.618034082686</v>
      </c>
      <c r="G77" s="620">
        <v>0.26967234711400001</v>
      </c>
      <c r="H77" s="622">
        <v>0.1</v>
      </c>
      <c r="I77" s="619">
        <v>0.2</v>
      </c>
      <c r="J77" s="620">
        <v>-6.9672347113999999E-2</v>
      </c>
      <c r="K77" s="623">
        <v>0.123606790573</v>
      </c>
    </row>
    <row r="78" spans="1:11" ht="14.4" customHeight="1" thickBot="1" x14ac:dyDescent="0.35">
      <c r="A78" s="642" t="s">
        <v>388</v>
      </c>
      <c r="B78" s="624">
        <v>4791.1159544556103</v>
      </c>
      <c r="C78" s="624">
        <v>3885.7203599999998</v>
      </c>
      <c r="D78" s="625">
        <v>-905.39559445560997</v>
      </c>
      <c r="E78" s="631">
        <v>0.81102615694000002</v>
      </c>
      <c r="F78" s="624">
        <v>3654.7899756716401</v>
      </c>
      <c r="G78" s="625">
        <v>609.13166261193999</v>
      </c>
      <c r="H78" s="627">
        <v>319.42950000000002</v>
      </c>
      <c r="I78" s="624">
        <v>674.57989999999995</v>
      </c>
      <c r="J78" s="625">
        <v>65.448237388059994</v>
      </c>
      <c r="K78" s="632">
        <v>0.18457419016900001</v>
      </c>
    </row>
    <row r="79" spans="1:11" ht="14.4" customHeight="1" thickBot="1" x14ac:dyDescent="0.35">
      <c r="A79" s="639" t="s">
        <v>45</v>
      </c>
      <c r="B79" s="619">
        <v>2493.4091174569398</v>
      </c>
      <c r="C79" s="619">
        <v>1367.92578</v>
      </c>
      <c r="D79" s="620">
        <v>-1125.48333745694</v>
      </c>
      <c r="E79" s="621">
        <v>0.54861665918400004</v>
      </c>
      <c r="F79" s="619">
        <v>1230.8016888418099</v>
      </c>
      <c r="G79" s="620">
        <v>205.13361480696801</v>
      </c>
      <c r="H79" s="622">
        <v>69.783680000000004</v>
      </c>
      <c r="I79" s="619">
        <v>200.60557</v>
      </c>
      <c r="J79" s="620">
        <v>-4.5280448069680004</v>
      </c>
      <c r="K79" s="623">
        <v>0.16298772728200001</v>
      </c>
    </row>
    <row r="80" spans="1:11" ht="14.4" customHeight="1" thickBot="1" x14ac:dyDescent="0.35">
      <c r="A80" s="643" t="s">
        <v>389</v>
      </c>
      <c r="B80" s="619">
        <v>2493.4091174569398</v>
      </c>
      <c r="C80" s="619">
        <v>1367.92578</v>
      </c>
      <c r="D80" s="620">
        <v>-1125.48333745694</v>
      </c>
      <c r="E80" s="621">
        <v>0.54861665918400004</v>
      </c>
      <c r="F80" s="619">
        <v>1230.8016888418099</v>
      </c>
      <c r="G80" s="620">
        <v>205.13361480696801</v>
      </c>
      <c r="H80" s="622">
        <v>69.783680000000004</v>
      </c>
      <c r="I80" s="619">
        <v>200.60557</v>
      </c>
      <c r="J80" s="620">
        <v>-4.5280448069680004</v>
      </c>
      <c r="K80" s="623">
        <v>0.16298772728200001</v>
      </c>
    </row>
    <row r="81" spans="1:11" ht="14.4" customHeight="1" thickBot="1" x14ac:dyDescent="0.35">
      <c r="A81" s="641" t="s">
        <v>390</v>
      </c>
      <c r="B81" s="619">
        <v>1743.9446798066199</v>
      </c>
      <c r="C81" s="619">
        <v>889.93751999999995</v>
      </c>
      <c r="D81" s="620">
        <v>-854.00715980662198</v>
      </c>
      <c r="E81" s="621">
        <v>0.51030146214100003</v>
      </c>
      <c r="F81" s="619">
        <v>797.89933624185903</v>
      </c>
      <c r="G81" s="620">
        <v>132.98322270697699</v>
      </c>
      <c r="H81" s="622">
        <v>43.062249999999999</v>
      </c>
      <c r="I81" s="619">
        <v>140.58985000000001</v>
      </c>
      <c r="J81" s="620">
        <v>7.6066272930230001</v>
      </c>
      <c r="K81" s="623">
        <v>0.176199983649</v>
      </c>
    </row>
    <row r="82" spans="1:11" ht="14.4" customHeight="1" thickBot="1" x14ac:dyDescent="0.35">
      <c r="A82" s="641" t="s">
        <v>391</v>
      </c>
      <c r="B82" s="619">
        <v>37.508798162498003</v>
      </c>
      <c r="C82" s="619">
        <v>0</v>
      </c>
      <c r="D82" s="620">
        <v>-37.508798162498003</v>
      </c>
      <c r="E82" s="621">
        <v>0</v>
      </c>
      <c r="F82" s="619">
        <v>0</v>
      </c>
      <c r="G82" s="620">
        <v>0</v>
      </c>
      <c r="H82" s="622">
        <v>0</v>
      </c>
      <c r="I82" s="619">
        <v>0</v>
      </c>
      <c r="J82" s="620">
        <v>0</v>
      </c>
      <c r="K82" s="623">
        <v>2</v>
      </c>
    </row>
    <row r="83" spans="1:11" ht="14.4" customHeight="1" thickBot="1" x14ac:dyDescent="0.35">
      <c r="A83" s="641" t="s">
        <v>392</v>
      </c>
      <c r="B83" s="619">
        <v>96.680634382525994</v>
      </c>
      <c r="C83" s="619">
        <v>75.663420000000002</v>
      </c>
      <c r="D83" s="620">
        <v>-21.017214382525999</v>
      </c>
      <c r="E83" s="621">
        <v>0.78261195205400003</v>
      </c>
      <c r="F83" s="619">
        <v>-6.5553826576610001</v>
      </c>
      <c r="G83" s="620">
        <v>-1.0925637762760001</v>
      </c>
      <c r="H83" s="622">
        <v>0</v>
      </c>
      <c r="I83" s="619">
        <v>0</v>
      </c>
      <c r="J83" s="620">
        <v>1.0925637762760001</v>
      </c>
      <c r="K83" s="623">
        <v>0</v>
      </c>
    </row>
    <row r="84" spans="1:11" ht="14.4" customHeight="1" thickBot="1" x14ac:dyDescent="0.35">
      <c r="A84" s="641" t="s">
        <v>393</v>
      </c>
      <c r="B84" s="619">
        <v>437.99998620406302</v>
      </c>
      <c r="C84" s="619">
        <v>180.02115000000001</v>
      </c>
      <c r="D84" s="620">
        <v>-257.97883620406299</v>
      </c>
      <c r="E84" s="621">
        <v>0.411007204726</v>
      </c>
      <c r="F84" s="619">
        <v>184.013212978626</v>
      </c>
      <c r="G84" s="620">
        <v>30.668868829769998</v>
      </c>
      <c r="H84" s="622">
        <v>4.2987500000000001</v>
      </c>
      <c r="I84" s="619">
        <v>14.36557</v>
      </c>
      <c r="J84" s="620">
        <v>-16.30329882977</v>
      </c>
      <c r="K84" s="623">
        <v>7.8068143951999999E-2</v>
      </c>
    </row>
    <row r="85" spans="1:11" ht="14.4" customHeight="1" thickBot="1" x14ac:dyDescent="0.35">
      <c r="A85" s="641" t="s">
        <v>394</v>
      </c>
      <c r="B85" s="619">
        <v>177.27501890123199</v>
      </c>
      <c r="C85" s="619">
        <v>222.30368999999999</v>
      </c>
      <c r="D85" s="620">
        <v>45.028671098768001</v>
      </c>
      <c r="E85" s="621">
        <v>1.2540046046969999</v>
      </c>
      <c r="F85" s="619">
        <v>255.44452227898699</v>
      </c>
      <c r="G85" s="620">
        <v>42.574087046496999</v>
      </c>
      <c r="H85" s="622">
        <v>22.42268</v>
      </c>
      <c r="I85" s="619">
        <v>45.650149999999996</v>
      </c>
      <c r="J85" s="620">
        <v>3.0760629535019999</v>
      </c>
      <c r="K85" s="623">
        <v>0.17870866672999999</v>
      </c>
    </row>
    <row r="86" spans="1:11" ht="14.4" customHeight="1" thickBot="1" x14ac:dyDescent="0.35">
      <c r="A86" s="644" t="s">
        <v>46</v>
      </c>
      <c r="B86" s="624">
        <v>0</v>
      </c>
      <c r="C86" s="624">
        <v>140.93799999999999</v>
      </c>
      <c r="D86" s="625">
        <v>140.93799999999999</v>
      </c>
      <c r="E86" s="626" t="s">
        <v>314</v>
      </c>
      <c r="F86" s="624">
        <v>19.688860612163001</v>
      </c>
      <c r="G86" s="625">
        <v>3.281476768693</v>
      </c>
      <c r="H86" s="627">
        <v>8.7140000000000004</v>
      </c>
      <c r="I86" s="624">
        <v>13.954000000000001</v>
      </c>
      <c r="J86" s="625">
        <v>10.672523231306</v>
      </c>
      <c r="K86" s="632">
        <v>0.70872562282100005</v>
      </c>
    </row>
    <row r="87" spans="1:11" ht="14.4" customHeight="1" thickBot="1" x14ac:dyDescent="0.35">
      <c r="A87" s="640" t="s">
        <v>395</v>
      </c>
      <c r="B87" s="624">
        <v>0</v>
      </c>
      <c r="C87" s="624">
        <v>91.29</v>
      </c>
      <c r="D87" s="625">
        <v>91.29</v>
      </c>
      <c r="E87" s="626" t="s">
        <v>314</v>
      </c>
      <c r="F87" s="624">
        <v>19.688860612163001</v>
      </c>
      <c r="G87" s="625">
        <v>3.281476768693</v>
      </c>
      <c r="H87" s="627">
        <v>8.7140000000000004</v>
      </c>
      <c r="I87" s="624">
        <v>13.954000000000001</v>
      </c>
      <c r="J87" s="625">
        <v>10.672523231306</v>
      </c>
      <c r="K87" s="632">
        <v>0.70872562282100005</v>
      </c>
    </row>
    <row r="88" spans="1:11" ht="14.4" customHeight="1" thickBot="1" x14ac:dyDescent="0.35">
      <c r="A88" s="641" t="s">
        <v>396</v>
      </c>
      <c r="B88" s="619">
        <v>0</v>
      </c>
      <c r="C88" s="619">
        <v>67.185000000000002</v>
      </c>
      <c r="D88" s="620">
        <v>67.185000000000002</v>
      </c>
      <c r="E88" s="629" t="s">
        <v>314</v>
      </c>
      <c r="F88" s="619">
        <v>0</v>
      </c>
      <c r="G88" s="620">
        <v>0</v>
      </c>
      <c r="H88" s="622">
        <v>7.0540000000000003</v>
      </c>
      <c r="I88" s="619">
        <v>8.9740000000000002</v>
      </c>
      <c r="J88" s="620">
        <v>8.9740000000000002</v>
      </c>
      <c r="K88" s="630" t="s">
        <v>314</v>
      </c>
    </row>
    <row r="89" spans="1:11" ht="14.4" customHeight="1" thickBot="1" x14ac:dyDescent="0.35">
      <c r="A89" s="641" t="s">
        <v>397</v>
      </c>
      <c r="B89" s="619">
        <v>0</v>
      </c>
      <c r="C89" s="619">
        <v>24.105</v>
      </c>
      <c r="D89" s="620">
        <v>24.105</v>
      </c>
      <c r="E89" s="629" t="s">
        <v>314</v>
      </c>
      <c r="F89" s="619">
        <v>19.688860612163001</v>
      </c>
      <c r="G89" s="620">
        <v>3.281476768693</v>
      </c>
      <c r="H89" s="622">
        <v>1.66</v>
      </c>
      <c r="I89" s="619">
        <v>4.9800000000000004</v>
      </c>
      <c r="J89" s="620">
        <v>1.6985232313059999</v>
      </c>
      <c r="K89" s="623">
        <v>0.252934900505</v>
      </c>
    </row>
    <row r="90" spans="1:11" ht="14.4" customHeight="1" thickBot="1" x14ac:dyDescent="0.35">
      <c r="A90" s="640" t="s">
        <v>398</v>
      </c>
      <c r="B90" s="624">
        <v>0</v>
      </c>
      <c r="C90" s="624">
        <v>49.648000000000003</v>
      </c>
      <c r="D90" s="625">
        <v>49.648000000000003</v>
      </c>
      <c r="E90" s="626" t="s">
        <v>314</v>
      </c>
      <c r="F90" s="624">
        <v>0</v>
      </c>
      <c r="G90" s="625">
        <v>0</v>
      </c>
      <c r="H90" s="627">
        <v>0</v>
      </c>
      <c r="I90" s="624">
        <v>0</v>
      </c>
      <c r="J90" s="625">
        <v>0</v>
      </c>
      <c r="K90" s="628" t="s">
        <v>314</v>
      </c>
    </row>
    <row r="91" spans="1:11" ht="14.4" customHeight="1" thickBot="1" x14ac:dyDescent="0.35">
      <c r="A91" s="641" t="s">
        <v>399</v>
      </c>
      <c r="B91" s="619">
        <v>0</v>
      </c>
      <c r="C91" s="619">
        <v>49.648000000000003</v>
      </c>
      <c r="D91" s="620">
        <v>49.648000000000003</v>
      </c>
      <c r="E91" s="629" t="s">
        <v>314</v>
      </c>
      <c r="F91" s="619">
        <v>0</v>
      </c>
      <c r="G91" s="620">
        <v>0</v>
      </c>
      <c r="H91" s="622">
        <v>0</v>
      </c>
      <c r="I91" s="619">
        <v>0</v>
      </c>
      <c r="J91" s="620">
        <v>0</v>
      </c>
      <c r="K91" s="630" t="s">
        <v>314</v>
      </c>
    </row>
    <row r="92" spans="1:11" ht="14.4" customHeight="1" thickBot="1" x14ac:dyDescent="0.35">
      <c r="A92" s="639" t="s">
        <v>47</v>
      </c>
      <c r="B92" s="619">
        <v>2297.70683699867</v>
      </c>
      <c r="C92" s="619">
        <v>2376.8565800000001</v>
      </c>
      <c r="D92" s="620">
        <v>79.149743001329995</v>
      </c>
      <c r="E92" s="621">
        <v>1.034447276618</v>
      </c>
      <c r="F92" s="619">
        <v>2404.2994262176599</v>
      </c>
      <c r="G92" s="620">
        <v>400.716571036277</v>
      </c>
      <c r="H92" s="622">
        <v>240.93181999999999</v>
      </c>
      <c r="I92" s="619">
        <v>460.02033</v>
      </c>
      <c r="J92" s="620">
        <v>59.303758963721997</v>
      </c>
      <c r="K92" s="623">
        <v>0.19133237939600001</v>
      </c>
    </row>
    <row r="93" spans="1:11" ht="14.4" customHeight="1" thickBot="1" x14ac:dyDescent="0.35">
      <c r="A93" s="640" t="s">
        <v>400</v>
      </c>
      <c r="B93" s="624">
        <v>1.662629799706</v>
      </c>
      <c r="C93" s="624">
        <v>2.8460000000000001</v>
      </c>
      <c r="D93" s="625">
        <v>1.183370200293</v>
      </c>
      <c r="E93" s="631">
        <v>1.7117460546550001</v>
      </c>
      <c r="F93" s="624">
        <v>2.3697518984829999</v>
      </c>
      <c r="G93" s="625">
        <v>0.39495864974700001</v>
      </c>
      <c r="H93" s="627">
        <v>0</v>
      </c>
      <c r="I93" s="624">
        <v>0.13700000000000001</v>
      </c>
      <c r="J93" s="625">
        <v>-0.257958649747</v>
      </c>
      <c r="K93" s="632">
        <v>5.7811959170000003E-2</v>
      </c>
    </row>
    <row r="94" spans="1:11" ht="14.4" customHeight="1" thickBot="1" x14ac:dyDescent="0.35">
      <c r="A94" s="641" t="s">
        <v>401</v>
      </c>
      <c r="B94" s="619">
        <v>1.662629799706</v>
      </c>
      <c r="C94" s="619">
        <v>2.8460000000000001</v>
      </c>
      <c r="D94" s="620">
        <v>1.183370200293</v>
      </c>
      <c r="E94" s="621">
        <v>1.7117460546550001</v>
      </c>
      <c r="F94" s="619">
        <v>2.3697518984829999</v>
      </c>
      <c r="G94" s="620">
        <v>0.39495864974700001</v>
      </c>
      <c r="H94" s="622">
        <v>0</v>
      </c>
      <c r="I94" s="619">
        <v>0.13700000000000001</v>
      </c>
      <c r="J94" s="620">
        <v>-0.257958649747</v>
      </c>
      <c r="K94" s="623">
        <v>5.7811959170000003E-2</v>
      </c>
    </row>
    <row r="95" spans="1:11" ht="14.4" customHeight="1" thickBot="1" x14ac:dyDescent="0.35">
      <c r="A95" s="640" t="s">
        <v>402</v>
      </c>
      <c r="B95" s="624">
        <v>48.069628144397001</v>
      </c>
      <c r="C95" s="624">
        <v>46.282409999999999</v>
      </c>
      <c r="D95" s="625">
        <v>-1.7872181443970001</v>
      </c>
      <c r="E95" s="631">
        <v>0.96282022113700005</v>
      </c>
      <c r="F95" s="624">
        <v>38.527796817583997</v>
      </c>
      <c r="G95" s="625">
        <v>6.4212994695969998</v>
      </c>
      <c r="H95" s="627">
        <v>3.7901699999999998</v>
      </c>
      <c r="I95" s="624">
        <v>9.1011600000000001</v>
      </c>
      <c r="J95" s="625">
        <v>2.6798605304019998</v>
      </c>
      <c r="K95" s="632">
        <v>0.23622321419199999</v>
      </c>
    </row>
    <row r="96" spans="1:11" ht="14.4" customHeight="1" thickBot="1" x14ac:dyDescent="0.35">
      <c r="A96" s="641" t="s">
        <v>403</v>
      </c>
      <c r="B96" s="619">
        <v>22.839177584479</v>
      </c>
      <c r="C96" s="619">
        <v>27.537600000000001</v>
      </c>
      <c r="D96" s="620">
        <v>4.6984224155199996</v>
      </c>
      <c r="E96" s="621">
        <v>1.205717670793</v>
      </c>
      <c r="F96" s="619">
        <v>17.935012932706002</v>
      </c>
      <c r="G96" s="620">
        <v>2.9891688221170001</v>
      </c>
      <c r="H96" s="622">
        <v>1.9162999999999999</v>
      </c>
      <c r="I96" s="619">
        <v>4.2164000000000001</v>
      </c>
      <c r="J96" s="620">
        <v>1.227231177882</v>
      </c>
      <c r="K96" s="623">
        <v>0.23509322328400001</v>
      </c>
    </row>
    <row r="97" spans="1:11" ht="14.4" customHeight="1" thickBot="1" x14ac:dyDescent="0.35">
      <c r="A97" s="641" t="s">
        <v>404</v>
      </c>
      <c r="B97" s="619">
        <v>25.230450559916999</v>
      </c>
      <c r="C97" s="619">
        <v>18.744810000000001</v>
      </c>
      <c r="D97" s="620">
        <v>-6.4856405599169999</v>
      </c>
      <c r="E97" s="621">
        <v>0.74294392624799999</v>
      </c>
      <c r="F97" s="619">
        <v>20.592783884877001</v>
      </c>
      <c r="G97" s="620">
        <v>3.4321306474790001</v>
      </c>
      <c r="H97" s="622">
        <v>1.8738699999999999</v>
      </c>
      <c r="I97" s="619">
        <v>4.88476</v>
      </c>
      <c r="J97" s="620">
        <v>1.45262935252</v>
      </c>
      <c r="K97" s="623">
        <v>0.237207364837</v>
      </c>
    </row>
    <row r="98" spans="1:11" ht="14.4" customHeight="1" thickBot="1" x14ac:dyDescent="0.35">
      <c r="A98" s="640" t="s">
        <v>405</v>
      </c>
      <c r="B98" s="624">
        <v>59.999998110143999</v>
      </c>
      <c r="C98" s="624">
        <v>75.891369999999995</v>
      </c>
      <c r="D98" s="625">
        <v>15.891371889855</v>
      </c>
      <c r="E98" s="631">
        <v>1.2648562065060001</v>
      </c>
      <c r="F98" s="624">
        <v>83.924043295491998</v>
      </c>
      <c r="G98" s="625">
        <v>13.987340549248</v>
      </c>
      <c r="H98" s="627">
        <v>0</v>
      </c>
      <c r="I98" s="624">
        <v>39.716329999999999</v>
      </c>
      <c r="J98" s="625">
        <v>25.728989450751001</v>
      </c>
      <c r="K98" s="632">
        <v>0.47324137923300003</v>
      </c>
    </row>
    <row r="99" spans="1:11" ht="14.4" customHeight="1" thickBot="1" x14ac:dyDescent="0.35">
      <c r="A99" s="641" t="s">
        <v>406</v>
      </c>
      <c r="B99" s="619">
        <v>27.999999118066999</v>
      </c>
      <c r="C99" s="619">
        <v>27.54</v>
      </c>
      <c r="D99" s="620">
        <v>-0.459999118067</v>
      </c>
      <c r="E99" s="621">
        <v>0.983571459551</v>
      </c>
      <c r="F99" s="619">
        <v>27.000007442703001</v>
      </c>
      <c r="G99" s="620">
        <v>4.5000012404499996</v>
      </c>
      <c r="H99" s="622">
        <v>0</v>
      </c>
      <c r="I99" s="619">
        <v>6.8849999999999998</v>
      </c>
      <c r="J99" s="620">
        <v>2.3849987595490001</v>
      </c>
      <c r="K99" s="623">
        <v>0.25499992970699997</v>
      </c>
    </row>
    <row r="100" spans="1:11" ht="14.4" customHeight="1" thickBot="1" x14ac:dyDescent="0.35">
      <c r="A100" s="641" t="s">
        <v>407</v>
      </c>
      <c r="B100" s="619">
        <v>31.999998992077</v>
      </c>
      <c r="C100" s="619">
        <v>48.351370000000003</v>
      </c>
      <c r="D100" s="620">
        <v>16.351371007922001</v>
      </c>
      <c r="E100" s="621">
        <v>1.510980360092</v>
      </c>
      <c r="F100" s="619">
        <v>56.924035852788997</v>
      </c>
      <c r="G100" s="620">
        <v>9.4873393087979991</v>
      </c>
      <c r="H100" s="622">
        <v>0</v>
      </c>
      <c r="I100" s="619">
        <v>32.831330000000001</v>
      </c>
      <c r="J100" s="620">
        <v>23.343990691201</v>
      </c>
      <c r="K100" s="623">
        <v>0.57675689202500002</v>
      </c>
    </row>
    <row r="101" spans="1:11" ht="14.4" customHeight="1" thickBot="1" x14ac:dyDescent="0.35">
      <c r="A101" s="640" t="s">
        <v>408</v>
      </c>
      <c r="B101" s="624">
        <v>1892.9025233493101</v>
      </c>
      <c r="C101" s="624">
        <v>1943.8539800000001</v>
      </c>
      <c r="D101" s="625">
        <v>50.951456650693999</v>
      </c>
      <c r="E101" s="631">
        <v>1.026917105356</v>
      </c>
      <c r="F101" s="624">
        <v>1931.13424989143</v>
      </c>
      <c r="G101" s="625">
        <v>321.85570831523802</v>
      </c>
      <c r="H101" s="627">
        <v>165.85254</v>
      </c>
      <c r="I101" s="624">
        <v>325.54163999999997</v>
      </c>
      <c r="J101" s="625">
        <v>3.685931684761</v>
      </c>
      <c r="K101" s="632">
        <v>0.16857535410499999</v>
      </c>
    </row>
    <row r="102" spans="1:11" ht="14.4" customHeight="1" thickBot="1" x14ac:dyDescent="0.35">
      <c r="A102" s="641" t="s">
        <v>409</v>
      </c>
      <c r="B102" s="619">
        <v>1539.4899199429899</v>
      </c>
      <c r="C102" s="619">
        <v>1523.7680700000001</v>
      </c>
      <c r="D102" s="620">
        <v>-15.72184994299</v>
      </c>
      <c r="E102" s="621">
        <v>0.989787623979</v>
      </c>
      <c r="F102" s="619">
        <v>1568.47512354989</v>
      </c>
      <c r="G102" s="620">
        <v>261.41252059164901</v>
      </c>
      <c r="H102" s="622">
        <v>128.00915000000001</v>
      </c>
      <c r="I102" s="619">
        <v>251.54570000000001</v>
      </c>
      <c r="J102" s="620">
        <v>-9.8668205916480005</v>
      </c>
      <c r="K102" s="623">
        <v>0.16037595765599999</v>
      </c>
    </row>
    <row r="103" spans="1:11" ht="14.4" customHeight="1" thickBot="1" x14ac:dyDescent="0.35">
      <c r="A103" s="641" t="s">
        <v>410</v>
      </c>
      <c r="B103" s="619">
        <v>0</v>
      </c>
      <c r="C103" s="619">
        <v>0</v>
      </c>
      <c r="D103" s="620">
        <v>0</v>
      </c>
      <c r="E103" s="621">
        <v>1</v>
      </c>
      <c r="F103" s="619">
        <v>0</v>
      </c>
      <c r="G103" s="620">
        <v>0</v>
      </c>
      <c r="H103" s="622">
        <v>5.40144</v>
      </c>
      <c r="I103" s="619">
        <v>10.80288</v>
      </c>
      <c r="J103" s="620">
        <v>10.80288</v>
      </c>
      <c r="K103" s="630" t="s">
        <v>341</v>
      </c>
    </row>
    <row r="104" spans="1:11" ht="14.4" customHeight="1" thickBot="1" x14ac:dyDescent="0.35">
      <c r="A104" s="641" t="s">
        <v>411</v>
      </c>
      <c r="B104" s="619">
        <v>0.864014375567</v>
      </c>
      <c r="C104" s="619">
        <v>0.96</v>
      </c>
      <c r="D104" s="620">
        <v>9.5985624431999997E-2</v>
      </c>
      <c r="E104" s="621">
        <v>1.1110926243200001</v>
      </c>
      <c r="F104" s="619">
        <v>1.059893066346</v>
      </c>
      <c r="G104" s="620">
        <v>0.17664884439100001</v>
      </c>
      <c r="H104" s="622">
        <v>1.569</v>
      </c>
      <c r="I104" s="619">
        <v>1.569</v>
      </c>
      <c r="J104" s="620">
        <v>1.3923511556079999</v>
      </c>
      <c r="K104" s="623">
        <v>1.4803380169360001</v>
      </c>
    </row>
    <row r="105" spans="1:11" ht="14.4" customHeight="1" thickBot="1" x14ac:dyDescent="0.35">
      <c r="A105" s="641" t="s">
        <v>412</v>
      </c>
      <c r="B105" s="619">
        <v>352.54858903074802</v>
      </c>
      <c r="C105" s="619">
        <v>419.12590999999998</v>
      </c>
      <c r="D105" s="620">
        <v>66.577320969251005</v>
      </c>
      <c r="E105" s="621">
        <v>1.1888458018000001</v>
      </c>
      <c r="F105" s="619">
        <v>361.59923327519101</v>
      </c>
      <c r="G105" s="620">
        <v>60.266538879198002</v>
      </c>
      <c r="H105" s="622">
        <v>30.872949999999999</v>
      </c>
      <c r="I105" s="619">
        <v>61.62406</v>
      </c>
      <c r="J105" s="620">
        <v>1.3575211208010001</v>
      </c>
      <c r="K105" s="623">
        <v>0.170420881266</v>
      </c>
    </row>
    <row r="106" spans="1:11" ht="14.4" customHeight="1" thickBot="1" x14ac:dyDescent="0.35">
      <c r="A106" s="640" t="s">
        <v>413</v>
      </c>
      <c r="B106" s="624">
        <v>295.07205759511498</v>
      </c>
      <c r="C106" s="624">
        <v>299.44582000000003</v>
      </c>
      <c r="D106" s="625">
        <v>4.3737624048840003</v>
      </c>
      <c r="E106" s="631">
        <v>1.014822692601</v>
      </c>
      <c r="F106" s="624">
        <v>348.34358431467399</v>
      </c>
      <c r="G106" s="625">
        <v>58.057264052444999</v>
      </c>
      <c r="H106" s="627">
        <v>71.289109999999994</v>
      </c>
      <c r="I106" s="624">
        <v>83.193200000000004</v>
      </c>
      <c r="J106" s="625">
        <v>25.135935947554</v>
      </c>
      <c r="K106" s="632">
        <v>0.23882512480699999</v>
      </c>
    </row>
    <row r="107" spans="1:11" ht="14.4" customHeight="1" thickBot="1" x14ac:dyDescent="0.35">
      <c r="A107" s="641" t="s">
        <v>414</v>
      </c>
      <c r="B107" s="619">
        <v>0</v>
      </c>
      <c r="C107" s="619">
        <v>0</v>
      </c>
      <c r="D107" s="620">
        <v>0</v>
      </c>
      <c r="E107" s="629" t="s">
        <v>314</v>
      </c>
      <c r="F107" s="619">
        <v>36.000009923603997</v>
      </c>
      <c r="G107" s="620">
        <v>6.0000016539340004</v>
      </c>
      <c r="H107" s="622">
        <v>0</v>
      </c>
      <c r="I107" s="619">
        <v>0</v>
      </c>
      <c r="J107" s="620">
        <v>-6.0000016539340004</v>
      </c>
      <c r="K107" s="623">
        <v>0</v>
      </c>
    </row>
    <row r="108" spans="1:11" ht="14.4" customHeight="1" thickBot="1" x14ac:dyDescent="0.35">
      <c r="A108" s="641" t="s">
        <v>415</v>
      </c>
      <c r="B108" s="619">
        <v>231.35742908005301</v>
      </c>
      <c r="C108" s="619">
        <v>233.08653000000001</v>
      </c>
      <c r="D108" s="620">
        <v>1.729100919947</v>
      </c>
      <c r="E108" s="621">
        <v>1.0074737211889999</v>
      </c>
      <c r="F108" s="619">
        <v>214.00375911077199</v>
      </c>
      <c r="G108" s="620">
        <v>35.667293185128003</v>
      </c>
      <c r="H108" s="622">
        <v>67.786940000000001</v>
      </c>
      <c r="I108" s="619">
        <v>76.188860000000005</v>
      </c>
      <c r="J108" s="620">
        <v>40.521566814871001</v>
      </c>
      <c r="K108" s="623">
        <v>0.35601645651699998</v>
      </c>
    </row>
    <row r="109" spans="1:11" ht="14.4" customHeight="1" thickBot="1" x14ac:dyDescent="0.35">
      <c r="A109" s="641" t="s">
        <v>416</v>
      </c>
      <c r="B109" s="619">
        <v>3.9999998740090001</v>
      </c>
      <c r="C109" s="619">
        <v>5.14</v>
      </c>
      <c r="D109" s="620">
        <v>1.1400001259899999</v>
      </c>
      <c r="E109" s="621">
        <v>1.2850000404740001</v>
      </c>
      <c r="F109" s="619">
        <v>4.0000011026219999</v>
      </c>
      <c r="G109" s="620">
        <v>0.66666685043700002</v>
      </c>
      <c r="H109" s="622">
        <v>0</v>
      </c>
      <c r="I109" s="619">
        <v>0</v>
      </c>
      <c r="J109" s="620">
        <v>-0.66666685043700002</v>
      </c>
      <c r="K109" s="623">
        <v>0</v>
      </c>
    </row>
    <row r="110" spans="1:11" ht="14.4" customHeight="1" thickBot="1" x14ac:dyDescent="0.35">
      <c r="A110" s="641" t="s">
        <v>417</v>
      </c>
      <c r="B110" s="619">
        <v>3.6496858935929999</v>
      </c>
      <c r="C110" s="619">
        <v>15.14598</v>
      </c>
      <c r="D110" s="620">
        <v>11.496294106405999</v>
      </c>
      <c r="E110" s="621">
        <v>4.1499406912210004</v>
      </c>
      <c r="F110" s="619">
        <v>19.081901440164</v>
      </c>
      <c r="G110" s="620">
        <v>3.1803169066939998</v>
      </c>
      <c r="H110" s="622">
        <v>0</v>
      </c>
      <c r="I110" s="619">
        <v>0</v>
      </c>
      <c r="J110" s="620">
        <v>-3.1803169066939998</v>
      </c>
      <c r="K110" s="623">
        <v>0</v>
      </c>
    </row>
    <row r="111" spans="1:11" ht="14.4" customHeight="1" thickBot="1" x14ac:dyDescent="0.35">
      <c r="A111" s="641" t="s">
        <v>418</v>
      </c>
      <c r="B111" s="619">
        <v>56.064942747460002</v>
      </c>
      <c r="C111" s="619">
        <v>46.073309999999999</v>
      </c>
      <c r="D111" s="620">
        <v>-9.9916327474600006</v>
      </c>
      <c r="E111" s="621">
        <v>0.82178466153999996</v>
      </c>
      <c r="F111" s="619">
        <v>75.257912737511006</v>
      </c>
      <c r="G111" s="620">
        <v>12.542985456250999</v>
      </c>
      <c r="H111" s="622">
        <v>3.50217</v>
      </c>
      <c r="I111" s="619">
        <v>7.00434</v>
      </c>
      <c r="J111" s="620">
        <v>-5.5386454562510004</v>
      </c>
      <c r="K111" s="623">
        <v>9.3071143553999994E-2</v>
      </c>
    </row>
    <row r="112" spans="1:11" ht="14.4" customHeight="1" thickBot="1" x14ac:dyDescent="0.35">
      <c r="A112" s="640" t="s">
        <v>419</v>
      </c>
      <c r="B112" s="624">
        <v>0</v>
      </c>
      <c r="C112" s="624">
        <v>0.22</v>
      </c>
      <c r="D112" s="625">
        <v>0.22</v>
      </c>
      <c r="E112" s="626" t="s">
        <v>341</v>
      </c>
      <c r="F112" s="624">
        <v>0</v>
      </c>
      <c r="G112" s="625">
        <v>0</v>
      </c>
      <c r="H112" s="627">
        <v>0</v>
      </c>
      <c r="I112" s="624">
        <v>0</v>
      </c>
      <c r="J112" s="625">
        <v>0</v>
      </c>
      <c r="K112" s="628" t="s">
        <v>314</v>
      </c>
    </row>
    <row r="113" spans="1:11" ht="14.4" customHeight="1" thickBot="1" x14ac:dyDescent="0.35">
      <c r="A113" s="641" t="s">
        <v>420</v>
      </c>
      <c r="B113" s="619">
        <v>0</v>
      </c>
      <c r="C113" s="619">
        <v>0.22</v>
      </c>
      <c r="D113" s="620">
        <v>0.22</v>
      </c>
      <c r="E113" s="629" t="s">
        <v>341</v>
      </c>
      <c r="F113" s="619">
        <v>0</v>
      </c>
      <c r="G113" s="620">
        <v>0</v>
      </c>
      <c r="H113" s="622">
        <v>0</v>
      </c>
      <c r="I113" s="619">
        <v>0</v>
      </c>
      <c r="J113" s="620">
        <v>0</v>
      </c>
      <c r="K113" s="630" t="s">
        <v>314</v>
      </c>
    </row>
    <row r="114" spans="1:11" ht="14.4" customHeight="1" thickBot="1" x14ac:dyDescent="0.35">
      <c r="A114" s="640" t="s">
        <v>421</v>
      </c>
      <c r="B114" s="624">
        <v>0</v>
      </c>
      <c r="C114" s="624">
        <v>8.3170000000000002</v>
      </c>
      <c r="D114" s="625">
        <v>8.3170000000000002</v>
      </c>
      <c r="E114" s="626" t="s">
        <v>314</v>
      </c>
      <c r="F114" s="624">
        <v>0</v>
      </c>
      <c r="G114" s="625">
        <v>0</v>
      </c>
      <c r="H114" s="627">
        <v>0</v>
      </c>
      <c r="I114" s="624">
        <v>2.331</v>
      </c>
      <c r="J114" s="625">
        <v>2.331</v>
      </c>
      <c r="K114" s="628" t="s">
        <v>314</v>
      </c>
    </row>
    <row r="115" spans="1:11" ht="14.4" customHeight="1" thickBot="1" x14ac:dyDescent="0.35">
      <c r="A115" s="641" t="s">
        <v>422</v>
      </c>
      <c r="B115" s="619">
        <v>0</v>
      </c>
      <c r="C115" s="619">
        <v>3.4289999999999998</v>
      </c>
      <c r="D115" s="620">
        <v>3.4289999999999998</v>
      </c>
      <c r="E115" s="629" t="s">
        <v>314</v>
      </c>
      <c r="F115" s="619">
        <v>0</v>
      </c>
      <c r="G115" s="620">
        <v>0</v>
      </c>
      <c r="H115" s="622">
        <v>0</v>
      </c>
      <c r="I115" s="619">
        <v>0</v>
      </c>
      <c r="J115" s="620">
        <v>0</v>
      </c>
      <c r="K115" s="630" t="s">
        <v>314</v>
      </c>
    </row>
    <row r="116" spans="1:11" ht="14.4" customHeight="1" thickBot="1" x14ac:dyDescent="0.35">
      <c r="A116" s="641" t="s">
        <v>423</v>
      </c>
      <c r="B116" s="619">
        <v>0</v>
      </c>
      <c r="C116" s="619">
        <v>4.8879999999999999</v>
      </c>
      <c r="D116" s="620">
        <v>4.8879999999999999</v>
      </c>
      <c r="E116" s="629" t="s">
        <v>314</v>
      </c>
      <c r="F116" s="619">
        <v>0</v>
      </c>
      <c r="G116" s="620">
        <v>0</v>
      </c>
      <c r="H116" s="622">
        <v>0</v>
      </c>
      <c r="I116" s="619">
        <v>2.331</v>
      </c>
      <c r="J116" s="620">
        <v>2.331</v>
      </c>
      <c r="K116" s="630" t="s">
        <v>314</v>
      </c>
    </row>
    <row r="117" spans="1:11" ht="14.4" customHeight="1" thickBot="1" x14ac:dyDescent="0.35">
      <c r="A117" s="638" t="s">
        <v>48</v>
      </c>
      <c r="B117" s="619">
        <v>48759.998464178199</v>
      </c>
      <c r="C117" s="619">
        <v>54257.590539999997</v>
      </c>
      <c r="D117" s="620">
        <v>5497.5920758218499</v>
      </c>
      <c r="E117" s="621">
        <v>1.1127479952620001</v>
      </c>
      <c r="F117" s="619">
        <v>52464.014461999599</v>
      </c>
      <c r="G117" s="620">
        <v>8744.0024103332707</v>
      </c>
      <c r="H117" s="622">
        <v>4276.7427100000004</v>
      </c>
      <c r="I117" s="619">
        <v>8750.7111399999994</v>
      </c>
      <c r="J117" s="620">
        <v>6.7087296667340004</v>
      </c>
      <c r="K117" s="623">
        <v>0.166794539642</v>
      </c>
    </row>
    <row r="118" spans="1:11" ht="14.4" customHeight="1" thickBot="1" x14ac:dyDescent="0.35">
      <c r="A118" s="644" t="s">
        <v>424</v>
      </c>
      <c r="B118" s="624">
        <v>36160.998861016102</v>
      </c>
      <c r="C118" s="624">
        <v>40330.021000000001</v>
      </c>
      <c r="D118" s="625">
        <v>4169.0221389838698</v>
      </c>
      <c r="E118" s="631">
        <v>1.115290569129</v>
      </c>
      <c r="F118" s="624">
        <v>38761.010684689798</v>
      </c>
      <c r="G118" s="625">
        <v>6460.1684474483</v>
      </c>
      <c r="H118" s="627">
        <v>3162.114</v>
      </c>
      <c r="I118" s="624">
        <v>6466.9560000000001</v>
      </c>
      <c r="J118" s="625">
        <v>6.7875525516949997</v>
      </c>
      <c r="K118" s="632">
        <v>0.16684177955500001</v>
      </c>
    </row>
    <row r="119" spans="1:11" ht="14.4" customHeight="1" thickBot="1" x14ac:dyDescent="0.35">
      <c r="A119" s="640" t="s">
        <v>425</v>
      </c>
      <c r="B119" s="624">
        <v>35998.998866118702</v>
      </c>
      <c r="C119" s="624">
        <v>40162.421999999999</v>
      </c>
      <c r="D119" s="625">
        <v>4163.4231338812497</v>
      </c>
      <c r="E119" s="631">
        <v>1.115653858857</v>
      </c>
      <c r="F119" s="624">
        <v>38600.010640309301</v>
      </c>
      <c r="G119" s="625">
        <v>6433.3351067182102</v>
      </c>
      <c r="H119" s="627">
        <v>3138.9690000000001</v>
      </c>
      <c r="I119" s="624">
        <v>6431.9269999999997</v>
      </c>
      <c r="J119" s="625">
        <v>-1.4081067182089999</v>
      </c>
      <c r="K119" s="632">
        <v>0.16663018722799999</v>
      </c>
    </row>
    <row r="120" spans="1:11" ht="14.4" customHeight="1" thickBot="1" x14ac:dyDescent="0.35">
      <c r="A120" s="641" t="s">
        <v>426</v>
      </c>
      <c r="B120" s="619">
        <v>35998.998866118702</v>
      </c>
      <c r="C120" s="619">
        <v>40162.421999999999</v>
      </c>
      <c r="D120" s="620">
        <v>4163.4231338812497</v>
      </c>
      <c r="E120" s="621">
        <v>1.115653858857</v>
      </c>
      <c r="F120" s="619">
        <v>38600.010640309301</v>
      </c>
      <c r="G120" s="620">
        <v>6433.3351067182102</v>
      </c>
      <c r="H120" s="622">
        <v>3138.9690000000001</v>
      </c>
      <c r="I120" s="619">
        <v>6431.9269999999997</v>
      </c>
      <c r="J120" s="620">
        <v>-1.4081067182089999</v>
      </c>
      <c r="K120" s="623">
        <v>0.16663018722799999</v>
      </c>
    </row>
    <row r="121" spans="1:11" ht="14.4" customHeight="1" thickBot="1" x14ac:dyDescent="0.35">
      <c r="A121" s="640" t="s">
        <v>427</v>
      </c>
      <c r="B121" s="624">
        <v>0</v>
      </c>
      <c r="C121" s="624">
        <v>-1.5409999999999999</v>
      </c>
      <c r="D121" s="625">
        <v>-1.5409999999999999</v>
      </c>
      <c r="E121" s="626" t="s">
        <v>341</v>
      </c>
      <c r="F121" s="624">
        <v>0</v>
      </c>
      <c r="G121" s="625">
        <v>0</v>
      </c>
      <c r="H121" s="627">
        <v>0</v>
      </c>
      <c r="I121" s="624">
        <v>0</v>
      </c>
      <c r="J121" s="625">
        <v>0</v>
      </c>
      <c r="K121" s="628" t="s">
        <v>314</v>
      </c>
    </row>
    <row r="122" spans="1:11" ht="14.4" customHeight="1" thickBot="1" x14ac:dyDescent="0.35">
      <c r="A122" s="641" t="s">
        <v>428</v>
      </c>
      <c r="B122" s="619">
        <v>0</v>
      </c>
      <c r="C122" s="619">
        <v>-1.5409999999999999</v>
      </c>
      <c r="D122" s="620">
        <v>-1.5409999999999999</v>
      </c>
      <c r="E122" s="629" t="s">
        <v>341</v>
      </c>
      <c r="F122" s="619">
        <v>0</v>
      </c>
      <c r="G122" s="620">
        <v>0</v>
      </c>
      <c r="H122" s="622">
        <v>0</v>
      </c>
      <c r="I122" s="619">
        <v>0</v>
      </c>
      <c r="J122" s="620">
        <v>0</v>
      </c>
      <c r="K122" s="630" t="s">
        <v>314</v>
      </c>
    </row>
    <row r="123" spans="1:11" ht="14.4" customHeight="1" thickBot="1" x14ac:dyDescent="0.35">
      <c r="A123" s="640" t="s">
        <v>429</v>
      </c>
      <c r="B123" s="624">
        <v>49.999998425120999</v>
      </c>
      <c r="C123" s="624">
        <v>58.424999999999997</v>
      </c>
      <c r="D123" s="625">
        <v>8.4250015748779994</v>
      </c>
      <c r="E123" s="631">
        <v>1.1685000368039999</v>
      </c>
      <c r="F123" s="624">
        <v>50.000013782784002</v>
      </c>
      <c r="G123" s="625">
        <v>8.3333356304639992</v>
      </c>
      <c r="H123" s="627">
        <v>3.6</v>
      </c>
      <c r="I123" s="624">
        <v>7.2</v>
      </c>
      <c r="J123" s="625">
        <v>-1.1333356304640001</v>
      </c>
      <c r="K123" s="632">
        <v>0.14399996030500001</v>
      </c>
    </row>
    <row r="124" spans="1:11" ht="14.4" customHeight="1" thickBot="1" x14ac:dyDescent="0.35">
      <c r="A124" s="641" t="s">
        <v>430</v>
      </c>
      <c r="B124" s="619">
        <v>49.999998425120999</v>
      </c>
      <c r="C124" s="619">
        <v>58.424999999999997</v>
      </c>
      <c r="D124" s="620">
        <v>8.4250015748779994</v>
      </c>
      <c r="E124" s="621">
        <v>1.1685000368039999</v>
      </c>
      <c r="F124" s="619">
        <v>50.000013782784002</v>
      </c>
      <c r="G124" s="620">
        <v>8.3333356304639992</v>
      </c>
      <c r="H124" s="622">
        <v>3.6</v>
      </c>
      <c r="I124" s="619">
        <v>7.2</v>
      </c>
      <c r="J124" s="620">
        <v>-1.1333356304640001</v>
      </c>
      <c r="K124" s="623">
        <v>0.14399996030500001</v>
      </c>
    </row>
    <row r="125" spans="1:11" ht="14.4" customHeight="1" thickBot="1" x14ac:dyDescent="0.35">
      <c r="A125" s="640" t="s">
        <v>431</v>
      </c>
      <c r="B125" s="624">
        <v>111.99999647227099</v>
      </c>
      <c r="C125" s="624">
        <v>110.715</v>
      </c>
      <c r="D125" s="625">
        <v>-1.2849964722709999</v>
      </c>
      <c r="E125" s="631">
        <v>0.98852681684999999</v>
      </c>
      <c r="F125" s="624">
        <v>111.00003059778101</v>
      </c>
      <c r="G125" s="625">
        <v>18.500005099629998</v>
      </c>
      <c r="H125" s="627">
        <v>19.545000000000002</v>
      </c>
      <c r="I125" s="624">
        <v>27.829000000000001</v>
      </c>
      <c r="J125" s="625">
        <v>9.3289949003690005</v>
      </c>
      <c r="K125" s="632">
        <v>0.25071164260099998</v>
      </c>
    </row>
    <row r="126" spans="1:11" ht="14.4" customHeight="1" thickBot="1" x14ac:dyDescent="0.35">
      <c r="A126" s="641" t="s">
        <v>432</v>
      </c>
      <c r="B126" s="619">
        <v>111.99999647227099</v>
      </c>
      <c r="C126" s="619">
        <v>110.715</v>
      </c>
      <c r="D126" s="620">
        <v>-1.2849964722709999</v>
      </c>
      <c r="E126" s="621">
        <v>0.98852681684999999</v>
      </c>
      <c r="F126" s="619">
        <v>111.00003059778101</v>
      </c>
      <c r="G126" s="620">
        <v>18.500005099629998</v>
      </c>
      <c r="H126" s="622">
        <v>19.545000000000002</v>
      </c>
      <c r="I126" s="619">
        <v>27.829000000000001</v>
      </c>
      <c r="J126" s="620">
        <v>9.3289949003690005</v>
      </c>
      <c r="K126" s="623">
        <v>0.25071164260099998</v>
      </c>
    </row>
    <row r="127" spans="1:11" ht="14.4" customHeight="1" thickBot="1" x14ac:dyDescent="0.35">
      <c r="A127" s="639" t="s">
        <v>433</v>
      </c>
      <c r="B127" s="619">
        <v>12239.9996144697</v>
      </c>
      <c r="C127" s="619">
        <v>13524.848770000001</v>
      </c>
      <c r="D127" s="620">
        <v>1284.8491555303401</v>
      </c>
      <c r="E127" s="621">
        <v>1.104971339542</v>
      </c>
      <c r="F127" s="619">
        <v>13124.003617705101</v>
      </c>
      <c r="G127" s="620">
        <v>2187.3339362841898</v>
      </c>
      <c r="H127" s="622">
        <v>1067.25044</v>
      </c>
      <c r="I127" s="619">
        <v>2186.8589900000002</v>
      </c>
      <c r="J127" s="620">
        <v>-0.47494628419000001</v>
      </c>
      <c r="K127" s="623">
        <v>0.16663047753499999</v>
      </c>
    </row>
    <row r="128" spans="1:11" ht="14.4" customHeight="1" thickBot="1" x14ac:dyDescent="0.35">
      <c r="A128" s="640" t="s">
        <v>434</v>
      </c>
      <c r="B128" s="624">
        <v>3240.9998979163502</v>
      </c>
      <c r="C128" s="624">
        <v>3618.5116600000001</v>
      </c>
      <c r="D128" s="625">
        <v>377.51176208364501</v>
      </c>
      <c r="E128" s="631">
        <v>1.1164800289950001</v>
      </c>
      <c r="F128" s="624">
        <v>3474.0009576278298</v>
      </c>
      <c r="G128" s="625">
        <v>579.00015960463895</v>
      </c>
      <c r="H128" s="627">
        <v>282.50819999999999</v>
      </c>
      <c r="I128" s="624">
        <v>578.87725</v>
      </c>
      <c r="J128" s="625">
        <v>-0.12290960463800001</v>
      </c>
      <c r="K128" s="632">
        <v>0.166631286824</v>
      </c>
    </row>
    <row r="129" spans="1:11" ht="14.4" customHeight="1" thickBot="1" x14ac:dyDescent="0.35">
      <c r="A129" s="641" t="s">
        <v>435</v>
      </c>
      <c r="B129" s="619">
        <v>3240.9998979163502</v>
      </c>
      <c r="C129" s="619">
        <v>3618.5116600000001</v>
      </c>
      <c r="D129" s="620">
        <v>377.51176208364501</v>
      </c>
      <c r="E129" s="621">
        <v>1.1164800289950001</v>
      </c>
      <c r="F129" s="619">
        <v>3474.0009576278298</v>
      </c>
      <c r="G129" s="620">
        <v>579.00015960463895</v>
      </c>
      <c r="H129" s="622">
        <v>282.50819999999999</v>
      </c>
      <c r="I129" s="619">
        <v>578.87725</v>
      </c>
      <c r="J129" s="620">
        <v>-0.12290960463800001</v>
      </c>
      <c r="K129" s="623">
        <v>0.166631286824</v>
      </c>
    </row>
    <row r="130" spans="1:11" ht="14.4" customHeight="1" thickBot="1" x14ac:dyDescent="0.35">
      <c r="A130" s="640" t="s">
        <v>436</v>
      </c>
      <c r="B130" s="624">
        <v>8998.9997165533096</v>
      </c>
      <c r="C130" s="624">
        <v>9906.3371100000004</v>
      </c>
      <c r="D130" s="625">
        <v>907.33739344668902</v>
      </c>
      <c r="E130" s="631">
        <v>1.1008264720550001</v>
      </c>
      <c r="F130" s="624">
        <v>9650.0026600773108</v>
      </c>
      <c r="G130" s="625">
        <v>1608.3337766795501</v>
      </c>
      <c r="H130" s="627">
        <v>784.74224000000004</v>
      </c>
      <c r="I130" s="624">
        <v>1607.9817399999999</v>
      </c>
      <c r="J130" s="625">
        <v>-0.35203667955099999</v>
      </c>
      <c r="K130" s="632">
        <v>0.16663018619100001</v>
      </c>
    </row>
    <row r="131" spans="1:11" ht="14.4" customHeight="1" thickBot="1" x14ac:dyDescent="0.35">
      <c r="A131" s="641" t="s">
        <v>437</v>
      </c>
      <c r="B131" s="619">
        <v>8998.9997165533096</v>
      </c>
      <c r="C131" s="619">
        <v>9906.3371100000004</v>
      </c>
      <c r="D131" s="620">
        <v>907.33739344668902</v>
      </c>
      <c r="E131" s="621">
        <v>1.1008264720550001</v>
      </c>
      <c r="F131" s="619">
        <v>9650.0026600773108</v>
      </c>
      <c r="G131" s="620">
        <v>1608.3337766795501</v>
      </c>
      <c r="H131" s="622">
        <v>784.74224000000004</v>
      </c>
      <c r="I131" s="619">
        <v>1607.9817399999999</v>
      </c>
      <c r="J131" s="620">
        <v>-0.35203667955099999</v>
      </c>
      <c r="K131" s="623">
        <v>0.16663018619100001</v>
      </c>
    </row>
    <row r="132" spans="1:11" ht="14.4" customHeight="1" thickBot="1" x14ac:dyDescent="0.35">
      <c r="A132" s="639" t="s">
        <v>438</v>
      </c>
      <c r="B132" s="619">
        <v>358.99998869236998</v>
      </c>
      <c r="C132" s="619">
        <v>402.72077000000002</v>
      </c>
      <c r="D132" s="620">
        <v>43.720781307629998</v>
      </c>
      <c r="E132" s="621">
        <v>1.1217849099849999</v>
      </c>
      <c r="F132" s="619">
        <v>579.00015960463895</v>
      </c>
      <c r="G132" s="620">
        <v>96.500026600772998</v>
      </c>
      <c r="H132" s="622">
        <v>47.378270000000001</v>
      </c>
      <c r="I132" s="619">
        <v>96.896150000000006</v>
      </c>
      <c r="J132" s="620">
        <v>0.39612339922599998</v>
      </c>
      <c r="K132" s="623">
        <v>0.167350817426</v>
      </c>
    </row>
    <row r="133" spans="1:11" ht="14.4" customHeight="1" thickBot="1" x14ac:dyDescent="0.35">
      <c r="A133" s="640" t="s">
        <v>439</v>
      </c>
      <c r="B133" s="624">
        <v>358.99998869236998</v>
      </c>
      <c r="C133" s="624">
        <v>402.72077000000002</v>
      </c>
      <c r="D133" s="625">
        <v>43.720781307629998</v>
      </c>
      <c r="E133" s="631">
        <v>1.1217849099849999</v>
      </c>
      <c r="F133" s="624">
        <v>579.00015960463895</v>
      </c>
      <c r="G133" s="625">
        <v>96.500026600772998</v>
      </c>
      <c r="H133" s="627">
        <v>47.378270000000001</v>
      </c>
      <c r="I133" s="624">
        <v>96.896150000000006</v>
      </c>
      <c r="J133" s="625">
        <v>0.39612339922599998</v>
      </c>
      <c r="K133" s="632">
        <v>0.167350817426</v>
      </c>
    </row>
    <row r="134" spans="1:11" ht="14.4" customHeight="1" thickBot="1" x14ac:dyDescent="0.35">
      <c r="A134" s="641" t="s">
        <v>440</v>
      </c>
      <c r="B134" s="619">
        <v>358.99998869236998</v>
      </c>
      <c r="C134" s="619">
        <v>402.72077000000002</v>
      </c>
      <c r="D134" s="620">
        <v>43.720781307629998</v>
      </c>
      <c r="E134" s="621">
        <v>1.1217849099849999</v>
      </c>
      <c r="F134" s="619">
        <v>579.00015960463895</v>
      </c>
      <c r="G134" s="620">
        <v>96.500026600772998</v>
      </c>
      <c r="H134" s="622">
        <v>47.378270000000001</v>
      </c>
      <c r="I134" s="619">
        <v>96.896150000000006</v>
      </c>
      <c r="J134" s="620">
        <v>0.39612339922599998</v>
      </c>
      <c r="K134" s="623">
        <v>0.167350817426</v>
      </c>
    </row>
    <row r="135" spans="1:11" ht="14.4" customHeight="1" thickBot="1" x14ac:dyDescent="0.35">
      <c r="A135" s="638" t="s">
        <v>441</v>
      </c>
      <c r="B135" s="619">
        <v>0</v>
      </c>
      <c r="C135" s="619">
        <v>182.91103000000001</v>
      </c>
      <c r="D135" s="620">
        <v>182.91103000000001</v>
      </c>
      <c r="E135" s="629" t="s">
        <v>314</v>
      </c>
      <c r="F135" s="619">
        <v>115.453992110337</v>
      </c>
      <c r="G135" s="620">
        <v>19.242332018389</v>
      </c>
      <c r="H135" s="622">
        <v>20.459800000000001</v>
      </c>
      <c r="I135" s="619">
        <v>31.832850000000001</v>
      </c>
      <c r="J135" s="620">
        <v>12.590517981610001</v>
      </c>
      <c r="K135" s="623">
        <v>0.27571891987500002</v>
      </c>
    </row>
    <row r="136" spans="1:11" ht="14.4" customHeight="1" thickBot="1" x14ac:dyDescent="0.35">
      <c r="A136" s="639" t="s">
        <v>442</v>
      </c>
      <c r="B136" s="619">
        <v>0</v>
      </c>
      <c r="C136" s="619">
        <v>182.91103000000001</v>
      </c>
      <c r="D136" s="620">
        <v>182.91103000000001</v>
      </c>
      <c r="E136" s="629" t="s">
        <v>314</v>
      </c>
      <c r="F136" s="619">
        <v>115.453992110337</v>
      </c>
      <c r="G136" s="620">
        <v>19.242332018389</v>
      </c>
      <c r="H136" s="622">
        <v>20.459800000000001</v>
      </c>
      <c r="I136" s="619">
        <v>31.832850000000001</v>
      </c>
      <c r="J136" s="620">
        <v>12.590517981610001</v>
      </c>
      <c r="K136" s="623">
        <v>0.27571891987500002</v>
      </c>
    </row>
    <row r="137" spans="1:11" ht="14.4" customHeight="1" thickBot="1" x14ac:dyDescent="0.35">
      <c r="A137" s="640" t="s">
        <v>443</v>
      </c>
      <c r="B137" s="624">
        <v>0</v>
      </c>
      <c r="C137" s="624">
        <v>107.54603</v>
      </c>
      <c r="D137" s="625">
        <v>107.54603</v>
      </c>
      <c r="E137" s="626" t="s">
        <v>314</v>
      </c>
      <c r="F137" s="624">
        <v>58.671654621131999</v>
      </c>
      <c r="G137" s="625">
        <v>9.7786091035219993</v>
      </c>
      <c r="H137" s="627">
        <v>5.0297999999999998</v>
      </c>
      <c r="I137" s="624">
        <v>16.402850000000001</v>
      </c>
      <c r="J137" s="625">
        <v>6.6242408964769997</v>
      </c>
      <c r="K137" s="632">
        <v>0.27957026448099997</v>
      </c>
    </row>
    <row r="138" spans="1:11" ht="14.4" customHeight="1" thickBot="1" x14ac:dyDescent="0.35">
      <c r="A138" s="641" t="s">
        <v>444</v>
      </c>
      <c r="B138" s="619">
        <v>0</v>
      </c>
      <c r="C138" s="619">
        <v>45.840029999999999</v>
      </c>
      <c r="D138" s="620">
        <v>45.840029999999999</v>
      </c>
      <c r="E138" s="629" t="s">
        <v>314</v>
      </c>
      <c r="F138" s="619">
        <v>0</v>
      </c>
      <c r="G138" s="620">
        <v>0</v>
      </c>
      <c r="H138" s="622">
        <v>1.0098</v>
      </c>
      <c r="I138" s="619">
        <v>1.45485</v>
      </c>
      <c r="J138" s="620">
        <v>1.45485</v>
      </c>
      <c r="K138" s="630" t="s">
        <v>314</v>
      </c>
    </row>
    <row r="139" spans="1:11" ht="14.4" customHeight="1" thickBot="1" x14ac:dyDescent="0.35">
      <c r="A139" s="641" t="s">
        <v>445</v>
      </c>
      <c r="B139" s="619">
        <v>0</v>
      </c>
      <c r="C139" s="619">
        <v>3.8660000000000001</v>
      </c>
      <c r="D139" s="620">
        <v>3.8660000000000001</v>
      </c>
      <c r="E139" s="629" t="s">
        <v>341</v>
      </c>
      <c r="F139" s="619">
        <v>0</v>
      </c>
      <c r="G139" s="620">
        <v>0</v>
      </c>
      <c r="H139" s="622">
        <v>0</v>
      </c>
      <c r="I139" s="619">
        <v>0</v>
      </c>
      <c r="J139" s="620">
        <v>0</v>
      </c>
      <c r="K139" s="623">
        <v>2</v>
      </c>
    </row>
    <row r="140" spans="1:11" ht="14.4" customHeight="1" thickBot="1" x14ac:dyDescent="0.35">
      <c r="A140" s="641" t="s">
        <v>446</v>
      </c>
      <c r="B140" s="619">
        <v>0</v>
      </c>
      <c r="C140" s="619">
        <v>-1.7430000000000001</v>
      </c>
      <c r="D140" s="620">
        <v>-1.7430000000000001</v>
      </c>
      <c r="E140" s="629" t="s">
        <v>341</v>
      </c>
      <c r="F140" s="619">
        <v>0</v>
      </c>
      <c r="G140" s="620">
        <v>0</v>
      </c>
      <c r="H140" s="622">
        <v>0</v>
      </c>
      <c r="I140" s="619">
        <v>0</v>
      </c>
      <c r="J140" s="620">
        <v>0</v>
      </c>
      <c r="K140" s="630" t="s">
        <v>314</v>
      </c>
    </row>
    <row r="141" spans="1:11" ht="14.4" customHeight="1" thickBot="1" x14ac:dyDescent="0.35">
      <c r="A141" s="641" t="s">
        <v>447</v>
      </c>
      <c r="B141" s="619">
        <v>0</v>
      </c>
      <c r="C141" s="619">
        <v>5.95</v>
      </c>
      <c r="D141" s="620">
        <v>5.95</v>
      </c>
      <c r="E141" s="629" t="s">
        <v>314</v>
      </c>
      <c r="F141" s="619">
        <v>11.777924417584</v>
      </c>
      <c r="G141" s="620">
        <v>1.9629874029300001</v>
      </c>
      <c r="H141" s="622">
        <v>0</v>
      </c>
      <c r="I141" s="619">
        <v>0</v>
      </c>
      <c r="J141" s="620">
        <v>-1.9629874029300001</v>
      </c>
      <c r="K141" s="623">
        <v>0</v>
      </c>
    </row>
    <row r="142" spans="1:11" ht="14.4" customHeight="1" thickBot="1" x14ac:dyDescent="0.35">
      <c r="A142" s="641" t="s">
        <v>448</v>
      </c>
      <c r="B142" s="619">
        <v>0</v>
      </c>
      <c r="C142" s="619">
        <v>53.533000000000001</v>
      </c>
      <c r="D142" s="620">
        <v>53.533000000000001</v>
      </c>
      <c r="E142" s="629" t="s">
        <v>314</v>
      </c>
      <c r="F142" s="619">
        <v>46.807286329074998</v>
      </c>
      <c r="G142" s="620">
        <v>7.8012143881789999</v>
      </c>
      <c r="H142" s="622">
        <v>4.0199999999999996</v>
      </c>
      <c r="I142" s="619">
        <v>14.948</v>
      </c>
      <c r="J142" s="620">
        <v>7.1467856118200004</v>
      </c>
      <c r="K142" s="623">
        <v>0.31935198923699998</v>
      </c>
    </row>
    <row r="143" spans="1:11" ht="14.4" customHeight="1" thickBot="1" x14ac:dyDescent="0.35">
      <c r="A143" s="641" t="s">
        <v>449</v>
      </c>
      <c r="B143" s="619">
        <v>0</v>
      </c>
      <c r="C143" s="619">
        <v>0.1</v>
      </c>
      <c r="D143" s="620">
        <v>0.1</v>
      </c>
      <c r="E143" s="629" t="s">
        <v>341</v>
      </c>
      <c r="F143" s="619">
        <v>8.6443874471999999E-2</v>
      </c>
      <c r="G143" s="620">
        <v>1.4407312412E-2</v>
      </c>
      <c r="H143" s="622">
        <v>0</v>
      </c>
      <c r="I143" s="619">
        <v>0</v>
      </c>
      <c r="J143" s="620">
        <v>-1.4407312412E-2</v>
      </c>
      <c r="K143" s="623">
        <v>0</v>
      </c>
    </row>
    <row r="144" spans="1:11" ht="14.4" customHeight="1" thickBot="1" x14ac:dyDescent="0.35">
      <c r="A144" s="643" t="s">
        <v>450</v>
      </c>
      <c r="B144" s="619">
        <v>0</v>
      </c>
      <c r="C144" s="619">
        <v>26.715</v>
      </c>
      <c r="D144" s="620">
        <v>26.715</v>
      </c>
      <c r="E144" s="629" t="s">
        <v>341</v>
      </c>
      <c r="F144" s="619">
        <v>0</v>
      </c>
      <c r="G144" s="620">
        <v>0</v>
      </c>
      <c r="H144" s="622">
        <v>0</v>
      </c>
      <c r="I144" s="619">
        <v>0</v>
      </c>
      <c r="J144" s="620">
        <v>0</v>
      </c>
      <c r="K144" s="630" t="s">
        <v>314</v>
      </c>
    </row>
    <row r="145" spans="1:11" ht="14.4" customHeight="1" thickBot="1" x14ac:dyDescent="0.35">
      <c r="A145" s="641" t="s">
        <v>451</v>
      </c>
      <c r="B145" s="619">
        <v>0</v>
      </c>
      <c r="C145" s="619">
        <v>26.715</v>
      </c>
      <c r="D145" s="620">
        <v>26.715</v>
      </c>
      <c r="E145" s="629" t="s">
        <v>341</v>
      </c>
      <c r="F145" s="619">
        <v>0</v>
      </c>
      <c r="G145" s="620">
        <v>0</v>
      </c>
      <c r="H145" s="622">
        <v>0</v>
      </c>
      <c r="I145" s="619">
        <v>0</v>
      </c>
      <c r="J145" s="620">
        <v>0</v>
      </c>
      <c r="K145" s="630" t="s">
        <v>314</v>
      </c>
    </row>
    <row r="146" spans="1:11" ht="14.4" customHeight="1" thickBot="1" x14ac:dyDescent="0.35">
      <c r="A146" s="643" t="s">
        <v>452</v>
      </c>
      <c r="B146" s="619">
        <v>0</v>
      </c>
      <c r="C146" s="619">
        <v>44.75</v>
      </c>
      <c r="D146" s="620">
        <v>44.75</v>
      </c>
      <c r="E146" s="629" t="s">
        <v>314</v>
      </c>
      <c r="F146" s="619">
        <v>55.032632269562001</v>
      </c>
      <c r="G146" s="620">
        <v>9.1721053782599995</v>
      </c>
      <c r="H146" s="622">
        <v>15.43</v>
      </c>
      <c r="I146" s="619">
        <v>15.43</v>
      </c>
      <c r="J146" s="620">
        <v>6.2578946217390001</v>
      </c>
      <c r="K146" s="623">
        <v>0.280379101701</v>
      </c>
    </row>
    <row r="147" spans="1:11" ht="14.4" customHeight="1" thickBot="1" x14ac:dyDescent="0.35">
      <c r="A147" s="641" t="s">
        <v>453</v>
      </c>
      <c r="B147" s="619">
        <v>0</v>
      </c>
      <c r="C147" s="619">
        <v>44.75</v>
      </c>
      <c r="D147" s="620">
        <v>44.75</v>
      </c>
      <c r="E147" s="629" t="s">
        <v>314</v>
      </c>
      <c r="F147" s="619">
        <v>55.032632269562001</v>
      </c>
      <c r="G147" s="620">
        <v>9.1721053782599995</v>
      </c>
      <c r="H147" s="622">
        <v>15.43</v>
      </c>
      <c r="I147" s="619">
        <v>15.43</v>
      </c>
      <c r="J147" s="620">
        <v>6.2578946217390001</v>
      </c>
      <c r="K147" s="623">
        <v>0.280379101701</v>
      </c>
    </row>
    <row r="148" spans="1:11" ht="14.4" customHeight="1" thickBot="1" x14ac:dyDescent="0.35">
      <c r="A148" s="643" t="s">
        <v>454</v>
      </c>
      <c r="B148" s="619">
        <v>0</v>
      </c>
      <c r="C148" s="619">
        <v>3.9</v>
      </c>
      <c r="D148" s="620">
        <v>3.9</v>
      </c>
      <c r="E148" s="629" t="s">
        <v>314</v>
      </c>
      <c r="F148" s="619">
        <v>1.7497052196409999</v>
      </c>
      <c r="G148" s="620">
        <v>0.29161753660599998</v>
      </c>
      <c r="H148" s="622">
        <v>0</v>
      </c>
      <c r="I148" s="619">
        <v>0</v>
      </c>
      <c r="J148" s="620">
        <v>-0.29161753660599998</v>
      </c>
      <c r="K148" s="623">
        <v>0</v>
      </c>
    </row>
    <row r="149" spans="1:11" ht="14.4" customHeight="1" thickBot="1" x14ac:dyDescent="0.35">
      <c r="A149" s="641" t="s">
        <v>455</v>
      </c>
      <c r="B149" s="619">
        <v>0</v>
      </c>
      <c r="C149" s="619">
        <v>3.9</v>
      </c>
      <c r="D149" s="620">
        <v>3.9</v>
      </c>
      <c r="E149" s="629" t="s">
        <v>314</v>
      </c>
      <c r="F149" s="619">
        <v>1.7497052196409999</v>
      </c>
      <c r="G149" s="620">
        <v>0.29161753660599998</v>
      </c>
      <c r="H149" s="622">
        <v>0</v>
      </c>
      <c r="I149" s="619">
        <v>0</v>
      </c>
      <c r="J149" s="620">
        <v>-0.29161753660599998</v>
      </c>
      <c r="K149" s="623">
        <v>0</v>
      </c>
    </row>
    <row r="150" spans="1:11" ht="14.4" customHeight="1" thickBot="1" x14ac:dyDescent="0.35">
      <c r="A150" s="638" t="s">
        <v>456</v>
      </c>
      <c r="B150" s="619">
        <v>3130.7846890959399</v>
      </c>
      <c r="C150" s="619">
        <v>3393.1466799999998</v>
      </c>
      <c r="D150" s="620">
        <v>262.36199090406399</v>
      </c>
      <c r="E150" s="621">
        <v>1.0838007135450001</v>
      </c>
      <c r="F150" s="619">
        <v>3044.1324997565698</v>
      </c>
      <c r="G150" s="620">
        <v>507.35541662609398</v>
      </c>
      <c r="H150" s="622">
        <v>265.44</v>
      </c>
      <c r="I150" s="619">
        <v>522.42232999999999</v>
      </c>
      <c r="J150" s="620">
        <v>15.066913373905001</v>
      </c>
      <c r="K150" s="623">
        <v>0.17161615995400001</v>
      </c>
    </row>
    <row r="151" spans="1:11" ht="14.4" customHeight="1" thickBot="1" x14ac:dyDescent="0.35">
      <c r="A151" s="639" t="s">
        <v>457</v>
      </c>
      <c r="B151" s="619">
        <v>2630.48530909594</v>
      </c>
      <c r="C151" s="619">
        <v>2746.114</v>
      </c>
      <c r="D151" s="620">
        <v>115.628690904064</v>
      </c>
      <c r="E151" s="621">
        <v>1.043957170376</v>
      </c>
      <c r="F151" s="619">
        <v>3006.00749887657</v>
      </c>
      <c r="G151" s="620">
        <v>501.00124981276201</v>
      </c>
      <c r="H151" s="622">
        <v>253.94499999999999</v>
      </c>
      <c r="I151" s="619">
        <v>507.89100000000002</v>
      </c>
      <c r="J151" s="620">
        <v>6.8897501872370004</v>
      </c>
      <c r="K151" s="623">
        <v>0.16895866034500001</v>
      </c>
    </row>
    <row r="152" spans="1:11" ht="14.4" customHeight="1" thickBot="1" x14ac:dyDescent="0.35">
      <c r="A152" s="640" t="s">
        <v>458</v>
      </c>
      <c r="B152" s="624">
        <v>2630.48530909594</v>
      </c>
      <c r="C152" s="624">
        <v>2691.8530000000001</v>
      </c>
      <c r="D152" s="625">
        <v>61.367690904063998</v>
      </c>
      <c r="E152" s="631">
        <v>1.023329417842</v>
      </c>
      <c r="F152" s="624">
        <v>3006.00749887657</v>
      </c>
      <c r="G152" s="625">
        <v>501.00124981276201</v>
      </c>
      <c r="H152" s="627">
        <v>253.94499999999999</v>
      </c>
      <c r="I152" s="624">
        <v>507.89100000000002</v>
      </c>
      <c r="J152" s="625">
        <v>6.8897501872370004</v>
      </c>
      <c r="K152" s="632">
        <v>0.16895866034500001</v>
      </c>
    </row>
    <row r="153" spans="1:11" ht="14.4" customHeight="1" thickBot="1" x14ac:dyDescent="0.35">
      <c r="A153" s="641" t="s">
        <v>459</v>
      </c>
      <c r="B153" s="619">
        <v>285.99999099168798</v>
      </c>
      <c r="C153" s="619">
        <v>308.79500000000002</v>
      </c>
      <c r="D153" s="620">
        <v>22.795009008312</v>
      </c>
      <c r="E153" s="621">
        <v>1.0797028312100001</v>
      </c>
      <c r="F153" s="619">
        <v>536.001337125031</v>
      </c>
      <c r="G153" s="620">
        <v>89.333556187504996</v>
      </c>
      <c r="H153" s="622">
        <v>44.783999999999999</v>
      </c>
      <c r="I153" s="619">
        <v>89.567999999999998</v>
      </c>
      <c r="J153" s="620">
        <v>0.23444381249400001</v>
      </c>
      <c r="K153" s="623">
        <v>0.16710406074799999</v>
      </c>
    </row>
    <row r="154" spans="1:11" ht="14.4" customHeight="1" thickBot="1" x14ac:dyDescent="0.35">
      <c r="A154" s="641" t="s">
        <v>460</v>
      </c>
      <c r="B154" s="619">
        <v>1143.9999639667401</v>
      </c>
      <c r="C154" s="619">
        <v>1150.424</v>
      </c>
      <c r="D154" s="620">
        <v>6.4240360332569999</v>
      </c>
      <c r="E154" s="621">
        <v>1.0056154162890001</v>
      </c>
      <c r="F154" s="619">
        <v>1167.00291124051</v>
      </c>
      <c r="G154" s="620">
        <v>194.50048520675099</v>
      </c>
      <c r="H154" s="622">
        <v>99.793000000000006</v>
      </c>
      <c r="I154" s="619">
        <v>199.58600000000001</v>
      </c>
      <c r="J154" s="620">
        <v>5.0855147932479996</v>
      </c>
      <c r="K154" s="623">
        <v>0.17102442339900001</v>
      </c>
    </row>
    <row r="155" spans="1:11" ht="14.4" customHeight="1" thickBot="1" x14ac:dyDescent="0.35">
      <c r="A155" s="641" t="s">
        <v>461</v>
      </c>
      <c r="B155" s="619">
        <v>143.48542438403101</v>
      </c>
      <c r="C155" s="619">
        <v>144.09800000000001</v>
      </c>
      <c r="D155" s="620">
        <v>0.61257561596800003</v>
      </c>
      <c r="E155" s="621">
        <v>1.004269253261</v>
      </c>
      <c r="F155" s="619">
        <v>134.00033428125801</v>
      </c>
      <c r="G155" s="620">
        <v>22.333389046876</v>
      </c>
      <c r="H155" s="622">
        <v>12.007</v>
      </c>
      <c r="I155" s="619">
        <v>24.015000000000001</v>
      </c>
      <c r="J155" s="620">
        <v>1.6816109531229999</v>
      </c>
      <c r="K155" s="623">
        <v>0.17921597083099999</v>
      </c>
    </row>
    <row r="156" spans="1:11" ht="14.4" customHeight="1" thickBot="1" x14ac:dyDescent="0.35">
      <c r="A156" s="641" t="s">
        <v>462</v>
      </c>
      <c r="B156" s="619">
        <v>2.999962951958</v>
      </c>
      <c r="C156" s="619">
        <v>12.36</v>
      </c>
      <c r="D156" s="620">
        <v>9.3600370480410007</v>
      </c>
      <c r="E156" s="621">
        <v>4.1200508799379998</v>
      </c>
      <c r="F156" s="619">
        <v>100.000249463625</v>
      </c>
      <c r="G156" s="620">
        <v>16.666708243936998</v>
      </c>
      <c r="H156" s="622">
        <v>8.2789999999999999</v>
      </c>
      <c r="I156" s="619">
        <v>16.558</v>
      </c>
      <c r="J156" s="620">
        <v>-0.108708243937</v>
      </c>
      <c r="K156" s="623">
        <v>0.16557958693899999</v>
      </c>
    </row>
    <row r="157" spans="1:11" ht="14.4" customHeight="1" thickBot="1" x14ac:dyDescent="0.35">
      <c r="A157" s="641" t="s">
        <v>463</v>
      </c>
      <c r="B157" s="619">
        <v>1053.99996680152</v>
      </c>
      <c r="C157" s="619">
        <v>1076.1759999999999</v>
      </c>
      <c r="D157" s="620">
        <v>22.176033198483999</v>
      </c>
      <c r="E157" s="621">
        <v>1.021039880357</v>
      </c>
      <c r="F157" s="619">
        <v>1069.00266676615</v>
      </c>
      <c r="G157" s="620">
        <v>178.16711112769201</v>
      </c>
      <c r="H157" s="622">
        <v>89.081999999999994</v>
      </c>
      <c r="I157" s="619">
        <v>178.16399999999999</v>
      </c>
      <c r="J157" s="620">
        <v>-3.1111276919999998E-3</v>
      </c>
      <c r="K157" s="623">
        <v>0.16666375635799999</v>
      </c>
    </row>
    <row r="158" spans="1:11" ht="14.4" customHeight="1" thickBot="1" x14ac:dyDescent="0.35">
      <c r="A158" s="640" t="s">
        <v>464</v>
      </c>
      <c r="B158" s="624">
        <v>0</v>
      </c>
      <c r="C158" s="624">
        <v>54.261000000000003</v>
      </c>
      <c r="D158" s="625">
        <v>54.261000000000003</v>
      </c>
      <c r="E158" s="626" t="s">
        <v>314</v>
      </c>
      <c r="F158" s="624">
        <v>0</v>
      </c>
      <c r="G158" s="625">
        <v>0</v>
      </c>
      <c r="H158" s="627">
        <v>0</v>
      </c>
      <c r="I158" s="624">
        <v>0</v>
      </c>
      <c r="J158" s="625">
        <v>0</v>
      </c>
      <c r="K158" s="628" t="s">
        <v>314</v>
      </c>
    </row>
    <row r="159" spans="1:11" ht="14.4" customHeight="1" thickBot="1" x14ac:dyDescent="0.35">
      <c r="A159" s="641" t="s">
        <v>465</v>
      </c>
      <c r="B159" s="619">
        <v>0</v>
      </c>
      <c r="C159" s="619">
        <v>54.261000000000003</v>
      </c>
      <c r="D159" s="620">
        <v>54.261000000000003</v>
      </c>
      <c r="E159" s="629" t="s">
        <v>314</v>
      </c>
      <c r="F159" s="619">
        <v>0</v>
      </c>
      <c r="G159" s="620">
        <v>0</v>
      </c>
      <c r="H159" s="622">
        <v>0</v>
      </c>
      <c r="I159" s="619">
        <v>0</v>
      </c>
      <c r="J159" s="620">
        <v>0</v>
      </c>
      <c r="K159" s="630" t="s">
        <v>314</v>
      </c>
    </row>
    <row r="160" spans="1:11" ht="14.4" customHeight="1" thickBot="1" x14ac:dyDescent="0.35">
      <c r="A160" s="639" t="s">
        <v>466</v>
      </c>
      <c r="B160" s="619">
        <v>500.29937999999999</v>
      </c>
      <c r="C160" s="619">
        <v>647.03268000000003</v>
      </c>
      <c r="D160" s="620">
        <v>146.73330000000001</v>
      </c>
      <c r="E160" s="621">
        <v>1.2932909890869999</v>
      </c>
      <c r="F160" s="619">
        <v>38.125000879992001</v>
      </c>
      <c r="G160" s="620">
        <v>6.3541668133320002</v>
      </c>
      <c r="H160" s="622">
        <v>11.494999999999999</v>
      </c>
      <c r="I160" s="619">
        <v>14.531330000000001</v>
      </c>
      <c r="J160" s="620">
        <v>8.1771631866670003</v>
      </c>
      <c r="K160" s="623">
        <v>0.38114963054599998</v>
      </c>
    </row>
    <row r="161" spans="1:11" ht="14.4" customHeight="1" thickBot="1" x14ac:dyDescent="0.35">
      <c r="A161" s="640" t="s">
        <v>467</v>
      </c>
      <c r="B161" s="624">
        <v>500.29937999999999</v>
      </c>
      <c r="C161" s="624">
        <v>546.07159000000001</v>
      </c>
      <c r="D161" s="625">
        <v>45.772210000000001</v>
      </c>
      <c r="E161" s="631">
        <v>1.0914896396630001</v>
      </c>
      <c r="F161" s="624">
        <v>0</v>
      </c>
      <c r="G161" s="625">
        <v>0</v>
      </c>
      <c r="H161" s="627">
        <v>11.494999999999999</v>
      </c>
      <c r="I161" s="624">
        <v>11.494999999999999</v>
      </c>
      <c r="J161" s="625">
        <v>11.494999999999999</v>
      </c>
      <c r="K161" s="628" t="s">
        <v>314</v>
      </c>
    </row>
    <row r="162" spans="1:11" ht="14.4" customHeight="1" thickBot="1" x14ac:dyDescent="0.35">
      <c r="A162" s="641" t="s">
        <v>468</v>
      </c>
      <c r="B162" s="619">
        <v>500.29937999999999</v>
      </c>
      <c r="C162" s="619">
        <v>399.13619</v>
      </c>
      <c r="D162" s="620">
        <v>-101.16319</v>
      </c>
      <c r="E162" s="621">
        <v>0.79779469244900003</v>
      </c>
      <c r="F162" s="619">
        <v>0</v>
      </c>
      <c r="G162" s="620">
        <v>0</v>
      </c>
      <c r="H162" s="622">
        <v>0</v>
      </c>
      <c r="I162" s="619">
        <v>0</v>
      </c>
      <c r="J162" s="620">
        <v>0</v>
      </c>
      <c r="K162" s="630" t="s">
        <v>314</v>
      </c>
    </row>
    <row r="163" spans="1:11" ht="14.4" customHeight="1" thickBot="1" x14ac:dyDescent="0.35">
      <c r="A163" s="641" t="s">
        <v>469</v>
      </c>
      <c r="B163" s="619">
        <v>0</v>
      </c>
      <c r="C163" s="619">
        <v>99.019400000000005</v>
      </c>
      <c r="D163" s="620">
        <v>99.019400000000005</v>
      </c>
      <c r="E163" s="629" t="s">
        <v>314</v>
      </c>
      <c r="F163" s="619">
        <v>0</v>
      </c>
      <c r="G163" s="620">
        <v>0</v>
      </c>
      <c r="H163" s="622">
        <v>11.494999999999999</v>
      </c>
      <c r="I163" s="619">
        <v>11.494999999999999</v>
      </c>
      <c r="J163" s="620">
        <v>11.494999999999999</v>
      </c>
      <c r="K163" s="630" t="s">
        <v>314</v>
      </c>
    </row>
    <row r="164" spans="1:11" ht="14.4" customHeight="1" thickBot="1" x14ac:dyDescent="0.35">
      <c r="A164" s="641" t="s">
        <v>470</v>
      </c>
      <c r="B164" s="619">
        <v>0</v>
      </c>
      <c r="C164" s="619">
        <v>47.915999999999997</v>
      </c>
      <c r="D164" s="620">
        <v>47.915999999999997</v>
      </c>
      <c r="E164" s="629" t="s">
        <v>341</v>
      </c>
      <c r="F164" s="619">
        <v>0</v>
      </c>
      <c r="G164" s="620">
        <v>0</v>
      </c>
      <c r="H164" s="622">
        <v>0</v>
      </c>
      <c r="I164" s="619">
        <v>0</v>
      </c>
      <c r="J164" s="620">
        <v>0</v>
      </c>
      <c r="K164" s="630" t="s">
        <v>314</v>
      </c>
    </row>
    <row r="165" spans="1:11" ht="14.4" customHeight="1" thickBot="1" x14ac:dyDescent="0.35">
      <c r="A165" s="640" t="s">
        <v>471</v>
      </c>
      <c r="B165" s="624">
        <v>0</v>
      </c>
      <c r="C165" s="624">
        <v>14.545310000000001</v>
      </c>
      <c r="D165" s="625">
        <v>14.545310000000001</v>
      </c>
      <c r="E165" s="626" t="s">
        <v>314</v>
      </c>
      <c r="F165" s="624">
        <v>0</v>
      </c>
      <c r="G165" s="625">
        <v>0</v>
      </c>
      <c r="H165" s="627">
        <v>0</v>
      </c>
      <c r="I165" s="624">
        <v>0</v>
      </c>
      <c r="J165" s="625">
        <v>0</v>
      </c>
      <c r="K165" s="628" t="s">
        <v>314</v>
      </c>
    </row>
    <row r="166" spans="1:11" ht="14.4" customHeight="1" thickBot="1" x14ac:dyDescent="0.35">
      <c r="A166" s="641" t="s">
        <v>472</v>
      </c>
      <c r="B166" s="619">
        <v>0</v>
      </c>
      <c r="C166" s="619">
        <v>14.545310000000001</v>
      </c>
      <c r="D166" s="620">
        <v>14.545310000000001</v>
      </c>
      <c r="E166" s="629" t="s">
        <v>341</v>
      </c>
      <c r="F166" s="619">
        <v>0</v>
      </c>
      <c r="G166" s="620">
        <v>0</v>
      </c>
      <c r="H166" s="622">
        <v>0</v>
      </c>
      <c r="I166" s="619">
        <v>0</v>
      </c>
      <c r="J166" s="620">
        <v>0</v>
      </c>
      <c r="K166" s="630" t="s">
        <v>314</v>
      </c>
    </row>
    <row r="167" spans="1:11" ht="14.4" customHeight="1" thickBot="1" x14ac:dyDescent="0.35">
      <c r="A167" s="640" t="s">
        <v>473</v>
      </c>
      <c r="B167" s="624">
        <v>0</v>
      </c>
      <c r="C167" s="624">
        <v>15.4154</v>
      </c>
      <c r="D167" s="625">
        <v>15.4154</v>
      </c>
      <c r="E167" s="626" t="s">
        <v>314</v>
      </c>
      <c r="F167" s="624">
        <v>38.125000879992001</v>
      </c>
      <c r="G167" s="625">
        <v>6.3541668133320002</v>
      </c>
      <c r="H167" s="627">
        <v>0</v>
      </c>
      <c r="I167" s="624">
        <v>0</v>
      </c>
      <c r="J167" s="625">
        <v>-6.3541668133320002</v>
      </c>
      <c r="K167" s="632">
        <v>0</v>
      </c>
    </row>
    <row r="168" spans="1:11" ht="14.4" customHeight="1" thickBot="1" x14ac:dyDescent="0.35">
      <c r="A168" s="641" t="s">
        <v>474</v>
      </c>
      <c r="B168" s="619">
        <v>0</v>
      </c>
      <c r="C168" s="619">
        <v>15.4154</v>
      </c>
      <c r="D168" s="620">
        <v>15.4154</v>
      </c>
      <c r="E168" s="629" t="s">
        <v>314</v>
      </c>
      <c r="F168" s="619">
        <v>38.125000879992001</v>
      </c>
      <c r="G168" s="620">
        <v>6.3541668133320002</v>
      </c>
      <c r="H168" s="622">
        <v>0</v>
      </c>
      <c r="I168" s="619">
        <v>0</v>
      </c>
      <c r="J168" s="620">
        <v>-6.3541668133320002</v>
      </c>
      <c r="K168" s="623">
        <v>0</v>
      </c>
    </row>
    <row r="169" spans="1:11" ht="14.4" customHeight="1" thickBot="1" x14ac:dyDescent="0.35">
      <c r="A169" s="640" t="s">
        <v>475</v>
      </c>
      <c r="B169" s="624">
        <v>0</v>
      </c>
      <c r="C169" s="624">
        <v>32.064999999999998</v>
      </c>
      <c r="D169" s="625">
        <v>32.064999999999998</v>
      </c>
      <c r="E169" s="626" t="s">
        <v>341</v>
      </c>
      <c r="F169" s="624">
        <v>0</v>
      </c>
      <c r="G169" s="625">
        <v>0</v>
      </c>
      <c r="H169" s="627">
        <v>0</v>
      </c>
      <c r="I169" s="624">
        <v>0</v>
      </c>
      <c r="J169" s="625">
        <v>0</v>
      </c>
      <c r="K169" s="628" t="s">
        <v>314</v>
      </c>
    </row>
    <row r="170" spans="1:11" ht="14.4" customHeight="1" thickBot="1" x14ac:dyDescent="0.35">
      <c r="A170" s="641" t="s">
        <v>476</v>
      </c>
      <c r="B170" s="619">
        <v>0</v>
      </c>
      <c r="C170" s="619">
        <v>32.064999999999998</v>
      </c>
      <c r="D170" s="620">
        <v>32.064999999999998</v>
      </c>
      <c r="E170" s="629" t="s">
        <v>341</v>
      </c>
      <c r="F170" s="619">
        <v>0</v>
      </c>
      <c r="G170" s="620">
        <v>0</v>
      </c>
      <c r="H170" s="622">
        <v>0</v>
      </c>
      <c r="I170" s="619">
        <v>0</v>
      </c>
      <c r="J170" s="620">
        <v>0</v>
      </c>
      <c r="K170" s="630" t="s">
        <v>314</v>
      </c>
    </row>
    <row r="171" spans="1:11" ht="14.4" customHeight="1" thickBot="1" x14ac:dyDescent="0.35">
      <c r="A171" s="640" t="s">
        <v>477</v>
      </c>
      <c r="B171" s="624">
        <v>0</v>
      </c>
      <c r="C171" s="624">
        <v>38.935380000000002</v>
      </c>
      <c r="D171" s="625">
        <v>38.935380000000002</v>
      </c>
      <c r="E171" s="626" t="s">
        <v>341</v>
      </c>
      <c r="F171" s="624">
        <v>0</v>
      </c>
      <c r="G171" s="625">
        <v>0</v>
      </c>
      <c r="H171" s="627">
        <v>0</v>
      </c>
      <c r="I171" s="624">
        <v>3.03633</v>
      </c>
      <c r="J171" s="625">
        <v>3.03633</v>
      </c>
      <c r="K171" s="628" t="s">
        <v>341</v>
      </c>
    </row>
    <row r="172" spans="1:11" ht="14.4" customHeight="1" thickBot="1" x14ac:dyDescent="0.35">
      <c r="A172" s="641" t="s">
        <v>478</v>
      </c>
      <c r="B172" s="619">
        <v>0</v>
      </c>
      <c r="C172" s="619">
        <v>38.935380000000002</v>
      </c>
      <c r="D172" s="620">
        <v>38.935380000000002</v>
      </c>
      <c r="E172" s="629" t="s">
        <v>341</v>
      </c>
      <c r="F172" s="619">
        <v>0</v>
      </c>
      <c r="G172" s="620">
        <v>0</v>
      </c>
      <c r="H172" s="622">
        <v>0</v>
      </c>
      <c r="I172" s="619">
        <v>3.03633</v>
      </c>
      <c r="J172" s="620">
        <v>3.03633</v>
      </c>
      <c r="K172" s="630" t="s">
        <v>341</v>
      </c>
    </row>
    <row r="173" spans="1:11" ht="14.4" customHeight="1" thickBot="1" x14ac:dyDescent="0.35">
      <c r="A173" s="638" t="s">
        <v>479</v>
      </c>
      <c r="B173" s="619">
        <v>0</v>
      </c>
      <c r="C173" s="619">
        <v>0.33234000000000002</v>
      </c>
      <c r="D173" s="620">
        <v>0.33234000000000002</v>
      </c>
      <c r="E173" s="629" t="s">
        <v>341</v>
      </c>
      <c r="F173" s="619">
        <v>0</v>
      </c>
      <c r="G173" s="620">
        <v>0</v>
      </c>
      <c r="H173" s="622">
        <v>0</v>
      </c>
      <c r="I173" s="619">
        <v>0</v>
      </c>
      <c r="J173" s="620">
        <v>0</v>
      </c>
      <c r="K173" s="630" t="s">
        <v>314</v>
      </c>
    </row>
    <row r="174" spans="1:11" ht="14.4" customHeight="1" thickBot="1" x14ac:dyDescent="0.35">
      <c r="A174" s="639" t="s">
        <v>480</v>
      </c>
      <c r="B174" s="619">
        <v>0</v>
      </c>
      <c r="C174" s="619">
        <v>0.33234000000000002</v>
      </c>
      <c r="D174" s="620">
        <v>0.33234000000000002</v>
      </c>
      <c r="E174" s="629" t="s">
        <v>341</v>
      </c>
      <c r="F174" s="619">
        <v>0</v>
      </c>
      <c r="G174" s="620">
        <v>0</v>
      </c>
      <c r="H174" s="622">
        <v>0</v>
      </c>
      <c r="I174" s="619">
        <v>0</v>
      </c>
      <c r="J174" s="620">
        <v>0</v>
      </c>
      <c r="K174" s="630" t="s">
        <v>314</v>
      </c>
    </row>
    <row r="175" spans="1:11" ht="14.4" customHeight="1" thickBot="1" x14ac:dyDescent="0.35">
      <c r="A175" s="640" t="s">
        <v>481</v>
      </c>
      <c r="B175" s="624">
        <v>0</v>
      </c>
      <c r="C175" s="624">
        <v>0.33234000000000002</v>
      </c>
      <c r="D175" s="625">
        <v>0.33234000000000002</v>
      </c>
      <c r="E175" s="626" t="s">
        <v>341</v>
      </c>
      <c r="F175" s="624">
        <v>0</v>
      </c>
      <c r="G175" s="625">
        <v>0</v>
      </c>
      <c r="H175" s="627">
        <v>0</v>
      </c>
      <c r="I175" s="624">
        <v>0</v>
      </c>
      <c r="J175" s="625">
        <v>0</v>
      </c>
      <c r="K175" s="628" t="s">
        <v>314</v>
      </c>
    </row>
    <row r="176" spans="1:11" ht="14.4" customHeight="1" thickBot="1" x14ac:dyDescent="0.35">
      <c r="A176" s="641" t="s">
        <v>482</v>
      </c>
      <c r="B176" s="619">
        <v>0</v>
      </c>
      <c r="C176" s="619">
        <v>0.33234000000000002</v>
      </c>
      <c r="D176" s="620">
        <v>0.33234000000000002</v>
      </c>
      <c r="E176" s="629" t="s">
        <v>341</v>
      </c>
      <c r="F176" s="619">
        <v>0</v>
      </c>
      <c r="G176" s="620">
        <v>0</v>
      </c>
      <c r="H176" s="622">
        <v>0</v>
      </c>
      <c r="I176" s="619">
        <v>0</v>
      </c>
      <c r="J176" s="620">
        <v>0</v>
      </c>
      <c r="K176" s="630" t="s">
        <v>314</v>
      </c>
    </row>
    <row r="177" spans="1:11" ht="14.4" customHeight="1" thickBot="1" x14ac:dyDescent="0.35">
      <c r="A177" s="637" t="s">
        <v>483</v>
      </c>
      <c r="B177" s="619">
        <v>104626.122412596</v>
      </c>
      <c r="C177" s="619">
        <v>105317.47004</v>
      </c>
      <c r="D177" s="620">
        <v>691.34762740373799</v>
      </c>
      <c r="E177" s="621">
        <v>1.0066077917389999</v>
      </c>
      <c r="F177" s="619">
        <v>107985.324704385</v>
      </c>
      <c r="G177" s="620">
        <v>17997.5541173975</v>
      </c>
      <c r="H177" s="622">
        <v>9760.4238000000005</v>
      </c>
      <c r="I177" s="619">
        <v>16920.832620000001</v>
      </c>
      <c r="J177" s="620">
        <v>-1076.7214973975399</v>
      </c>
      <c r="K177" s="623">
        <v>0.156695668289</v>
      </c>
    </row>
    <row r="178" spans="1:11" ht="14.4" customHeight="1" thickBot="1" x14ac:dyDescent="0.35">
      <c r="A178" s="638" t="s">
        <v>484</v>
      </c>
      <c r="B178" s="619">
        <v>104432.31354927301</v>
      </c>
      <c r="C178" s="619">
        <v>105121.99225</v>
      </c>
      <c r="D178" s="620">
        <v>689.678700727207</v>
      </c>
      <c r="E178" s="621">
        <v>1.006604073751</v>
      </c>
      <c r="F178" s="619">
        <v>107904.46169098299</v>
      </c>
      <c r="G178" s="620">
        <v>17984.076948497099</v>
      </c>
      <c r="H178" s="622">
        <v>9756.7664000000004</v>
      </c>
      <c r="I178" s="619">
        <v>16897.87473</v>
      </c>
      <c r="J178" s="620">
        <v>-1086.2022184971399</v>
      </c>
      <c r="K178" s="623">
        <v>0.15660033389899999</v>
      </c>
    </row>
    <row r="179" spans="1:11" ht="14.4" customHeight="1" thickBot="1" x14ac:dyDescent="0.35">
      <c r="A179" s="639" t="s">
        <v>485</v>
      </c>
      <c r="B179" s="619">
        <v>104432.31354927301</v>
      </c>
      <c r="C179" s="619">
        <v>105121.99225</v>
      </c>
      <c r="D179" s="620">
        <v>689.678700727207</v>
      </c>
      <c r="E179" s="621">
        <v>1.006604073751</v>
      </c>
      <c r="F179" s="619">
        <v>107904.46169098299</v>
      </c>
      <c r="G179" s="620">
        <v>17984.076948497099</v>
      </c>
      <c r="H179" s="622">
        <v>9756.7664000000004</v>
      </c>
      <c r="I179" s="619">
        <v>16897.87473</v>
      </c>
      <c r="J179" s="620">
        <v>-1086.2022184971399</v>
      </c>
      <c r="K179" s="623">
        <v>0.15660033389899999</v>
      </c>
    </row>
    <row r="180" spans="1:11" ht="14.4" customHeight="1" thickBot="1" x14ac:dyDescent="0.35">
      <c r="A180" s="640" t="s">
        <v>486</v>
      </c>
      <c r="B180" s="624">
        <v>509.14686098405798</v>
      </c>
      <c r="C180" s="624">
        <v>320.33902999999998</v>
      </c>
      <c r="D180" s="625">
        <v>-188.807830984058</v>
      </c>
      <c r="E180" s="631">
        <v>0.62916823130499999</v>
      </c>
      <c r="F180" s="624">
        <v>270.563530773671</v>
      </c>
      <c r="G180" s="625">
        <v>45.093921795611003</v>
      </c>
      <c r="H180" s="627">
        <v>14.341850000000001</v>
      </c>
      <c r="I180" s="624">
        <v>58.917650000000002</v>
      </c>
      <c r="J180" s="625">
        <v>13.823728204388001</v>
      </c>
      <c r="K180" s="632">
        <v>0.217759022553</v>
      </c>
    </row>
    <row r="181" spans="1:11" ht="14.4" customHeight="1" thickBot="1" x14ac:dyDescent="0.35">
      <c r="A181" s="641" t="s">
        <v>487</v>
      </c>
      <c r="B181" s="619">
        <v>6.48461228665</v>
      </c>
      <c r="C181" s="619">
        <v>4.6098699999999999</v>
      </c>
      <c r="D181" s="620">
        <v>-1.8747422866500001</v>
      </c>
      <c r="E181" s="621">
        <v>0.710893696681</v>
      </c>
      <c r="F181" s="619">
        <v>4.5910525270200004</v>
      </c>
      <c r="G181" s="620">
        <v>0.76517542117000004</v>
      </c>
      <c r="H181" s="622">
        <v>0.19836000000000001</v>
      </c>
      <c r="I181" s="619">
        <v>0.71572000000000002</v>
      </c>
      <c r="J181" s="620">
        <v>-4.945542117E-2</v>
      </c>
      <c r="K181" s="623">
        <v>0.15589453524800001</v>
      </c>
    </row>
    <row r="182" spans="1:11" ht="14.4" customHeight="1" thickBot="1" x14ac:dyDescent="0.35">
      <c r="A182" s="641" t="s">
        <v>488</v>
      </c>
      <c r="B182" s="619">
        <v>0.153587939802</v>
      </c>
      <c r="C182" s="619">
        <v>1.24925</v>
      </c>
      <c r="D182" s="620">
        <v>1.095662060197</v>
      </c>
      <c r="E182" s="621">
        <v>8.1337766598529999</v>
      </c>
      <c r="F182" s="619">
        <v>1.6041288148949999</v>
      </c>
      <c r="G182" s="620">
        <v>0.267354802482</v>
      </c>
      <c r="H182" s="622">
        <v>8.3000000000000004E-2</v>
      </c>
      <c r="I182" s="619">
        <v>8.3000000000000004E-2</v>
      </c>
      <c r="J182" s="620">
        <v>-0.18435480248200001</v>
      </c>
      <c r="K182" s="623">
        <v>5.1741480627E-2</v>
      </c>
    </row>
    <row r="183" spans="1:11" ht="14.4" customHeight="1" thickBot="1" x14ac:dyDescent="0.35">
      <c r="A183" s="641" t="s">
        <v>489</v>
      </c>
      <c r="B183" s="619">
        <v>184</v>
      </c>
      <c r="C183" s="619">
        <v>238.47836000000001</v>
      </c>
      <c r="D183" s="620">
        <v>54.478360000000002</v>
      </c>
      <c r="E183" s="621">
        <v>1.2960780434779999</v>
      </c>
      <c r="F183" s="619">
        <v>201.87304584304999</v>
      </c>
      <c r="G183" s="620">
        <v>33.645507640508001</v>
      </c>
      <c r="H183" s="622">
        <v>13.21739</v>
      </c>
      <c r="I183" s="619">
        <v>41.044339999999998</v>
      </c>
      <c r="J183" s="620">
        <v>7.3988323594910002</v>
      </c>
      <c r="K183" s="623">
        <v>0.20331758422000001</v>
      </c>
    </row>
    <row r="184" spans="1:11" ht="14.4" customHeight="1" thickBot="1" x14ac:dyDescent="0.35">
      <c r="A184" s="641" t="s">
        <v>490</v>
      </c>
      <c r="B184" s="619">
        <v>276.84728780884899</v>
      </c>
      <c r="C184" s="619">
        <v>73.786280000000005</v>
      </c>
      <c r="D184" s="620">
        <v>-203.06100780884901</v>
      </c>
      <c r="E184" s="621">
        <v>0.266523398455</v>
      </c>
      <c r="F184" s="619">
        <v>60.677984338610003</v>
      </c>
      <c r="G184" s="620">
        <v>10.112997389767999</v>
      </c>
      <c r="H184" s="622">
        <v>0.84309999999999996</v>
      </c>
      <c r="I184" s="619">
        <v>17.074590000000001</v>
      </c>
      <c r="J184" s="620">
        <v>6.9615926102310004</v>
      </c>
      <c r="K184" s="623">
        <v>0.281396789727</v>
      </c>
    </row>
    <row r="185" spans="1:11" ht="14.4" customHeight="1" thickBot="1" x14ac:dyDescent="0.35">
      <c r="A185" s="641" t="s">
        <v>491</v>
      </c>
      <c r="B185" s="619">
        <v>41.661372948755997</v>
      </c>
      <c r="C185" s="619">
        <v>2.2152699999999999</v>
      </c>
      <c r="D185" s="620">
        <v>-39.446102948756</v>
      </c>
      <c r="E185" s="621">
        <v>5.3173235617999998E-2</v>
      </c>
      <c r="F185" s="619">
        <v>1.8173192500940001</v>
      </c>
      <c r="G185" s="620">
        <v>0.30288654168200002</v>
      </c>
      <c r="H185" s="622">
        <v>0</v>
      </c>
      <c r="I185" s="619">
        <v>0</v>
      </c>
      <c r="J185" s="620">
        <v>-0.30288654168200002</v>
      </c>
      <c r="K185" s="623">
        <v>0</v>
      </c>
    </row>
    <row r="186" spans="1:11" ht="14.4" customHeight="1" thickBot="1" x14ac:dyDescent="0.35">
      <c r="A186" s="640" t="s">
        <v>492</v>
      </c>
      <c r="B186" s="624">
        <v>141.05725958441599</v>
      </c>
      <c r="C186" s="624">
        <v>85.677700000000002</v>
      </c>
      <c r="D186" s="625">
        <v>-55.379559584416</v>
      </c>
      <c r="E186" s="631">
        <v>0.60739660087199998</v>
      </c>
      <c r="F186" s="624">
        <v>75.981788995109</v>
      </c>
      <c r="G186" s="625">
        <v>12.663631499184</v>
      </c>
      <c r="H186" s="627">
        <v>11.56311</v>
      </c>
      <c r="I186" s="624">
        <v>16.920480000000001</v>
      </c>
      <c r="J186" s="625">
        <v>4.2568485008149999</v>
      </c>
      <c r="K186" s="632">
        <v>0.22269125567799999</v>
      </c>
    </row>
    <row r="187" spans="1:11" ht="14.4" customHeight="1" thickBot="1" x14ac:dyDescent="0.35">
      <c r="A187" s="641" t="s">
        <v>493</v>
      </c>
      <c r="B187" s="619">
        <v>77.057259584399006</v>
      </c>
      <c r="C187" s="619">
        <v>84.659099999999995</v>
      </c>
      <c r="D187" s="620">
        <v>7.6018404155999999</v>
      </c>
      <c r="E187" s="621">
        <v>1.0986518396389999</v>
      </c>
      <c r="F187" s="619">
        <v>75.000007520148998</v>
      </c>
      <c r="G187" s="620">
        <v>12.500001253358</v>
      </c>
      <c r="H187" s="622">
        <v>11.338710000000001</v>
      </c>
      <c r="I187" s="619">
        <v>16.696079999999998</v>
      </c>
      <c r="J187" s="620">
        <v>4.1960787466409997</v>
      </c>
      <c r="K187" s="623">
        <v>0.22261437767799999</v>
      </c>
    </row>
    <row r="188" spans="1:11" ht="14.4" customHeight="1" thickBot="1" x14ac:dyDescent="0.35">
      <c r="A188" s="641" t="s">
        <v>494</v>
      </c>
      <c r="B188" s="619">
        <v>64.000000000016001</v>
      </c>
      <c r="C188" s="619">
        <v>1.0185999999999999</v>
      </c>
      <c r="D188" s="620">
        <v>-62.981400000016002</v>
      </c>
      <c r="E188" s="621">
        <v>1.5915624999000001E-2</v>
      </c>
      <c r="F188" s="619">
        <v>0.98178147496000001</v>
      </c>
      <c r="G188" s="620">
        <v>0.163630245826</v>
      </c>
      <c r="H188" s="622">
        <v>0.22439999999999999</v>
      </c>
      <c r="I188" s="619">
        <v>0.22439999999999999</v>
      </c>
      <c r="J188" s="620">
        <v>6.0769754172999998E-2</v>
      </c>
      <c r="K188" s="623">
        <v>0.22856410079299999</v>
      </c>
    </row>
    <row r="189" spans="1:11" ht="14.4" customHeight="1" thickBot="1" x14ac:dyDescent="0.35">
      <c r="A189" s="640" t="s">
        <v>495</v>
      </c>
      <c r="B189" s="624">
        <v>158.10942867726101</v>
      </c>
      <c r="C189" s="624">
        <v>205.92612</v>
      </c>
      <c r="D189" s="625">
        <v>47.816691322738997</v>
      </c>
      <c r="E189" s="631">
        <v>1.3024278294010001</v>
      </c>
      <c r="F189" s="624">
        <v>268.9056134901</v>
      </c>
      <c r="G189" s="625">
        <v>44.817602248349999</v>
      </c>
      <c r="H189" s="627">
        <v>0.57377</v>
      </c>
      <c r="I189" s="624">
        <v>0.66500999999999999</v>
      </c>
      <c r="J189" s="625">
        <v>-44.152592248349997</v>
      </c>
      <c r="K189" s="632">
        <v>2.473023866E-3</v>
      </c>
    </row>
    <row r="190" spans="1:11" ht="14.4" customHeight="1" thickBot="1" x14ac:dyDescent="0.35">
      <c r="A190" s="641" t="s">
        <v>496</v>
      </c>
      <c r="B190" s="619">
        <v>45.109428677231001</v>
      </c>
      <c r="C190" s="619">
        <v>96.071330000000003</v>
      </c>
      <c r="D190" s="620">
        <v>50.961901322768</v>
      </c>
      <c r="E190" s="621">
        <v>2.1297394539710002</v>
      </c>
      <c r="F190" s="619">
        <v>67.905593336099002</v>
      </c>
      <c r="G190" s="620">
        <v>11.31759888935</v>
      </c>
      <c r="H190" s="622">
        <v>7.8409999999999994E-2</v>
      </c>
      <c r="I190" s="619">
        <v>7.4649999999999994E-2</v>
      </c>
      <c r="J190" s="620">
        <v>-11.24294888935</v>
      </c>
      <c r="K190" s="623">
        <v>1.0993203399999999E-3</v>
      </c>
    </row>
    <row r="191" spans="1:11" ht="14.4" customHeight="1" thickBot="1" x14ac:dyDescent="0.35">
      <c r="A191" s="641" t="s">
        <v>497</v>
      </c>
      <c r="B191" s="619">
        <v>113.00000000003</v>
      </c>
      <c r="C191" s="619">
        <v>109.85478999999999</v>
      </c>
      <c r="D191" s="620">
        <v>-3.145210000029</v>
      </c>
      <c r="E191" s="621">
        <v>0.97216628318499998</v>
      </c>
      <c r="F191" s="619">
        <v>201.000020154</v>
      </c>
      <c r="G191" s="620">
        <v>33.500003358999997</v>
      </c>
      <c r="H191" s="622">
        <v>0.49536000000000002</v>
      </c>
      <c r="I191" s="619">
        <v>0.59036</v>
      </c>
      <c r="J191" s="620">
        <v>-32.909643359</v>
      </c>
      <c r="K191" s="623">
        <v>2.9371141330000001E-3</v>
      </c>
    </row>
    <row r="192" spans="1:11" ht="14.4" customHeight="1" thickBot="1" x14ac:dyDescent="0.35">
      <c r="A192" s="640" t="s">
        <v>498</v>
      </c>
      <c r="B192" s="624">
        <v>0</v>
      </c>
      <c r="C192" s="624">
        <v>-4.9402999999999997</v>
      </c>
      <c r="D192" s="625">
        <v>-4.9402999999999997</v>
      </c>
      <c r="E192" s="626" t="s">
        <v>341</v>
      </c>
      <c r="F192" s="624">
        <v>0</v>
      </c>
      <c r="G192" s="625">
        <v>0</v>
      </c>
      <c r="H192" s="627">
        <v>0</v>
      </c>
      <c r="I192" s="624">
        <v>0</v>
      </c>
      <c r="J192" s="625">
        <v>0</v>
      </c>
      <c r="K192" s="628" t="s">
        <v>314</v>
      </c>
    </row>
    <row r="193" spans="1:11" ht="14.4" customHeight="1" thickBot="1" x14ac:dyDescent="0.35">
      <c r="A193" s="641" t="s">
        <v>499</v>
      </c>
      <c r="B193" s="619">
        <v>0</v>
      </c>
      <c r="C193" s="619">
        <v>-4.9402999999999997</v>
      </c>
      <c r="D193" s="620">
        <v>-4.9402999999999997</v>
      </c>
      <c r="E193" s="629" t="s">
        <v>341</v>
      </c>
      <c r="F193" s="619">
        <v>0</v>
      </c>
      <c r="G193" s="620">
        <v>0</v>
      </c>
      <c r="H193" s="622">
        <v>0</v>
      </c>
      <c r="I193" s="619">
        <v>0</v>
      </c>
      <c r="J193" s="620">
        <v>0</v>
      </c>
      <c r="K193" s="630" t="s">
        <v>314</v>
      </c>
    </row>
    <row r="194" spans="1:11" ht="14.4" customHeight="1" thickBot="1" x14ac:dyDescent="0.35">
      <c r="A194" s="640" t="s">
        <v>500</v>
      </c>
      <c r="B194" s="624">
        <v>103624.00000002699</v>
      </c>
      <c r="C194" s="624">
        <v>102350.0846</v>
      </c>
      <c r="D194" s="625">
        <v>-1273.9154000270601</v>
      </c>
      <c r="E194" s="631">
        <v>0.98770636725000005</v>
      </c>
      <c r="F194" s="624">
        <v>107289.010757724</v>
      </c>
      <c r="G194" s="625">
        <v>17881.501792954001</v>
      </c>
      <c r="H194" s="627">
        <v>9730.2618700000003</v>
      </c>
      <c r="I194" s="624">
        <v>16821.345789999999</v>
      </c>
      <c r="J194" s="625">
        <v>-1060.1560029539901</v>
      </c>
      <c r="K194" s="632">
        <v>0.15678535640499999</v>
      </c>
    </row>
    <row r="195" spans="1:11" ht="14.4" customHeight="1" thickBot="1" x14ac:dyDescent="0.35">
      <c r="A195" s="641" t="s">
        <v>501</v>
      </c>
      <c r="B195" s="619">
        <v>46916.000000012296</v>
      </c>
      <c r="C195" s="619">
        <v>44316.499989999997</v>
      </c>
      <c r="D195" s="620">
        <v>-2599.5000100122602</v>
      </c>
      <c r="E195" s="621">
        <v>0.94459246291200005</v>
      </c>
      <c r="F195" s="619">
        <v>48019.004814800603</v>
      </c>
      <c r="G195" s="620">
        <v>8003.1674691334401</v>
      </c>
      <c r="H195" s="622">
        <v>4107.8255300000001</v>
      </c>
      <c r="I195" s="619">
        <v>6337.5593900000003</v>
      </c>
      <c r="J195" s="620">
        <v>-1665.60807913344</v>
      </c>
      <c r="K195" s="623">
        <v>0.131980231877</v>
      </c>
    </row>
    <row r="196" spans="1:11" ht="14.4" customHeight="1" thickBot="1" x14ac:dyDescent="0.35">
      <c r="A196" s="641" t="s">
        <v>502</v>
      </c>
      <c r="B196" s="619">
        <v>56708.000000014799</v>
      </c>
      <c r="C196" s="619">
        <v>58033.584609999998</v>
      </c>
      <c r="D196" s="620">
        <v>1325.5846099851799</v>
      </c>
      <c r="E196" s="621">
        <v>1.0233756191359999</v>
      </c>
      <c r="F196" s="619">
        <v>59270.005942923301</v>
      </c>
      <c r="G196" s="620">
        <v>9878.3343238205507</v>
      </c>
      <c r="H196" s="622">
        <v>5622.4363400000002</v>
      </c>
      <c r="I196" s="619">
        <v>10483.786400000001</v>
      </c>
      <c r="J196" s="620">
        <v>605.45207617945005</v>
      </c>
      <c r="K196" s="623">
        <v>0.176881817931</v>
      </c>
    </row>
    <row r="197" spans="1:11" ht="14.4" customHeight="1" thickBot="1" x14ac:dyDescent="0.35">
      <c r="A197" s="640" t="s">
        <v>503</v>
      </c>
      <c r="B197" s="624">
        <v>0</v>
      </c>
      <c r="C197" s="624">
        <v>2164.9050999999999</v>
      </c>
      <c r="D197" s="625">
        <v>2164.9050999999999</v>
      </c>
      <c r="E197" s="626" t="s">
        <v>314</v>
      </c>
      <c r="F197" s="624">
        <v>0</v>
      </c>
      <c r="G197" s="625">
        <v>0</v>
      </c>
      <c r="H197" s="627">
        <v>2.58E-2</v>
      </c>
      <c r="I197" s="624">
        <v>2.58E-2</v>
      </c>
      <c r="J197" s="625">
        <v>2.58E-2</v>
      </c>
      <c r="K197" s="628" t="s">
        <v>314</v>
      </c>
    </row>
    <row r="198" spans="1:11" ht="14.4" customHeight="1" thickBot="1" x14ac:dyDescent="0.35">
      <c r="A198" s="641" t="s">
        <v>504</v>
      </c>
      <c r="B198" s="619">
        <v>0</v>
      </c>
      <c r="C198" s="619">
        <v>489.53505999999999</v>
      </c>
      <c r="D198" s="620">
        <v>489.53505999999999</v>
      </c>
      <c r="E198" s="629" t="s">
        <v>314</v>
      </c>
      <c r="F198" s="619">
        <v>0</v>
      </c>
      <c r="G198" s="620">
        <v>0</v>
      </c>
      <c r="H198" s="622">
        <v>0</v>
      </c>
      <c r="I198" s="619">
        <v>0</v>
      </c>
      <c r="J198" s="620">
        <v>0</v>
      </c>
      <c r="K198" s="630" t="s">
        <v>314</v>
      </c>
    </row>
    <row r="199" spans="1:11" ht="14.4" customHeight="1" thickBot="1" x14ac:dyDescent="0.35">
      <c r="A199" s="641" t="s">
        <v>505</v>
      </c>
      <c r="B199" s="619">
        <v>0</v>
      </c>
      <c r="C199" s="619">
        <v>1675.37004</v>
      </c>
      <c r="D199" s="620">
        <v>1675.37004</v>
      </c>
      <c r="E199" s="629" t="s">
        <v>314</v>
      </c>
      <c r="F199" s="619">
        <v>0</v>
      </c>
      <c r="G199" s="620">
        <v>0</v>
      </c>
      <c r="H199" s="622">
        <v>2.58E-2</v>
      </c>
      <c r="I199" s="619">
        <v>2.58E-2</v>
      </c>
      <c r="J199" s="620">
        <v>2.58E-2</v>
      </c>
      <c r="K199" s="630" t="s">
        <v>314</v>
      </c>
    </row>
    <row r="200" spans="1:11" ht="14.4" customHeight="1" thickBot="1" x14ac:dyDescent="0.35">
      <c r="A200" s="638" t="s">
        <v>506</v>
      </c>
      <c r="B200" s="619">
        <v>138.808863323433</v>
      </c>
      <c r="C200" s="619">
        <v>140.30779000000001</v>
      </c>
      <c r="D200" s="620">
        <v>1.498926676567</v>
      </c>
      <c r="E200" s="621">
        <v>1.010798493991</v>
      </c>
      <c r="F200" s="619">
        <v>46.579544190721002</v>
      </c>
      <c r="G200" s="620">
        <v>7.7632573651200003</v>
      </c>
      <c r="H200" s="622">
        <v>1.1574</v>
      </c>
      <c r="I200" s="619">
        <v>17.957889999999999</v>
      </c>
      <c r="J200" s="620">
        <v>10.194632634879</v>
      </c>
      <c r="K200" s="623">
        <v>0.38553168159899998</v>
      </c>
    </row>
    <row r="201" spans="1:11" ht="14.4" customHeight="1" thickBot="1" x14ac:dyDescent="0.35">
      <c r="A201" s="639" t="s">
        <v>507</v>
      </c>
      <c r="B201" s="619">
        <v>0</v>
      </c>
      <c r="C201" s="619">
        <v>53.146999999999998</v>
      </c>
      <c r="D201" s="620">
        <v>53.146999999999998</v>
      </c>
      <c r="E201" s="629" t="s">
        <v>341</v>
      </c>
      <c r="F201" s="619">
        <v>0</v>
      </c>
      <c r="G201" s="620">
        <v>0</v>
      </c>
      <c r="H201" s="622">
        <v>0</v>
      </c>
      <c r="I201" s="619">
        <v>0</v>
      </c>
      <c r="J201" s="620">
        <v>0</v>
      </c>
      <c r="K201" s="630" t="s">
        <v>314</v>
      </c>
    </row>
    <row r="202" spans="1:11" ht="14.4" customHeight="1" thickBot="1" x14ac:dyDescent="0.35">
      <c r="A202" s="640" t="s">
        <v>508</v>
      </c>
      <c r="B202" s="624">
        <v>0</v>
      </c>
      <c r="C202" s="624">
        <v>53.146999999999998</v>
      </c>
      <c r="D202" s="625">
        <v>53.146999999999998</v>
      </c>
      <c r="E202" s="626" t="s">
        <v>341</v>
      </c>
      <c r="F202" s="624">
        <v>0</v>
      </c>
      <c r="G202" s="625">
        <v>0</v>
      </c>
      <c r="H202" s="627">
        <v>0</v>
      </c>
      <c r="I202" s="624">
        <v>0</v>
      </c>
      <c r="J202" s="625">
        <v>0</v>
      </c>
      <c r="K202" s="628" t="s">
        <v>314</v>
      </c>
    </row>
    <row r="203" spans="1:11" ht="14.4" customHeight="1" thickBot="1" x14ac:dyDescent="0.35">
      <c r="A203" s="641" t="s">
        <v>509</v>
      </c>
      <c r="B203" s="619">
        <v>0</v>
      </c>
      <c r="C203" s="619">
        <v>53.146999999999998</v>
      </c>
      <c r="D203" s="620">
        <v>53.146999999999998</v>
      </c>
      <c r="E203" s="629" t="s">
        <v>341</v>
      </c>
      <c r="F203" s="619">
        <v>0</v>
      </c>
      <c r="G203" s="620">
        <v>0</v>
      </c>
      <c r="H203" s="622">
        <v>0</v>
      </c>
      <c r="I203" s="619">
        <v>0</v>
      </c>
      <c r="J203" s="620">
        <v>0</v>
      </c>
      <c r="K203" s="630" t="s">
        <v>314</v>
      </c>
    </row>
    <row r="204" spans="1:11" ht="14.4" customHeight="1" thickBot="1" x14ac:dyDescent="0.35">
      <c r="A204" s="644" t="s">
        <v>510</v>
      </c>
      <c r="B204" s="624">
        <v>138.808863323433</v>
      </c>
      <c r="C204" s="624">
        <v>87.160790000000006</v>
      </c>
      <c r="D204" s="625">
        <v>-51.648073323432001</v>
      </c>
      <c r="E204" s="631">
        <v>0.62791948520499996</v>
      </c>
      <c r="F204" s="624">
        <v>46.579544190721002</v>
      </c>
      <c r="G204" s="625">
        <v>7.7632573651200003</v>
      </c>
      <c r="H204" s="627">
        <v>1.1574</v>
      </c>
      <c r="I204" s="624">
        <v>17.957889999999999</v>
      </c>
      <c r="J204" s="625">
        <v>10.194632634879</v>
      </c>
      <c r="K204" s="632">
        <v>0.38553168159899998</v>
      </c>
    </row>
    <row r="205" spans="1:11" ht="14.4" customHeight="1" thickBot="1" x14ac:dyDescent="0.35">
      <c r="A205" s="640" t="s">
        <v>511</v>
      </c>
      <c r="B205" s="624">
        <v>0</v>
      </c>
      <c r="C205" s="624">
        <v>0.22600000000000001</v>
      </c>
      <c r="D205" s="625">
        <v>0.22600000000000001</v>
      </c>
      <c r="E205" s="626" t="s">
        <v>341</v>
      </c>
      <c r="F205" s="624">
        <v>0</v>
      </c>
      <c r="G205" s="625">
        <v>0</v>
      </c>
      <c r="H205" s="627">
        <v>0</v>
      </c>
      <c r="I205" s="624">
        <v>0</v>
      </c>
      <c r="J205" s="625">
        <v>0</v>
      </c>
      <c r="K205" s="628" t="s">
        <v>314</v>
      </c>
    </row>
    <row r="206" spans="1:11" ht="14.4" customHeight="1" thickBot="1" x14ac:dyDescent="0.35">
      <c r="A206" s="641" t="s">
        <v>512</v>
      </c>
      <c r="B206" s="619">
        <v>0</v>
      </c>
      <c r="C206" s="619">
        <v>0.22600000000000001</v>
      </c>
      <c r="D206" s="620">
        <v>0.22600000000000001</v>
      </c>
      <c r="E206" s="629" t="s">
        <v>341</v>
      </c>
      <c r="F206" s="619">
        <v>0</v>
      </c>
      <c r="G206" s="620">
        <v>0</v>
      </c>
      <c r="H206" s="622">
        <v>0</v>
      </c>
      <c r="I206" s="619">
        <v>0</v>
      </c>
      <c r="J206" s="620">
        <v>0</v>
      </c>
      <c r="K206" s="630" t="s">
        <v>314</v>
      </c>
    </row>
    <row r="207" spans="1:11" ht="14.4" customHeight="1" thickBot="1" x14ac:dyDescent="0.35">
      <c r="A207" s="640" t="s">
        <v>513</v>
      </c>
      <c r="B207" s="624">
        <v>0</v>
      </c>
      <c r="C207" s="624">
        <v>26.718019999999999</v>
      </c>
      <c r="D207" s="625">
        <v>26.718019999999999</v>
      </c>
      <c r="E207" s="626" t="s">
        <v>314</v>
      </c>
      <c r="F207" s="624">
        <v>0</v>
      </c>
      <c r="G207" s="625">
        <v>0</v>
      </c>
      <c r="H207" s="627">
        <v>3.6000000000000002E-4</v>
      </c>
      <c r="I207" s="624">
        <v>8.4999999999999995E-4</v>
      </c>
      <c r="J207" s="625">
        <v>8.4999999999999995E-4</v>
      </c>
      <c r="K207" s="628" t="s">
        <v>314</v>
      </c>
    </row>
    <row r="208" spans="1:11" ht="14.4" customHeight="1" thickBot="1" x14ac:dyDescent="0.35">
      <c r="A208" s="641" t="s">
        <v>514</v>
      </c>
      <c r="B208" s="619">
        <v>0</v>
      </c>
      <c r="C208" s="619">
        <v>3.0200000000000001E-3</v>
      </c>
      <c r="D208" s="620">
        <v>3.0200000000000001E-3</v>
      </c>
      <c r="E208" s="629" t="s">
        <v>314</v>
      </c>
      <c r="F208" s="619">
        <v>0</v>
      </c>
      <c r="G208" s="620">
        <v>0</v>
      </c>
      <c r="H208" s="622">
        <v>3.6000000000000002E-4</v>
      </c>
      <c r="I208" s="619">
        <v>8.4999999999999995E-4</v>
      </c>
      <c r="J208" s="620">
        <v>8.4999999999999995E-4</v>
      </c>
      <c r="K208" s="630" t="s">
        <v>314</v>
      </c>
    </row>
    <row r="209" spans="1:11" ht="14.4" customHeight="1" thickBot="1" x14ac:dyDescent="0.35">
      <c r="A209" s="641" t="s">
        <v>515</v>
      </c>
      <c r="B209" s="619">
        <v>0</v>
      </c>
      <c r="C209" s="619">
        <v>26.715</v>
      </c>
      <c r="D209" s="620">
        <v>26.715</v>
      </c>
      <c r="E209" s="629" t="s">
        <v>341</v>
      </c>
      <c r="F209" s="619">
        <v>0</v>
      </c>
      <c r="G209" s="620">
        <v>0</v>
      </c>
      <c r="H209" s="622">
        <v>0</v>
      </c>
      <c r="I209" s="619">
        <v>0</v>
      </c>
      <c r="J209" s="620">
        <v>0</v>
      </c>
      <c r="K209" s="630" t="s">
        <v>314</v>
      </c>
    </row>
    <row r="210" spans="1:11" ht="14.4" customHeight="1" thickBot="1" x14ac:dyDescent="0.35">
      <c r="A210" s="640" t="s">
        <v>516</v>
      </c>
      <c r="B210" s="624">
        <v>138.808863323433</v>
      </c>
      <c r="C210" s="624">
        <v>60.216769999999997</v>
      </c>
      <c r="D210" s="625">
        <v>-78.592093323431996</v>
      </c>
      <c r="E210" s="631">
        <v>0.43381069881399997</v>
      </c>
      <c r="F210" s="624">
        <v>46.579544190721002</v>
      </c>
      <c r="G210" s="625">
        <v>7.7632573651200003</v>
      </c>
      <c r="H210" s="627">
        <v>1.1570400000000001</v>
      </c>
      <c r="I210" s="624">
        <v>17.957039999999999</v>
      </c>
      <c r="J210" s="625">
        <v>10.193782634879</v>
      </c>
      <c r="K210" s="632">
        <v>0.38551343324600001</v>
      </c>
    </row>
    <row r="211" spans="1:11" ht="14.4" customHeight="1" thickBot="1" x14ac:dyDescent="0.35">
      <c r="A211" s="641" t="s">
        <v>517</v>
      </c>
      <c r="B211" s="619">
        <v>72</v>
      </c>
      <c r="C211" s="619">
        <v>26.6</v>
      </c>
      <c r="D211" s="620">
        <v>-45.4</v>
      </c>
      <c r="E211" s="621">
        <v>0.36944444444399999</v>
      </c>
      <c r="F211" s="619">
        <v>19.548171576927</v>
      </c>
      <c r="G211" s="620">
        <v>3.2580285961539999</v>
      </c>
      <c r="H211" s="622">
        <v>0</v>
      </c>
      <c r="I211" s="619">
        <v>16.8</v>
      </c>
      <c r="J211" s="620">
        <v>13.541971403845</v>
      </c>
      <c r="K211" s="623">
        <v>0.85941541559900003</v>
      </c>
    </row>
    <row r="212" spans="1:11" ht="14.4" customHeight="1" thickBot="1" x14ac:dyDescent="0.35">
      <c r="A212" s="641" t="s">
        <v>518</v>
      </c>
      <c r="B212" s="619">
        <v>0</v>
      </c>
      <c r="C212" s="619">
        <v>6.3E-2</v>
      </c>
      <c r="D212" s="620">
        <v>6.3E-2</v>
      </c>
      <c r="E212" s="629" t="s">
        <v>341</v>
      </c>
      <c r="F212" s="619">
        <v>5.3591029302E-2</v>
      </c>
      <c r="G212" s="620">
        <v>8.9318382170000005E-3</v>
      </c>
      <c r="H212" s="622">
        <v>0</v>
      </c>
      <c r="I212" s="619">
        <v>0</v>
      </c>
      <c r="J212" s="620">
        <v>-8.9318382170000005E-3</v>
      </c>
      <c r="K212" s="623">
        <v>0</v>
      </c>
    </row>
    <row r="213" spans="1:11" ht="14.4" customHeight="1" thickBot="1" x14ac:dyDescent="0.35">
      <c r="A213" s="641" t="s">
        <v>519</v>
      </c>
      <c r="B213" s="619">
        <v>66.808863323432007</v>
      </c>
      <c r="C213" s="619">
        <v>33.55377</v>
      </c>
      <c r="D213" s="620">
        <v>-33.255093323432</v>
      </c>
      <c r="E213" s="621">
        <v>0.50223530727499999</v>
      </c>
      <c r="F213" s="619">
        <v>26.977781584491002</v>
      </c>
      <c r="G213" s="620">
        <v>4.4962969307479996</v>
      </c>
      <c r="H213" s="622">
        <v>1.1570400000000001</v>
      </c>
      <c r="I213" s="619">
        <v>1.1570400000000001</v>
      </c>
      <c r="J213" s="620">
        <v>-3.3392569307479998</v>
      </c>
      <c r="K213" s="623">
        <v>4.2888626567000002E-2</v>
      </c>
    </row>
    <row r="214" spans="1:11" ht="14.4" customHeight="1" thickBot="1" x14ac:dyDescent="0.35">
      <c r="A214" s="638" t="s">
        <v>520</v>
      </c>
      <c r="B214" s="619">
        <v>55.000000000013998</v>
      </c>
      <c r="C214" s="619">
        <v>55.17</v>
      </c>
      <c r="D214" s="620">
        <v>0.16999999998500001</v>
      </c>
      <c r="E214" s="621">
        <v>1.00309090909</v>
      </c>
      <c r="F214" s="619">
        <v>34.283469211663999</v>
      </c>
      <c r="G214" s="620">
        <v>5.713911535277</v>
      </c>
      <c r="H214" s="622">
        <v>2.5</v>
      </c>
      <c r="I214" s="619">
        <v>5</v>
      </c>
      <c r="J214" s="620">
        <v>-0.71391153527700002</v>
      </c>
      <c r="K214" s="623">
        <v>0.14584288331799999</v>
      </c>
    </row>
    <row r="215" spans="1:11" ht="14.4" customHeight="1" thickBot="1" x14ac:dyDescent="0.35">
      <c r="A215" s="644" t="s">
        <v>521</v>
      </c>
      <c r="B215" s="624">
        <v>55.000000000013998</v>
      </c>
      <c r="C215" s="624">
        <v>55.17</v>
      </c>
      <c r="D215" s="625">
        <v>0.16999999998500001</v>
      </c>
      <c r="E215" s="631">
        <v>1.00309090909</v>
      </c>
      <c r="F215" s="624">
        <v>34.283469211663999</v>
      </c>
      <c r="G215" s="625">
        <v>5.713911535277</v>
      </c>
      <c r="H215" s="627">
        <v>2.5</v>
      </c>
      <c r="I215" s="624">
        <v>5</v>
      </c>
      <c r="J215" s="625">
        <v>-0.71391153527700002</v>
      </c>
      <c r="K215" s="632">
        <v>0.14584288331799999</v>
      </c>
    </row>
    <row r="216" spans="1:11" ht="14.4" customHeight="1" thickBot="1" x14ac:dyDescent="0.35">
      <c r="A216" s="640" t="s">
        <v>522</v>
      </c>
      <c r="B216" s="624">
        <v>55.000000000013998</v>
      </c>
      <c r="C216" s="624">
        <v>55.17</v>
      </c>
      <c r="D216" s="625">
        <v>0.16999999998500001</v>
      </c>
      <c r="E216" s="631">
        <v>1.00309090909</v>
      </c>
      <c r="F216" s="624">
        <v>34.283469211663999</v>
      </c>
      <c r="G216" s="625">
        <v>5.713911535277</v>
      </c>
      <c r="H216" s="627">
        <v>0</v>
      </c>
      <c r="I216" s="624">
        <v>0</v>
      </c>
      <c r="J216" s="625">
        <v>-5.713911535277</v>
      </c>
      <c r="K216" s="632">
        <v>0</v>
      </c>
    </row>
    <row r="217" spans="1:11" ht="14.4" customHeight="1" thickBot="1" x14ac:dyDescent="0.35">
      <c r="A217" s="641" t="s">
        <v>523</v>
      </c>
      <c r="B217" s="619">
        <v>55.000000000013998</v>
      </c>
      <c r="C217" s="619">
        <v>55.17</v>
      </c>
      <c r="D217" s="620">
        <v>0.16999999998500001</v>
      </c>
      <c r="E217" s="621">
        <v>1.00309090909</v>
      </c>
      <c r="F217" s="619">
        <v>34.283469211663999</v>
      </c>
      <c r="G217" s="620">
        <v>5.713911535277</v>
      </c>
      <c r="H217" s="622">
        <v>0</v>
      </c>
      <c r="I217" s="619">
        <v>0</v>
      </c>
      <c r="J217" s="620">
        <v>-5.713911535277</v>
      </c>
      <c r="K217" s="623">
        <v>0</v>
      </c>
    </row>
    <row r="218" spans="1:11" ht="14.4" customHeight="1" thickBot="1" x14ac:dyDescent="0.35">
      <c r="A218" s="643" t="s">
        <v>524</v>
      </c>
      <c r="B218" s="619">
        <v>0</v>
      </c>
      <c r="C218" s="619">
        <v>0</v>
      </c>
      <c r="D218" s="620">
        <v>0</v>
      </c>
      <c r="E218" s="621">
        <v>1</v>
      </c>
      <c r="F218" s="619">
        <v>0</v>
      </c>
      <c r="G218" s="620">
        <v>0</v>
      </c>
      <c r="H218" s="622">
        <v>2.5</v>
      </c>
      <c r="I218" s="619">
        <v>5</v>
      </c>
      <c r="J218" s="620">
        <v>5</v>
      </c>
      <c r="K218" s="630" t="s">
        <v>341</v>
      </c>
    </row>
    <row r="219" spans="1:11" ht="14.4" customHeight="1" thickBot="1" x14ac:dyDescent="0.35">
      <c r="A219" s="641" t="s">
        <v>525</v>
      </c>
      <c r="B219" s="619">
        <v>0</v>
      </c>
      <c r="C219" s="619">
        <v>0</v>
      </c>
      <c r="D219" s="620">
        <v>0</v>
      </c>
      <c r="E219" s="621">
        <v>1</v>
      </c>
      <c r="F219" s="619">
        <v>0</v>
      </c>
      <c r="G219" s="620">
        <v>0</v>
      </c>
      <c r="H219" s="622">
        <v>2.5</v>
      </c>
      <c r="I219" s="619">
        <v>5</v>
      </c>
      <c r="J219" s="620">
        <v>5</v>
      </c>
      <c r="K219" s="630" t="s">
        <v>341</v>
      </c>
    </row>
    <row r="220" spans="1:11" ht="14.4" customHeight="1" thickBot="1" x14ac:dyDescent="0.35">
      <c r="A220" s="637" t="s">
        <v>526</v>
      </c>
      <c r="B220" s="619">
        <v>8875.0091826718308</v>
      </c>
      <c r="C220" s="619">
        <v>9747.8118300000096</v>
      </c>
      <c r="D220" s="620">
        <v>872.80264732818398</v>
      </c>
      <c r="E220" s="621">
        <v>1.098343858509</v>
      </c>
      <c r="F220" s="619">
        <v>0</v>
      </c>
      <c r="G220" s="620">
        <v>0</v>
      </c>
      <c r="H220" s="622">
        <v>744.02324999999996</v>
      </c>
      <c r="I220" s="619">
        <v>1549.4402299999999</v>
      </c>
      <c r="J220" s="620">
        <v>1549.4402299999999</v>
      </c>
      <c r="K220" s="630" t="s">
        <v>341</v>
      </c>
    </row>
    <row r="221" spans="1:11" ht="14.4" customHeight="1" thickBot="1" x14ac:dyDescent="0.35">
      <c r="A221" s="642" t="s">
        <v>527</v>
      </c>
      <c r="B221" s="624">
        <v>8875.0091826718308</v>
      </c>
      <c r="C221" s="624">
        <v>9747.8118300000096</v>
      </c>
      <c r="D221" s="625">
        <v>872.80264732818398</v>
      </c>
      <c r="E221" s="631">
        <v>1.098343858509</v>
      </c>
      <c r="F221" s="624">
        <v>0</v>
      </c>
      <c r="G221" s="625">
        <v>0</v>
      </c>
      <c r="H221" s="627">
        <v>744.02324999999996</v>
      </c>
      <c r="I221" s="624">
        <v>1549.4402299999999</v>
      </c>
      <c r="J221" s="625">
        <v>1549.4402299999999</v>
      </c>
      <c r="K221" s="628" t="s">
        <v>341</v>
      </c>
    </row>
    <row r="222" spans="1:11" ht="14.4" customHeight="1" thickBot="1" x14ac:dyDescent="0.35">
      <c r="A222" s="644" t="s">
        <v>54</v>
      </c>
      <c r="B222" s="624">
        <v>8875.0091826718308</v>
      </c>
      <c r="C222" s="624">
        <v>9747.8118300000096</v>
      </c>
      <c r="D222" s="625">
        <v>872.80264732818398</v>
      </c>
      <c r="E222" s="631">
        <v>1.098343858509</v>
      </c>
      <c r="F222" s="624">
        <v>0</v>
      </c>
      <c r="G222" s="625">
        <v>0</v>
      </c>
      <c r="H222" s="627">
        <v>744.02324999999996</v>
      </c>
      <c r="I222" s="624">
        <v>1549.4402299999999</v>
      </c>
      <c r="J222" s="625">
        <v>1549.4402299999999</v>
      </c>
      <c r="K222" s="628" t="s">
        <v>341</v>
      </c>
    </row>
    <row r="223" spans="1:11" ht="14.4" customHeight="1" thickBot="1" x14ac:dyDescent="0.35">
      <c r="A223" s="640" t="s">
        <v>528</v>
      </c>
      <c r="B223" s="624">
        <v>215.65058888099199</v>
      </c>
      <c r="C223" s="624">
        <v>205.31475</v>
      </c>
      <c r="D223" s="625">
        <v>-10.335838880991</v>
      </c>
      <c r="E223" s="631">
        <v>0.95207136259299996</v>
      </c>
      <c r="F223" s="624">
        <v>0</v>
      </c>
      <c r="G223" s="625">
        <v>0</v>
      </c>
      <c r="H223" s="627">
        <v>17.501999999999999</v>
      </c>
      <c r="I223" s="624">
        <v>35.003999999999998</v>
      </c>
      <c r="J223" s="625">
        <v>35.003999999999998</v>
      </c>
      <c r="K223" s="628" t="s">
        <v>341</v>
      </c>
    </row>
    <row r="224" spans="1:11" ht="14.4" customHeight="1" thickBot="1" x14ac:dyDescent="0.35">
      <c r="A224" s="641" t="s">
        <v>529</v>
      </c>
      <c r="B224" s="619">
        <v>215.65058888099199</v>
      </c>
      <c r="C224" s="619">
        <v>205.31475</v>
      </c>
      <c r="D224" s="620">
        <v>-10.335838880991</v>
      </c>
      <c r="E224" s="621">
        <v>0.95207136259299996</v>
      </c>
      <c r="F224" s="619">
        <v>0</v>
      </c>
      <c r="G224" s="620">
        <v>0</v>
      </c>
      <c r="H224" s="622">
        <v>17.501999999999999</v>
      </c>
      <c r="I224" s="619">
        <v>35.003999999999998</v>
      </c>
      <c r="J224" s="620">
        <v>35.003999999999998</v>
      </c>
      <c r="K224" s="630" t="s">
        <v>341</v>
      </c>
    </row>
    <row r="225" spans="1:11" ht="14.4" customHeight="1" thickBot="1" x14ac:dyDescent="0.35">
      <c r="A225" s="640" t="s">
        <v>530</v>
      </c>
      <c r="B225" s="624">
        <v>495.052321470881</v>
      </c>
      <c r="C225" s="624">
        <v>488.06660000000102</v>
      </c>
      <c r="D225" s="625">
        <v>-6.9857214708799997</v>
      </c>
      <c r="E225" s="631">
        <v>0.98588892291100005</v>
      </c>
      <c r="F225" s="624">
        <v>0</v>
      </c>
      <c r="G225" s="625">
        <v>0</v>
      </c>
      <c r="H225" s="627">
        <v>43.289700000000003</v>
      </c>
      <c r="I225" s="624">
        <v>76.718900000000005</v>
      </c>
      <c r="J225" s="625">
        <v>76.718900000000005</v>
      </c>
      <c r="K225" s="628" t="s">
        <v>341</v>
      </c>
    </row>
    <row r="226" spans="1:11" ht="14.4" customHeight="1" thickBot="1" x14ac:dyDescent="0.35">
      <c r="A226" s="641" t="s">
        <v>531</v>
      </c>
      <c r="B226" s="619">
        <v>407.68316445830101</v>
      </c>
      <c r="C226" s="619">
        <v>423.71</v>
      </c>
      <c r="D226" s="620">
        <v>16.026835541697999</v>
      </c>
      <c r="E226" s="621">
        <v>1.0393119876870001</v>
      </c>
      <c r="F226" s="619">
        <v>0</v>
      </c>
      <c r="G226" s="620">
        <v>0</v>
      </c>
      <c r="H226" s="622">
        <v>37.74</v>
      </c>
      <c r="I226" s="619">
        <v>66.23</v>
      </c>
      <c r="J226" s="620">
        <v>66.23</v>
      </c>
      <c r="K226" s="630" t="s">
        <v>341</v>
      </c>
    </row>
    <row r="227" spans="1:11" ht="14.4" customHeight="1" thickBot="1" x14ac:dyDescent="0.35">
      <c r="A227" s="641" t="s">
        <v>532</v>
      </c>
      <c r="B227" s="619">
        <v>31.672897196261001</v>
      </c>
      <c r="C227" s="619">
        <v>0</v>
      </c>
      <c r="D227" s="620">
        <v>-31.672897196261001</v>
      </c>
      <c r="E227" s="621">
        <v>0</v>
      </c>
      <c r="F227" s="619">
        <v>0</v>
      </c>
      <c r="G227" s="620">
        <v>0</v>
      </c>
      <c r="H227" s="622">
        <v>0.43409999999999999</v>
      </c>
      <c r="I227" s="619">
        <v>0.43409999999999999</v>
      </c>
      <c r="J227" s="620">
        <v>0.43409999999999999</v>
      </c>
      <c r="K227" s="630" t="s">
        <v>341</v>
      </c>
    </row>
    <row r="228" spans="1:11" ht="14.4" customHeight="1" thickBot="1" x14ac:dyDescent="0.35">
      <c r="A228" s="641" t="s">
        <v>533</v>
      </c>
      <c r="B228" s="619">
        <v>55.696259816317998</v>
      </c>
      <c r="C228" s="619">
        <v>64.3566</v>
      </c>
      <c r="D228" s="620">
        <v>8.6603401836810008</v>
      </c>
      <c r="E228" s="621">
        <v>1.1554923115519999</v>
      </c>
      <c r="F228" s="619">
        <v>0</v>
      </c>
      <c r="G228" s="620">
        <v>0</v>
      </c>
      <c r="H228" s="622">
        <v>5.1155999999999997</v>
      </c>
      <c r="I228" s="619">
        <v>10.0548</v>
      </c>
      <c r="J228" s="620">
        <v>10.0548</v>
      </c>
      <c r="K228" s="630" t="s">
        <v>341</v>
      </c>
    </row>
    <row r="229" spans="1:11" ht="14.4" customHeight="1" thickBot="1" x14ac:dyDescent="0.35">
      <c r="A229" s="640" t="s">
        <v>534</v>
      </c>
      <c r="B229" s="624">
        <v>1450.32330947785</v>
      </c>
      <c r="C229" s="624">
        <v>1390.7347500000001</v>
      </c>
      <c r="D229" s="625">
        <v>-59.588559477846999</v>
      </c>
      <c r="E229" s="631">
        <v>0.958913602857</v>
      </c>
      <c r="F229" s="624">
        <v>0</v>
      </c>
      <c r="G229" s="625">
        <v>0</v>
      </c>
      <c r="H229" s="627">
        <v>132.52386999999999</v>
      </c>
      <c r="I229" s="624">
        <v>248.23617999999999</v>
      </c>
      <c r="J229" s="625">
        <v>248.23617999999999</v>
      </c>
      <c r="K229" s="628" t="s">
        <v>341</v>
      </c>
    </row>
    <row r="230" spans="1:11" ht="14.4" customHeight="1" thickBot="1" x14ac:dyDescent="0.35">
      <c r="A230" s="641" t="s">
        <v>535</v>
      </c>
      <c r="B230" s="619">
        <v>1450.32330947785</v>
      </c>
      <c r="C230" s="619">
        <v>1390.7347500000001</v>
      </c>
      <c r="D230" s="620">
        <v>-59.588559477846999</v>
      </c>
      <c r="E230" s="621">
        <v>0.958913602857</v>
      </c>
      <c r="F230" s="619">
        <v>0</v>
      </c>
      <c r="G230" s="620">
        <v>0</v>
      </c>
      <c r="H230" s="622">
        <v>132.52386999999999</v>
      </c>
      <c r="I230" s="619">
        <v>248.23617999999999</v>
      </c>
      <c r="J230" s="620">
        <v>248.23617999999999</v>
      </c>
      <c r="K230" s="630" t="s">
        <v>341</v>
      </c>
    </row>
    <row r="231" spans="1:11" ht="14.4" customHeight="1" thickBot="1" x14ac:dyDescent="0.35">
      <c r="A231" s="640" t="s">
        <v>536</v>
      </c>
      <c r="B231" s="624">
        <v>0</v>
      </c>
      <c r="C231" s="624">
        <v>11.172000000000001</v>
      </c>
      <c r="D231" s="625">
        <v>11.172000000000001</v>
      </c>
      <c r="E231" s="626" t="s">
        <v>314</v>
      </c>
      <c r="F231" s="624">
        <v>0</v>
      </c>
      <c r="G231" s="625">
        <v>0</v>
      </c>
      <c r="H231" s="627">
        <v>1.1779999999999999</v>
      </c>
      <c r="I231" s="624">
        <v>1.919</v>
      </c>
      <c r="J231" s="625">
        <v>1.919</v>
      </c>
      <c r="K231" s="628" t="s">
        <v>341</v>
      </c>
    </row>
    <row r="232" spans="1:11" ht="14.4" customHeight="1" thickBot="1" x14ac:dyDescent="0.35">
      <c r="A232" s="641" t="s">
        <v>537</v>
      </c>
      <c r="B232" s="619">
        <v>0</v>
      </c>
      <c r="C232" s="619">
        <v>11.172000000000001</v>
      </c>
      <c r="D232" s="620">
        <v>11.172000000000001</v>
      </c>
      <c r="E232" s="629" t="s">
        <v>314</v>
      </c>
      <c r="F232" s="619">
        <v>0</v>
      </c>
      <c r="G232" s="620">
        <v>0</v>
      </c>
      <c r="H232" s="622">
        <v>1.1779999999999999</v>
      </c>
      <c r="I232" s="619">
        <v>1.919</v>
      </c>
      <c r="J232" s="620">
        <v>1.919</v>
      </c>
      <c r="K232" s="630" t="s">
        <v>341</v>
      </c>
    </row>
    <row r="233" spans="1:11" ht="14.4" customHeight="1" thickBot="1" x14ac:dyDescent="0.35">
      <c r="A233" s="640" t="s">
        <v>538</v>
      </c>
      <c r="B233" s="624">
        <v>1315</v>
      </c>
      <c r="C233" s="624">
        <v>1200.12835</v>
      </c>
      <c r="D233" s="625">
        <v>-114.87164999999899</v>
      </c>
      <c r="E233" s="631">
        <v>0.91264513307899997</v>
      </c>
      <c r="F233" s="624">
        <v>0</v>
      </c>
      <c r="G233" s="625">
        <v>0</v>
      </c>
      <c r="H233" s="627">
        <v>96.408330000000007</v>
      </c>
      <c r="I233" s="624">
        <v>168.22499999999999</v>
      </c>
      <c r="J233" s="625">
        <v>168.22499999999999</v>
      </c>
      <c r="K233" s="628" t="s">
        <v>341</v>
      </c>
    </row>
    <row r="234" spans="1:11" ht="14.4" customHeight="1" thickBot="1" x14ac:dyDescent="0.35">
      <c r="A234" s="641" t="s">
        <v>539</v>
      </c>
      <c r="B234" s="619">
        <v>1315</v>
      </c>
      <c r="C234" s="619">
        <v>1200.12835</v>
      </c>
      <c r="D234" s="620">
        <v>-114.87164999999899</v>
      </c>
      <c r="E234" s="621">
        <v>0.91264513307899997</v>
      </c>
      <c r="F234" s="619">
        <v>0</v>
      </c>
      <c r="G234" s="620">
        <v>0</v>
      </c>
      <c r="H234" s="622">
        <v>96.408330000000007</v>
      </c>
      <c r="I234" s="619">
        <v>168.22499999999999</v>
      </c>
      <c r="J234" s="620">
        <v>168.22499999999999</v>
      </c>
      <c r="K234" s="630" t="s">
        <v>341</v>
      </c>
    </row>
    <row r="235" spans="1:11" ht="14.4" customHeight="1" thickBot="1" x14ac:dyDescent="0.35">
      <c r="A235" s="640" t="s">
        <v>540</v>
      </c>
      <c r="B235" s="624">
        <v>0</v>
      </c>
      <c r="C235" s="624">
        <v>756.10619000000099</v>
      </c>
      <c r="D235" s="625">
        <v>756.10619000000099</v>
      </c>
      <c r="E235" s="626" t="s">
        <v>314</v>
      </c>
      <c r="F235" s="624">
        <v>0</v>
      </c>
      <c r="G235" s="625">
        <v>0</v>
      </c>
      <c r="H235" s="627">
        <v>89.499920000000003</v>
      </c>
      <c r="I235" s="624">
        <v>158.46303</v>
      </c>
      <c r="J235" s="625">
        <v>158.46303</v>
      </c>
      <c r="K235" s="628" t="s">
        <v>341</v>
      </c>
    </row>
    <row r="236" spans="1:11" ht="14.4" customHeight="1" thickBot="1" x14ac:dyDescent="0.35">
      <c r="A236" s="641" t="s">
        <v>541</v>
      </c>
      <c r="B236" s="619">
        <v>0</v>
      </c>
      <c r="C236" s="619">
        <v>756.10619000000099</v>
      </c>
      <c r="D236" s="620">
        <v>756.10619000000099</v>
      </c>
      <c r="E236" s="629" t="s">
        <v>314</v>
      </c>
      <c r="F236" s="619">
        <v>0</v>
      </c>
      <c r="G236" s="620">
        <v>0</v>
      </c>
      <c r="H236" s="622">
        <v>89.499920000000003</v>
      </c>
      <c r="I236" s="619">
        <v>158.46303</v>
      </c>
      <c r="J236" s="620">
        <v>158.46303</v>
      </c>
      <c r="K236" s="630" t="s">
        <v>341</v>
      </c>
    </row>
    <row r="237" spans="1:11" ht="14.4" customHeight="1" thickBot="1" x14ac:dyDescent="0.35">
      <c r="A237" s="640" t="s">
        <v>542</v>
      </c>
      <c r="B237" s="624">
        <v>5398.9829628421103</v>
      </c>
      <c r="C237" s="624">
        <v>5696.2891900000104</v>
      </c>
      <c r="D237" s="625">
        <v>297.30622715790099</v>
      </c>
      <c r="E237" s="631">
        <v>1.055067080078</v>
      </c>
      <c r="F237" s="624">
        <v>0</v>
      </c>
      <c r="G237" s="625">
        <v>0</v>
      </c>
      <c r="H237" s="627">
        <v>363.62142999999998</v>
      </c>
      <c r="I237" s="624">
        <v>860.87411999999995</v>
      </c>
      <c r="J237" s="625">
        <v>860.87411999999995</v>
      </c>
      <c r="K237" s="628" t="s">
        <v>341</v>
      </c>
    </row>
    <row r="238" spans="1:11" ht="14.4" customHeight="1" thickBot="1" x14ac:dyDescent="0.35">
      <c r="A238" s="641" t="s">
        <v>543</v>
      </c>
      <c r="B238" s="619">
        <v>5398.9829628421103</v>
      </c>
      <c r="C238" s="619">
        <v>5696.2891900000104</v>
      </c>
      <c r="D238" s="620">
        <v>297.30622715790099</v>
      </c>
      <c r="E238" s="621">
        <v>1.055067080078</v>
      </c>
      <c r="F238" s="619">
        <v>0</v>
      </c>
      <c r="G238" s="620">
        <v>0</v>
      </c>
      <c r="H238" s="622">
        <v>363.62142999999998</v>
      </c>
      <c r="I238" s="619">
        <v>860.87411999999995</v>
      </c>
      <c r="J238" s="620">
        <v>860.87411999999995</v>
      </c>
      <c r="K238" s="630" t="s">
        <v>341</v>
      </c>
    </row>
    <row r="239" spans="1:11" ht="14.4" customHeight="1" thickBot="1" x14ac:dyDescent="0.35">
      <c r="A239" s="645" t="s">
        <v>544</v>
      </c>
      <c r="B239" s="624">
        <v>0</v>
      </c>
      <c r="C239" s="624">
        <v>1.8628400000000001</v>
      </c>
      <c r="D239" s="625">
        <v>1.8628400000000001</v>
      </c>
      <c r="E239" s="626" t="s">
        <v>314</v>
      </c>
      <c r="F239" s="624">
        <v>0</v>
      </c>
      <c r="G239" s="625">
        <v>0</v>
      </c>
      <c r="H239" s="627">
        <v>7.0819999999999994E-2</v>
      </c>
      <c r="I239" s="624">
        <v>0.37426999999999999</v>
      </c>
      <c r="J239" s="625">
        <v>0.37426999999999999</v>
      </c>
      <c r="K239" s="628" t="s">
        <v>341</v>
      </c>
    </row>
    <row r="240" spans="1:11" ht="14.4" customHeight="1" thickBot="1" x14ac:dyDescent="0.35">
      <c r="A240" s="642" t="s">
        <v>545</v>
      </c>
      <c r="B240" s="624">
        <v>0</v>
      </c>
      <c r="C240" s="624">
        <v>1.8628400000000001</v>
      </c>
      <c r="D240" s="625">
        <v>1.8628400000000001</v>
      </c>
      <c r="E240" s="626" t="s">
        <v>314</v>
      </c>
      <c r="F240" s="624">
        <v>0</v>
      </c>
      <c r="G240" s="625">
        <v>0</v>
      </c>
      <c r="H240" s="627">
        <v>7.0819999999999994E-2</v>
      </c>
      <c r="I240" s="624">
        <v>0.37426999999999999</v>
      </c>
      <c r="J240" s="625">
        <v>0.37426999999999999</v>
      </c>
      <c r="K240" s="628" t="s">
        <v>341</v>
      </c>
    </row>
    <row r="241" spans="1:11" ht="14.4" customHeight="1" thickBot="1" x14ac:dyDescent="0.35">
      <c r="A241" s="644" t="s">
        <v>546</v>
      </c>
      <c r="B241" s="624">
        <v>0</v>
      </c>
      <c r="C241" s="624">
        <v>1.8628400000000001</v>
      </c>
      <c r="D241" s="625">
        <v>1.8628400000000001</v>
      </c>
      <c r="E241" s="626" t="s">
        <v>314</v>
      </c>
      <c r="F241" s="624">
        <v>0</v>
      </c>
      <c r="G241" s="625">
        <v>0</v>
      </c>
      <c r="H241" s="627">
        <v>7.0819999999999994E-2</v>
      </c>
      <c r="I241" s="624">
        <v>0.37426999999999999</v>
      </c>
      <c r="J241" s="625">
        <v>0.37426999999999999</v>
      </c>
      <c r="K241" s="628" t="s">
        <v>341</v>
      </c>
    </row>
    <row r="242" spans="1:11" ht="14.4" customHeight="1" thickBot="1" x14ac:dyDescent="0.35">
      <c r="A242" s="640" t="s">
        <v>547</v>
      </c>
      <c r="B242" s="624">
        <v>0</v>
      </c>
      <c r="C242" s="624">
        <v>1.8628400000000001</v>
      </c>
      <c r="D242" s="625">
        <v>1.8628400000000001</v>
      </c>
      <c r="E242" s="626" t="s">
        <v>314</v>
      </c>
      <c r="F242" s="624">
        <v>0</v>
      </c>
      <c r="G242" s="625">
        <v>0</v>
      </c>
      <c r="H242" s="627">
        <v>7.0819999999999994E-2</v>
      </c>
      <c r="I242" s="624">
        <v>0.37426999999999999</v>
      </c>
      <c r="J242" s="625">
        <v>0.37426999999999999</v>
      </c>
      <c r="K242" s="628" t="s">
        <v>341</v>
      </c>
    </row>
    <row r="243" spans="1:11" ht="14.4" customHeight="1" thickBot="1" x14ac:dyDescent="0.35">
      <c r="A243" s="641" t="s">
        <v>548</v>
      </c>
      <c r="B243" s="619">
        <v>0</v>
      </c>
      <c r="C243" s="619">
        <v>1.8628400000000001</v>
      </c>
      <c r="D243" s="620">
        <v>1.8628400000000001</v>
      </c>
      <c r="E243" s="629" t="s">
        <v>314</v>
      </c>
      <c r="F243" s="619">
        <v>0</v>
      </c>
      <c r="G243" s="620">
        <v>0</v>
      </c>
      <c r="H243" s="622">
        <v>7.0819999999999994E-2</v>
      </c>
      <c r="I243" s="619">
        <v>0.37426999999999999</v>
      </c>
      <c r="J243" s="620">
        <v>0.37426999999999999</v>
      </c>
      <c r="K243" s="630" t="s">
        <v>341</v>
      </c>
    </row>
    <row r="244" spans="1:11" ht="14.4" customHeight="1" thickBot="1" x14ac:dyDescent="0.35">
      <c r="A244" s="646"/>
      <c r="B244" s="619">
        <v>-25457.711448010999</v>
      </c>
      <c r="C244" s="619">
        <v>-26247.711439999999</v>
      </c>
      <c r="D244" s="620">
        <v>-789.99999198899604</v>
      </c>
      <c r="E244" s="621">
        <v>1.031031854281</v>
      </c>
      <c r="F244" s="619">
        <v>-13442.443626545601</v>
      </c>
      <c r="G244" s="620">
        <v>-2240.40727109094</v>
      </c>
      <c r="H244" s="622">
        <v>-2.7672899999989999</v>
      </c>
      <c r="I244" s="619">
        <v>-4040.5689299999999</v>
      </c>
      <c r="J244" s="620">
        <v>-1800.16165890906</v>
      </c>
      <c r="K244" s="623">
        <v>0.30058291797600001</v>
      </c>
    </row>
    <row r="245" spans="1:11" ht="14.4" customHeight="1" thickBot="1" x14ac:dyDescent="0.35">
      <c r="A245" s="647" t="s">
        <v>66</v>
      </c>
      <c r="B245" s="633">
        <v>-25457.711448010999</v>
      </c>
      <c r="C245" s="633">
        <v>-26247.711439999999</v>
      </c>
      <c r="D245" s="634">
        <v>-789.99999198900298</v>
      </c>
      <c r="E245" s="635" t="s">
        <v>314</v>
      </c>
      <c r="F245" s="633">
        <v>-13442.443626545601</v>
      </c>
      <c r="G245" s="634">
        <v>-2240.40727109094</v>
      </c>
      <c r="H245" s="633">
        <v>-2.7672899999989999</v>
      </c>
      <c r="I245" s="633">
        <v>-4040.5689299999899</v>
      </c>
      <c r="J245" s="634">
        <v>-1800.16165890906</v>
      </c>
      <c r="K245" s="636">
        <v>0.30058291797600001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6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176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313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259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8" t="s">
        <v>549</v>
      </c>
      <c r="B5" s="649" t="s">
        <v>550</v>
      </c>
      <c r="C5" s="650" t="s">
        <v>551</v>
      </c>
      <c r="D5" s="650" t="s">
        <v>551</v>
      </c>
      <c r="E5" s="650"/>
      <c r="F5" s="650" t="s">
        <v>551</v>
      </c>
      <c r="G5" s="650" t="s">
        <v>551</v>
      </c>
      <c r="H5" s="650" t="s">
        <v>551</v>
      </c>
      <c r="I5" s="651" t="s">
        <v>551</v>
      </c>
      <c r="J5" s="652" t="s">
        <v>74</v>
      </c>
    </row>
    <row r="6" spans="1:10" ht="14.4" customHeight="1" x14ac:dyDescent="0.3">
      <c r="A6" s="648" t="s">
        <v>549</v>
      </c>
      <c r="B6" s="649" t="s">
        <v>324</v>
      </c>
      <c r="C6" s="650">
        <v>360.69560999999999</v>
      </c>
      <c r="D6" s="650">
        <v>361.22922</v>
      </c>
      <c r="E6" s="650"/>
      <c r="F6" s="650">
        <v>359.79548</v>
      </c>
      <c r="G6" s="650">
        <v>413.33871327259737</v>
      </c>
      <c r="H6" s="650">
        <v>-53.543233272597377</v>
      </c>
      <c r="I6" s="651">
        <v>0.87046160557120245</v>
      </c>
      <c r="J6" s="652" t="s">
        <v>1</v>
      </c>
    </row>
    <row r="7" spans="1:10" ht="14.4" customHeight="1" x14ac:dyDescent="0.3">
      <c r="A7" s="648" t="s">
        <v>549</v>
      </c>
      <c r="B7" s="649" t="s">
        <v>325</v>
      </c>
      <c r="C7" s="650" t="s">
        <v>551</v>
      </c>
      <c r="D7" s="650">
        <v>0</v>
      </c>
      <c r="E7" s="650"/>
      <c r="F7" s="650">
        <v>0</v>
      </c>
      <c r="G7" s="650">
        <v>0.50000013782766672</v>
      </c>
      <c r="H7" s="650">
        <v>-0.50000013782766672</v>
      </c>
      <c r="I7" s="651">
        <v>0</v>
      </c>
      <c r="J7" s="652" t="s">
        <v>1</v>
      </c>
    </row>
    <row r="8" spans="1:10" ht="14.4" customHeight="1" x14ac:dyDescent="0.3">
      <c r="A8" s="648" t="s">
        <v>549</v>
      </c>
      <c r="B8" s="649" t="s">
        <v>326</v>
      </c>
      <c r="C8" s="650">
        <v>11.8689</v>
      </c>
      <c r="D8" s="650">
        <v>8.2095400000000005</v>
      </c>
      <c r="E8" s="650"/>
      <c r="F8" s="650">
        <v>12.00123</v>
      </c>
      <c r="G8" s="650">
        <v>13.396997998928502</v>
      </c>
      <c r="H8" s="650">
        <v>-1.3957679989285019</v>
      </c>
      <c r="I8" s="651">
        <v>0.89581486844738378</v>
      </c>
      <c r="J8" s="652" t="s">
        <v>1</v>
      </c>
    </row>
    <row r="9" spans="1:10" ht="14.4" customHeight="1" x14ac:dyDescent="0.3">
      <c r="A9" s="648" t="s">
        <v>549</v>
      </c>
      <c r="B9" s="649" t="s">
        <v>327</v>
      </c>
      <c r="C9" s="650">
        <v>0</v>
      </c>
      <c r="D9" s="650">
        <v>36.528419999999997</v>
      </c>
      <c r="E9" s="650"/>
      <c r="F9" s="650">
        <v>21.997699999999998</v>
      </c>
      <c r="G9" s="650">
        <v>4.8333346656686667</v>
      </c>
      <c r="H9" s="650">
        <v>17.164365334331332</v>
      </c>
      <c r="I9" s="651">
        <v>4.5512470212854028</v>
      </c>
      <c r="J9" s="652" t="s">
        <v>1</v>
      </c>
    </row>
    <row r="10" spans="1:10" ht="14.4" customHeight="1" x14ac:dyDescent="0.3">
      <c r="A10" s="648" t="s">
        <v>549</v>
      </c>
      <c r="B10" s="649" t="s">
        <v>328</v>
      </c>
      <c r="C10" s="650">
        <v>13.300990000000001</v>
      </c>
      <c r="D10" s="650">
        <v>0</v>
      </c>
      <c r="E10" s="650"/>
      <c r="F10" s="650">
        <v>0</v>
      </c>
      <c r="G10" s="650">
        <v>33.333342521855492</v>
      </c>
      <c r="H10" s="650">
        <v>-33.333342521855492</v>
      </c>
      <c r="I10" s="651">
        <v>0</v>
      </c>
      <c r="J10" s="652" t="s">
        <v>1</v>
      </c>
    </row>
    <row r="11" spans="1:10" ht="14.4" customHeight="1" x14ac:dyDescent="0.3">
      <c r="A11" s="648" t="s">
        <v>549</v>
      </c>
      <c r="B11" s="649" t="s">
        <v>329</v>
      </c>
      <c r="C11" s="650">
        <v>176.94456000000002</v>
      </c>
      <c r="D11" s="650">
        <v>132.14675</v>
      </c>
      <c r="E11" s="650"/>
      <c r="F11" s="650">
        <v>87.583359999999999</v>
      </c>
      <c r="G11" s="650">
        <v>150.04385444420615</v>
      </c>
      <c r="H11" s="650">
        <v>-62.460494444206148</v>
      </c>
      <c r="I11" s="651">
        <v>0.58371840902399574</v>
      </c>
      <c r="J11" s="652" t="s">
        <v>1</v>
      </c>
    </row>
    <row r="12" spans="1:10" ht="14.4" customHeight="1" x14ac:dyDescent="0.3">
      <c r="A12" s="648" t="s">
        <v>549</v>
      </c>
      <c r="B12" s="649" t="s">
        <v>330</v>
      </c>
      <c r="C12" s="650">
        <v>2.0774699999999999</v>
      </c>
      <c r="D12" s="650">
        <v>0.28008</v>
      </c>
      <c r="E12" s="650"/>
      <c r="F12" s="650">
        <v>0.12597</v>
      </c>
      <c r="G12" s="650">
        <v>1.5000004134833334</v>
      </c>
      <c r="H12" s="650">
        <v>-1.3740304134833334</v>
      </c>
      <c r="I12" s="651">
        <v>8.3979976850452817E-2</v>
      </c>
      <c r="J12" s="652" t="s">
        <v>1</v>
      </c>
    </row>
    <row r="13" spans="1:10" ht="14.4" customHeight="1" x14ac:dyDescent="0.3">
      <c r="A13" s="648" t="s">
        <v>549</v>
      </c>
      <c r="B13" s="649" t="s">
        <v>331</v>
      </c>
      <c r="C13" s="650">
        <v>41.656230000000001</v>
      </c>
      <c r="D13" s="650">
        <v>54.220329999999997</v>
      </c>
      <c r="E13" s="650"/>
      <c r="F13" s="650">
        <v>50.055759999999999</v>
      </c>
      <c r="G13" s="650">
        <v>40.166677738835993</v>
      </c>
      <c r="H13" s="650">
        <v>9.8890822611640061</v>
      </c>
      <c r="I13" s="651">
        <v>1.2462011502535233</v>
      </c>
      <c r="J13" s="652" t="s">
        <v>1</v>
      </c>
    </row>
    <row r="14" spans="1:10" ht="14.4" customHeight="1" x14ac:dyDescent="0.3">
      <c r="A14" s="648" t="s">
        <v>549</v>
      </c>
      <c r="B14" s="649" t="s">
        <v>552</v>
      </c>
      <c r="C14" s="650">
        <v>606.54376000000002</v>
      </c>
      <c r="D14" s="650">
        <v>592.61433999999997</v>
      </c>
      <c r="E14" s="650"/>
      <c r="F14" s="650">
        <v>531.55950000000007</v>
      </c>
      <c r="G14" s="650">
        <v>657.11292119340317</v>
      </c>
      <c r="H14" s="650">
        <v>-125.5534211934031</v>
      </c>
      <c r="I14" s="651">
        <v>0.80893174195177653</v>
      </c>
      <c r="J14" s="652" t="s">
        <v>553</v>
      </c>
    </row>
    <row r="16" spans="1:10" ht="14.4" customHeight="1" x14ac:dyDescent="0.3">
      <c r="A16" s="648" t="s">
        <v>549</v>
      </c>
      <c r="B16" s="649" t="s">
        <v>550</v>
      </c>
      <c r="C16" s="650" t="s">
        <v>551</v>
      </c>
      <c r="D16" s="650" t="s">
        <v>551</v>
      </c>
      <c r="E16" s="650"/>
      <c r="F16" s="650" t="s">
        <v>551</v>
      </c>
      <c r="G16" s="650" t="s">
        <v>551</v>
      </c>
      <c r="H16" s="650" t="s">
        <v>551</v>
      </c>
      <c r="I16" s="651" t="s">
        <v>551</v>
      </c>
      <c r="J16" s="652" t="s">
        <v>74</v>
      </c>
    </row>
    <row r="17" spans="1:10" ht="14.4" customHeight="1" x14ac:dyDescent="0.3">
      <c r="A17" s="648" t="s">
        <v>554</v>
      </c>
      <c r="B17" s="649" t="s">
        <v>555</v>
      </c>
      <c r="C17" s="650" t="s">
        <v>551</v>
      </c>
      <c r="D17" s="650" t="s">
        <v>551</v>
      </c>
      <c r="E17" s="650"/>
      <c r="F17" s="650" t="s">
        <v>551</v>
      </c>
      <c r="G17" s="650" t="s">
        <v>551</v>
      </c>
      <c r="H17" s="650" t="s">
        <v>551</v>
      </c>
      <c r="I17" s="651" t="s">
        <v>551</v>
      </c>
      <c r="J17" s="652" t="s">
        <v>0</v>
      </c>
    </row>
    <row r="18" spans="1:10" ht="14.4" customHeight="1" x14ac:dyDescent="0.3">
      <c r="A18" s="648" t="s">
        <v>554</v>
      </c>
      <c r="B18" s="649" t="s">
        <v>324</v>
      </c>
      <c r="C18" s="650">
        <v>49.159599999999998</v>
      </c>
      <c r="D18" s="650">
        <v>50.478099999999998</v>
      </c>
      <c r="E18" s="650"/>
      <c r="F18" s="650">
        <v>53.408280000000005</v>
      </c>
      <c r="G18" s="650">
        <v>75.601376391254163</v>
      </c>
      <c r="H18" s="650">
        <v>-22.193096391254159</v>
      </c>
      <c r="I18" s="651">
        <v>0.70644586844027968</v>
      </c>
      <c r="J18" s="652" t="s">
        <v>1</v>
      </c>
    </row>
    <row r="19" spans="1:10" ht="14.4" customHeight="1" x14ac:dyDescent="0.3">
      <c r="A19" s="648" t="s">
        <v>554</v>
      </c>
      <c r="B19" s="649" t="s">
        <v>326</v>
      </c>
      <c r="C19" s="650">
        <v>0</v>
      </c>
      <c r="D19" s="650">
        <v>0</v>
      </c>
      <c r="E19" s="650"/>
      <c r="F19" s="650">
        <v>0.16367000000000001</v>
      </c>
      <c r="G19" s="650">
        <v>0.22879585615383333</v>
      </c>
      <c r="H19" s="650">
        <v>-6.5125856153833317E-2</v>
      </c>
      <c r="I19" s="651">
        <v>0.71535386501910569</v>
      </c>
      <c r="J19" s="652" t="s">
        <v>1</v>
      </c>
    </row>
    <row r="20" spans="1:10" ht="14.4" customHeight="1" x14ac:dyDescent="0.3">
      <c r="A20" s="648" t="s">
        <v>554</v>
      </c>
      <c r="B20" s="649" t="s">
        <v>327</v>
      </c>
      <c r="C20" s="650">
        <v>0</v>
      </c>
      <c r="D20" s="650">
        <v>1.40754</v>
      </c>
      <c r="E20" s="650"/>
      <c r="F20" s="650">
        <v>5.1479999999999997</v>
      </c>
      <c r="G20" s="650">
        <v>0.10022462026033334</v>
      </c>
      <c r="H20" s="650">
        <v>5.0477753797396661</v>
      </c>
      <c r="I20" s="651">
        <v>51.36462464640001</v>
      </c>
      <c r="J20" s="652" t="s">
        <v>1</v>
      </c>
    </row>
    <row r="21" spans="1:10" ht="14.4" customHeight="1" x14ac:dyDescent="0.3">
      <c r="A21" s="648" t="s">
        <v>554</v>
      </c>
      <c r="B21" s="649" t="s">
        <v>328</v>
      </c>
      <c r="C21" s="650" t="s">
        <v>551</v>
      </c>
      <c r="D21" s="650">
        <v>0</v>
      </c>
      <c r="E21" s="650"/>
      <c r="F21" s="650">
        <v>0</v>
      </c>
      <c r="G21" s="650">
        <v>0.8498591573273333</v>
      </c>
      <c r="H21" s="650">
        <v>-0.8498591573273333</v>
      </c>
      <c r="I21" s="651">
        <v>0</v>
      </c>
      <c r="J21" s="652" t="s">
        <v>1</v>
      </c>
    </row>
    <row r="22" spans="1:10" ht="14.4" customHeight="1" x14ac:dyDescent="0.3">
      <c r="A22" s="648" t="s">
        <v>554</v>
      </c>
      <c r="B22" s="649" t="s">
        <v>329</v>
      </c>
      <c r="C22" s="650">
        <v>16.42428</v>
      </c>
      <c r="D22" s="650">
        <v>7.4781599999999999</v>
      </c>
      <c r="E22" s="650"/>
      <c r="F22" s="650">
        <v>5.5441199999999995</v>
      </c>
      <c r="G22" s="650">
        <v>24.846802652988163</v>
      </c>
      <c r="H22" s="650">
        <v>-19.302682652988164</v>
      </c>
      <c r="I22" s="651">
        <v>0.22313213001405008</v>
      </c>
      <c r="J22" s="652" t="s">
        <v>1</v>
      </c>
    </row>
    <row r="23" spans="1:10" ht="14.4" customHeight="1" x14ac:dyDescent="0.3">
      <c r="A23" s="648" t="s">
        <v>554</v>
      </c>
      <c r="B23" s="649" t="s">
        <v>330</v>
      </c>
      <c r="C23" s="650">
        <v>0</v>
      </c>
      <c r="D23" s="650">
        <v>9.2679999999999998E-2</v>
      </c>
      <c r="E23" s="650"/>
      <c r="F23" s="650">
        <v>0.12597</v>
      </c>
      <c r="G23" s="650">
        <v>9.6689984159833334E-2</v>
      </c>
      <c r="H23" s="650">
        <v>2.9280015840166665E-2</v>
      </c>
      <c r="I23" s="651">
        <v>1.3028236698411839</v>
      </c>
      <c r="J23" s="652" t="s">
        <v>1</v>
      </c>
    </row>
    <row r="24" spans="1:10" ht="14.4" customHeight="1" x14ac:dyDescent="0.3">
      <c r="A24" s="648" t="s">
        <v>554</v>
      </c>
      <c r="B24" s="649" t="s">
        <v>331</v>
      </c>
      <c r="C24" s="650">
        <v>5.5545</v>
      </c>
      <c r="D24" s="650">
        <v>7.0380000000000003</v>
      </c>
      <c r="E24" s="650"/>
      <c r="F24" s="650">
        <v>6.6239999999999997</v>
      </c>
      <c r="G24" s="650">
        <v>6.3044944214681671</v>
      </c>
      <c r="H24" s="650">
        <v>0.31950557853183259</v>
      </c>
      <c r="I24" s="651">
        <v>1.0506790167731526</v>
      </c>
      <c r="J24" s="652" t="s">
        <v>1</v>
      </c>
    </row>
    <row r="25" spans="1:10" ht="14.4" customHeight="1" x14ac:dyDescent="0.3">
      <c r="A25" s="648" t="s">
        <v>554</v>
      </c>
      <c r="B25" s="649" t="s">
        <v>556</v>
      </c>
      <c r="C25" s="650">
        <v>71.138379999999998</v>
      </c>
      <c r="D25" s="650">
        <v>66.494479999999996</v>
      </c>
      <c r="E25" s="650"/>
      <c r="F25" s="650">
        <v>71.014039999999994</v>
      </c>
      <c r="G25" s="650">
        <v>108.02824308361183</v>
      </c>
      <c r="H25" s="650">
        <v>-37.014203083611832</v>
      </c>
      <c r="I25" s="651">
        <v>0.65736549973358782</v>
      </c>
      <c r="J25" s="652" t="s">
        <v>557</v>
      </c>
    </row>
    <row r="26" spans="1:10" ht="14.4" customHeight="1" x14ac:dyDescent="0.3">
      <c r="A26" s="648" t="s">
        <v>551</v>
      </c>
      <c r="B26" s="649" t="s">
        <v>551</v>
      </c>
      <c r="C26" s="650" t="s">
        <v>551</v>
      </c>
      <c r="D26" s="650" t="s">
        <v>551</v>
      </c>
      <c r="E26" s="650"/>
      <c r="F26" s="650" t="s">
        <v>551</v>
      </c>
      <c r="G26" s="650" t="s">
        <v>551</v>
      </c>
      <c r="H26" s="650" t="s">
        <v>551</v>
      </c>
      <c r="I26" s="651" t="s">
        <v>551</v>
      </c>
      <c r="J26" s="652" t="s">
        <v>558</v>
      </c>
    </row>
    <row r="27" spans="1:10" ht="14.4" customHeight="1" x14ac:dyDescent="0.3">
      <c r="A27" s="648" t="s">
        <v>559</v>
      </c>
      <c r="B27" s="649" t="s">
        <v>560</v>
      </c>
      <c r="C27" s="650" t="s">
        <v>551</v>
      </c>
      <c r="D27" s="650" t="s">
        <v>551</v>
      </c>
      <c r="E27" s="650"/>
      <c r="F27" s="650" t="s">
        <v>551</v>
      </c>
      <c r="G27" s="650" t="s">
        <v>551</v>
      </c>
      <c r="H27" s="650" t="s">
        <v>551</v>
      </c>
      <c r="I27" s="651" t="s">
        <v>551</v>
      </c>
      <c r="J27" s="652" t="s">
        <v>0</v>
      </c>
    </row>
    <row r="28" spans="1:10" ht="14.4" customHeight="1" x14ac:dyDescent="0.3">
      <c r="A28" s="648" t="s">
        <v>559</v>
      </c>
      <c r="B28" s="649" t="s">
        <v>324</v>
      </c>
      <c r="C28" s="650">
        <v>79.866829999999993</v>
      </c>
      <c r="D28" s="650">
        <v>69.003929999999997</v>
      </c>
      <c r="E28" s="650"/>
      <c r="F28" s="650">
        <v>78.737570000000005</v>
      </c>
      <c r="G28" s="650">
        <v>92.921290440986169</v>
      </c>
      <c r="H28" s="650">
        <v>-14.183720440986164</v>
      </c>
      <c r="I28" s="651">
        <v>0.8473576897859143</v>
      </c>
      <c r="J28" s="652" t="s">
        <v>1</v>
      </c>
    </row>
    <row r="29" spans="1:10" ht="14.4" customHeight="1" x14ac:dyDescent="0.3">
      <c r="A29" s="648" t="s">
        <v>559</v>
      </c>
      <c r="B29" s="649" t="s">
        <v>326</v>
      </c>
      <c r="C29" s="650" t="s">
        <v>551</v>
      </c>
      <c r="D29" s="650">
        <v>0</v>
      </c>
      <c r="E29" s="650"/>
      <c r="F29" s="650">
        <v>1.4758800000000001</v>
      </c>
      <c r="G29" s="650">
        <v>6.12260477515E-2</v>
      </c>
      <c r="H29" s="650">
        <v>1.4146539522485</v>
      </c>
      <c r="I29" s="651">
        <v>24.105426598662689</v>
      </c>
      <c r="J29" s="652" t="s">
        <v>1</v>
      </c>
    </row>
    <row r="30" spans="1:10" ht="14.4" customHeight="1" x14ac:dyDescent="0.3">
      <c r="A30" s="648" t="s">
        <v>559</v>
      </c>
      <c r="B30" s="649" t="s">
        <v>327</v>
      </c>
      <c r="C30" s="650" t="s">
        <v>551</v>
      </c>
      <c r="D30" s="650">
        <v>0</v>
      </c>
      <c r="E30" s="650"/>
      <c r="F30" s="650">
        <v>5.2667000000000002</v>
      </c>
      <c r="G30" s="650">
        <v>2.8977887561391671</v>
      </c>
      <c r="H30" s="650">
        <v>2.3689112438608331</v>
      </c>
      <c r="I30" s="651">
        <v>1.8174892800043239</v>
      </c>
      <c r="J30" s="652" t="s">
        <v>1</v>
      </c>
    </row>
    <row r="31" spans="1:10" ht="14.4" customHeight="1" x14ac:dyDescent="0.3">
      <c r="A31" s="648" t="s">
        <v>559</v>
      </c>
      <c r="B31" s="649" t="s">
        <v>328</v>
      </c>
      <c r="C31" s="650">
        <v>13.300990000000001</v>
      </c>
      <c r="D31" s="650">
        <v>0</v>
      </c>
      <c r="E31" s="650"/>
      <c r="F31" s="650">
        <v>0</v>
      </c>
      <c r="G31" s="650">
        <v>32.483483364528162</v>
      </c>
      <c r="H31" s="650">
        <v>-32.483483364528162</v>
      </c>
      <c r="I31" s="651">
        <v>0</v>
      </c>
      <c r="J31" s="652" t="s">
        <v>1</v>
      </c>
    </row>
    <row r="32" spans="1:10" ht="14.4" customHeight="1" x14ac:dyDescent="0.3">
      <c r="A32" s="648" t="s">
        <v>559</v>
      </c>
      <c r="B32" s="649" t="s">
        <v>329</v>
      </c>
      <c r="C32" s="650">
        <v>15.856259999999999</v>
      </c>
      <c r="D32" s="650">
        <v>16.147840000000002</v>
      </c>
      <c r="E32" s="650"/>
      <c r="F32" s="650">
        <v>14.262720000000002</v>
      </c>
      <c r="G32" s="650">
        <v>29.708334947437834</v>
      </c>
      <c r="H32" s="650">
        <v>-15.445614947437832</v>
      </c>
      <c r="I32" s="651">
        <v>0.48009153071805111</v>
      </c>
      <c r="J32" s="652" t="s">
        <v>1</v>
      </c>
    </row>
    <row r="33" spans="1:10" ht="14.4" customHeight="1" x14ac:dyDescent="0.3">
      <c r="A33" s="648" t="s">
        <v>559</v>
      </c>
      <c r="B33" s="649" t="s">
        <v>331</v>
      </c>
      <c r="C33" s="650">
        <v>0</v>
      </c>
      <c r="D33" s="650">
        <v>2.0585</v>
      </c>
      <c r="E33" s="650"/>
      <c r="F33" s="650">
        <v>1.02925</v>
      </c>
      <c r="G33" s="650">
        <v>0.98991622933566659</v>
      </c>
      <c r="H33" s="650">
        <v>3.9333770664333412E-2</v>
      </c>
      <c r="I33" s="651">
        <v>1.0397344436818965</v>
      </c>
      <c r="J33" s="652" t="s">
        <v>1</v>
      </c>
    </row>
    <row r="34" spans="1:10" ht="14.4" customHeight="1" x14ac:dyDescent="0.3">
      <c r="A34" s="648" t="s">
        <v>559</v>
      </c>
      <c r="B34" s="649" t="s">
        <v>561</v>
      </c>
      <c r="C34" s="650">
        <v>109.02408</v>
      </c>
      <c r="D34" s="650">
        <v>87.210269999999994</v>
      </c>
      <c r="E34" s="650"/>
      <c r="F34" s="650">
        <v>100.77212000000002</v>
      </c>
      <c r="G34" s="650">
        <v>159.0620397861785</v>
      </c>
      <c r="H34" s="650">
        <v>-58.289919786178487</v>
      </c>
      <c r="I34" s="651">
        <v>0.63353971906473994</v>
      </c>
      <c r="J34" s="652" t="s">
        <v>557</v>
      </c>
    </row>
    <row r="35" spans="1:10" ht="14.4" customHeight="1" x14ac:dyDescent="0.3">
      <c r="A35" s="648" t="s">
        <v>551</v>
      </c>
      <c r="B35" s="649" t="s">
        <v>551</v>
      </c>
      <c r="C35" s="650" t="s">
        <v>551</v>
      </c>
      <c r="D35" s="650" t="s">
        <v>551</v>
      </c>
      <c r="E35" s="650"/>
      <c r="F35" s="650" t="s">
        <v>551</v>
      </c>
      <c r="G35" s="650" t="s">
        <v>551</v>
      </c>
      <c r="H35" s="650" t="s">
        <v>551</v>
      </c>
      <c r="I35" s="651" t="s">
        <v>551</v>
      </c>
      <c r="J35" s="652" t="s">
        <v>558</v>
      </c>
    </row>
    <row r="36" spans="1:10" ht="14.4" customHeight="1" x14ac:dyDescent="0.3">
      <c r="A36" s="648" t="s">
        <v>562</v>
      </c>
      <c r="B36" s="649" t="s">
        <v>563</v>
      </c>
      <c r="C36" s="650" t="s">
        <v>551</v>
      </c>
      <c r="D36" s="650" t="s">
        <v>551</v>
      </c>
      <c r="E36" s="650"/>
      <c r="F36" s="650" t="s">
        <v>551</v>
      </c>
      <c r="G36" s="650" t="s">
        <v>551</v>
      </c>
      <c r="H36" s="650" t="s">
        <v>551</v>
      </c>
      <c r="I36" s="651" t="s">
        <v>551</v>
      </c>
      <c r="J36" s="652" t="s">
        <v>0</v>
      </c>
    </row>
    <row r="37" spans="1:10" ht="14.4" customHeight="1" x14ac:dyDescent="0.3">
      <c r="A37" s="648" t="s">
        <v>562</v>
      </c>
      <c r="B37" s="649" t="s">
        <v>324</v>
      </c>
      <c r="C37" s="650">
        <v>35.221339999999998</v>
      </c>
      <c r="D37" s="650">
        <v>25.54993</v>
      </c>
      <c r="E37" s="650"/>
      <c r="F37" s="650">
        <v>35.180349999999997</v>
      </c>
      <c r="G37" s="650">
        <v>52.713064877155169</v>
      </c>
      <c r="H37" s="650">
        <v>-17.532714877155172</v>
      </c>
      <c r="I37" s="651">
        <v>0.66739336978386332</v>
      </c>
      <c r="J37" s="652" t="s">
        <v>1</v>
      </c>
    </row>
    <row r="38" spans="1:10" ht="14.4" customHeight="1" x14ac:dyDescent="0.3">
      <c r="A38" s="648" t="s">
        <v>562</v>
      </c>
      <c r="B38" s="649" t="s">
        <v>325</v>
      </c>
      <c r="C38" s="650" t="s">
        <v>551</v>
      </c>
      <c r="D38" s="650">
        <v>0</v>
      </c>
      <c r="E38" s="650"/>
      <c r="F38" s="650">
        <v>0</v>
      </c>
      <c r="G38" s="650">
        <v>0.18368948957533335</v>
      </c>
      <c r="H38" s="650">
        <v>-0.18368948957533335</v>
      </c>
      <c r="I38" s="651">
        <v>0</v>
      </c>
      <c r="J38" s="652" t="s">
        <v>1</v>
      </c>
    </row>
    <row r="39" spans="1:10" ht="14.4" customHeight="1" x14ac:dyDescent="0.3">
      <c r="A39" s="648" t="s">
        <v>562</v>
      </c>
      <c r="B39" s="649" t="s">
        <v>326</v>
      </c>
      <c r="C39" s="650">
        <v>0</v>
      </c>
      <c r="D39" s="650">
        <v>0.19123000000000001</v>
      </c>
      <c r="E39" s="650"/>
      <c r="F39" s="650">
        <v>2.58758</v>
      </c>
      <c r="G39" s="650">
        <v>0.72220924677016674</v>
      </c>
      <c r="H39" s="650">
        <v>1.8653707532298331</v>
      </c>
      <c r="I39" s="651">
        <v>3.5828674467573829</v>
      </c>
      <c r="J39" s="652" t="s">
        <v>1</v>
      </c>
    </row>
    <row r="40" spans="1:10" ht="14.4" customHeight="1" x14ac:dyDescent="0.3">
      <c r="A40" s="648" t="s">
        <v>562</v>
      </c>
      <c r="B40" s="649" t="s">
        <v>327</v>
      </c>
      <c r="C40" s="650">
        <v>0</v>
      </c>
      <c r="D40" s="650">
        <v>0</v>
      </c>
      <c r="E40" s="650"/>
      <c r="F40" s="650">
        <v>11.582999999999998</v>
      </c>
      <c r="G40" s="650">
        <v>0.71419676643033336</v>
      </c>
      <c r="H40" s="650">
        <v>10.868803233569665</v>
      </c>
      <c r="I40" s="651">
        <v>16.218219606192893</v>
      </c>
      <c r="J40" s="652" t="s">
        <v>1</v>
      </c>
    </row>
    <row r="41" spans="1:10" ht="14.4" customHeight="1" x14ac:dyDescent="0.3">
      <c r="A41" s="648" t="s">
        <v>562</v>
      </c>
      <c r="B41" s="649" t="s">
        <v>329</v>
      </c>
      <c r="C41" s="650">
        <v>125.95482</v>
      </c>
      <c r="D41" s="650">
        <v>84.079409999999996</v>
      </c>
      <c r="E41" s="650"/>
      <c r="F41" s="650">
        <v>38.10087</v>
      </c>
      <c r="G41" s="650">
        <v>55.605357580068834</v>
      </c>
      <c r="H41" s="650">
        <v>-17.504487580068833</v>
      </c>
      <c r="I41" s="651">
        <v>0.68520142047709565</v>
      </c>
      <c r="J41" s="652" t="s">
        <v>1</v>
      </c>
    </row>
    <row r="42" spans="1:10" ht="14.4" customHeight="1" x14ac:dyDescent="0.3">
      <c r="A42" s="648" t="s">
        <v>562</v>
      </c>
      <c r="B42" s="649" t="s">
        <v>330</v>
      </c>
      <c r="C42" s="650">
        <v>2.0774699999999999</v>
      </c>
      <c r="D42" s="650">
        <v>0.18740000000000001</v>
      </c>
      <c r="E42" s="650"/>
      <c r="F42" s="650">
        <v>0</v>
      </c>
      <c r="G42" s="650">
        <v>1.4033104293234999</v>
      </c>
      <c r="H42" s="650">
        <v>-1.4033104293234999</v>
      </c>
      <c r="I42" s="651">
        <v>0</v>
      </c>
      <c r="J42" s="652" t="s">
        <v>1</v>
      </c>
    </row>
    <row r="43" spans="1:10" ht="14.4" customHeight="1" x14ac:dyDescent="0.3">
      <c r="A43" s="648" t="s">
        <v>562</v>
      </c>
      <c r="B43" s="649" t="s">
        <v>331</v>
      </c>
      <c r="C43" s="650">
        <v>0</v>
      </c>
      <c r="D43" s="650">
        <v>0</v>
      </c>
      <c r="E43" s="650"/>
      <c r="F43" s="650">
        <v>0</v>
      </c>
      <c r="G43" s="650">
        <v>0.49495811466783329</v>
      </c>
      <c r="H43" s="650">
        <v>-0.49495811466783329</v>
      </c>
      <c r="I43" s="651">
        <v>0</v>
      </c>
      <c r="J43" s="652" t="s">
        <v>1</v>
      </c>
    </row>
    <row r="44" spans="1:10" ht="14.4" customHeight="1" x14ac:dyDescent="0.3">
      <c r="A44" s="648" t="s">
        <v>562</v>
      </c>
      <c r="B44" s="649" t="s">
        <v>564</v>
      </c>
      <c r="C44" s="650">
        <v>163.25362999999999</v>
      </c>
      <c r="D44" s="650">
        <v>110.00797</v>
      </c>
      <c r="E44" s="650"/>
      <c r="F44" s="650">
        <v>87.451799999999992</v>
      </c>
      <c r="G44" s="650">
        <v>111.83678650399118</v>
      </c>
      <c r="H44" s="650">
        <v>-24.384986503991186</v>
      </c>
      <c r="I44" s="651">
        <v>0.7819591632926528</v>
      </c>
      <c r="J44" s="652" t="s">
        <v>557</v>
      </c>
    </row>
    <row r="45" spans="1:10" ht="14.4" customHeight="1" x14ac:dyDescent="0.3">
      <c r="A45" s="648" t="s">
        <v>551</v>
      </c>
      <c r="B45" s="649" t="s">
        <v>551</v>
      </c>
      <c r="C45" s="650" t="s">
        <v>551</v>
      </c>
      <c r="D45" s="650" t="s">
        <v>551</v>
      </c>
      <c r="E45" s="650"/>
      <c r="F45" s="650" t="s">
        <v>551</v>
      </c>
      <c r="G45" s="650" t="s">
        <v>551</v>
      </c>
      <c r="H45" s="650" t="s">
        <v>551</v>
      </c>
      <c r="I45" s="651" t="s">
        <v>551</v>
      </c>
      <c r="J45" s="652" t="s">
        <v>558</v>
      </c>
    </row>
    <row r="46" spans="1:10" ht="14.4" customHeight="1" x14ac:dyDescent="0.3">
      <c r="A46" s="648" t="s">
        <v>565</v>
      </c>
      <c r="B46" s="649" t="s">
        <v>566</v>
      </c>
      <c r="C46" s="650" t="s">
        <v>551</v>
      </c>
      <c r="D46" s="650" t="s">
        <v>551</v>
      </c>
      <c r="E46" s="650"/>
      <c r="F46" s="650" t="s">
        <v>551</v>
      </c>
      <c r="G46" s="650" t="s">
        <v>551</v>
      </c>
      <c r="H46" s="650" t="s">
        <v>551</v>
      </c>
      <c r="I46" s="651" t="s">
        <v>551</v>
      </c>
      <c r="J46" s="652" t="s">
        <v>0</v>
      </c>
    </row>
    <row r="47" spans="1:10" ht="14.4" customHeight="1" x14ac:dyDescent="0.3">
      <c r="A47" s="648" t="s">
        <v>565</v>
      </c>
      <c r="B47" s="649" t="s">
        <v>324</v>
      </c>
      <c r="C47" s="650">
        <v>18.924199999999999</v>
      </c>
      <c r="D47" s="650">
        <v>18.514119999999998</v>
      </c>
      <c r="E47" s="650"/>
      <c r="F47" s="650">
        <v>17.982030000000002</v>
      </c>
      <c r="G47" s="650">
        <v>17.929042034440169</v>
      </c>
      <c r="H47" s="650">
        <v>5.2987965559832872E-2</v>
      </c>
      <c r="I47" s="651">
        <v>1.0029554264783387</v>
      </c>
      <c r="J47" s="652" t="s">
        <v>1</v>
      </c>
    </row>
    <row r="48" spans="1:10" ht="14.4" customHeight="1" x14ac:dyDescent="0.3">
      <c r="A48" s="648" t="s">
        <v>565</v>
      </c>
      <c r="B48" s="649" t="s">
        <v>331</v>
      </c>
      <c r="C48" s="650">
        <v>0.95679999999999998</v>
      </c>
      <c r="D48" s="650">
        <v>0</v>
      </c>
      <c r="E48" s="650"/>
      <c r="F48" s="650" t="s">
        <v>551</v>
      </c>
      <c r="G48" s="650" t="s">
        <v>551</v>
      </c>
      <c r="H48" s="650" t="s">
        <v>551</v>
      </c>
      <c r="I48" s="651" t="s">
        <v>551</v>
      </c>
      <c r="J48" s="652" t="s">
        <v>1</v>
      </c>
    </row>
    <row r="49" spans="1:10" ht="14.4" customHeight="1" x14ac:dyDescent="0.3">
      <c r="A49" s="648" t="s">
        <v>565</v>
      </c>
      <c r="B49" s="649" t="s">
        <v>567</v>
      </c>
      <c r="C49" s="650">
        <v>19.881</v>
      </c>
      <c r="D49" s="650">
        <v>18.514119999999998</v>
      </c>
      <c r="E49" s="650"/>
      <c r="F49" s="650">
        <v>17.982030000000002</v>
      </c>
      <c r="G49" s="650">
        <v>17.929042034440169</v>
      </c>
      <c r="H49" s="650">
        <v>5.2987965559832872E-2</v>
      </c>
      <c r="I49" s="651">
        <v>1.0029554264783387</v>
      </c>
      <c r="J49" s="652" t="s">
        <v>557</v>
      </c>
    </row>
    <row r="50" spans="1:10" ht="14.4" customHeight="1" x14ac:dyDescent="0.3">
      <c r="A50" s="648" t="s">
        <v>551</v>
      </c>
      <c r="B50" s="649" t="s">
        <v>551</v>
      </c>
      <c r="C50" s="650" t="s">
        <v>551</v>
      </c>
      <c r="D50" s="650" t="s">
        <v>551</v>
      </c>
      <c r="E50" s="650"/>
      <c r="F50" s="650" t="s">
        <v>551</v>
      </c>
      <c r="G50" s="650" t="s">
        <v>551</v>
      </c>
      <c r="H50" s="650" t="s">
        <v>551</v>
      </c>
      <c r="I50" s="651" t="s">
        <v>551</v>
      </c>
      <c r="J50" s="652" t="s">
        <v>558</v>
      </c>
    </row>
    <row r="51" spans="1:10" ht="14.4" customHeight="1" x14ac:dyDescent="0.3">
      <c r="A51" s="648" t="s">
        <v>568</v>
      </c>
      <c r="B51" s="649" t="s">
        <v>569</v>
      </c>
      <c r="C51" s="650" t="s">
        <v>551</v>
      </c>
      <c r="D51" s="650" t="s">
        <v>551</v>
      </c>
      <c r="E51" s="650"/>
      <c r="F51" s="650" t="s">
        <v>551</v>
      </c>
      <c r="G51" s="650" t="s">
        <v>551</v>
      </c>
      <c r="H51" s="650" t="s">
        <v>551</v>
      </c>
      <c r="I51" s="651" t="s">
        <v>551</v>
      </c>
      <c r="J51" s="652" t="s">
        <v>0</v>
      </c>
    </row>
    <row r="52" spans="1:10" ht="14.4" customHeight="1" x14ac:dyDescent="0.3">
      <c r="A52" s="648" t="s">
        <v>568</v>
      </c>
      <c r="B52" s="649" t="s">
        <v>324</v>
      </c>
      <c r="C52" s="650">
        <v>77.741870000000006</v>
      </c>
      <c r="D52" s="650">
        <v>71.745329999999996</v>
      </c>
      <c r="E52" s="650"/>
      <c r="F52" s="650">
        <v>83.000720000000001</v>
      </c>
      <c r="G52" s="650">
        <v>86.992091011785178</v>
      </c>
      <c r="H52" s="650">
        <v>-3.9913710117851764</v>
      </c>
      <c r="I52" s="651">
        <v>0.95411800124169388</v>
      </c>
      <c r="J52" s="652" t="s">
        <v>1</v>
      </c>
    </row>
    <row r="53" spans="1:10" ht="14.4" customHeight="1" x14ac:dyDescent="0.3">
      <c r="A53" s="648" t="s">
        <v>568</v>
      </c>
      <c r="B53" s="649" t="s">
        <v>325</v>
      </c>
      <c r="C53" s="650" t="s">
        <v>551</v>
      </c>
      <c r="D53" s="650">
        <v>0</v>
      </c>
      <c r="E53" s="650"/>
      <c r="F53" s="650">
        <v>0</v>
      </c>
      <c r="G53" s="650">
        <v>0.31631064825233335</v>
      </c>
      <c r="H53" s="650">
        <v>-0.31631064825233335</v>
      </c>
      <c r="I53" s="651">
        <v>0</v>
      </c>
      <c r="J53" s="652" t="s">
        <v>1</v>
      </c>
    </row>
    <row r="54" spans="1:10" ht="14.4" customHeight="1" x14ac:dyDescent="0.3">
      <c r="A54" s="648" t="s">
        <v>568</v>
      </c>
      <c r="B54" s="649" t="s">
        <v>326</v>
      </c>
      <c r="C54" s="650">
        <v>11.8689</v>
      </c>
      <c r="D54" s="650">
        <v>8.0183099999999996</v>
      </c>
      <c r="E54" s="650"/>
      <c r="F54" s="650">
        <v>7.7741000000000007</v>
      </c>
      <c r="G54" s="650">
        <v>12.384766848253001</v>
      </c>
      <c r="H54" s="650">
        <v>-4.6106668482530004</v>
      </c>
      <c r="I54" s="651">
        <v>0.62771468330844016</v>
      </c>
      <c r="J54" s="652" t="s">
        <v>1</v>
      </c>
    </row>
    <row r="55" spans="1:10" ht="14.4" customHeight="1" x14ac:dyDescent="0.3">
      <c r="A55" s="648" t="s">
        <v>568</v>
      </c>
      <c r="B55" s="649" t="s">
        <v>327</v>
      </c>
      <c r="C55" s="650">
        <v>0</v>
      </c>
      <c r="D55" s="650">
        <v>35.12088</v>
      </c>
      <c r="E55" s="650"/>
      <c r="F55" s="650">
        <v>0</v>
      </c>
      <c r="G55" s="650">
        <v>1.1211245228388333</v>
      </c>
      <c r="H55" s="650">
        <v>-1.1211245228388333</v>
      </c>
      <c r="I55" s="651">
        <v>0</v>
      </c>
      <c r="J55" s="652" t="s">
        <v>1</v>
      </c>
    </row>
    <row r="56" spans="1:10" ht="14.4" customHeight="1" x14ac:dyDescent="0.3">
      <c r="A56" s="648" t="s">
        <v>568</v>
      </c>
      <c r="B56" s="649" t="s">
        <v>329</v>
      </c>
      <c r="C56" s="650">
        <v>18.709200000000003</v>
      </c>
      <c r="D56" s="650">
        <v>14.76024</v>
      </c>
      <c r="E56" s="650"/>
      <c r="F56" s="650">
        <v>8.3772299999999991</v>
      </c>
      <c r="G56" s="650">
        <v>10.561991634469667</v>
      </c>
      <c r="H56" s="650">
        <v>-2.1847616344696679</v>
      </c>
      <c r="I56" s="651">
        <v>0.79314870622131795</v>
      </c>
      <c r="J56" s="652" t="s">
        <v>1</v>
      </c>
    </row>
    <row r="57" spans="1:10" ht="14.4" customHeight="1" x14ac:dyDescent="0.3">
      <c r="A57" s="648" t="s">
        <v>568</v>
      </c>
      <c r="B57" s="649" t="s">
        <v>570</v>
      </c>
      <c r="C57" s="650">
        <v>108.31997000000001</v>
      </c>
      <c r="D57" s="650">
        <v>129.64475999999999</v>
      </c>
      <c r="E57" s="650"/>
      <c r="F57" s="650">
        <v>99.152050000000003</v>
      </c>
      <c r="G57" s="650">
        <v>111.376284665599</v>
      </c>
      <c r="H57" s="650">
        <v>-12.224234665598999</v>
      </c>
      <c r="I57" s="651">
        <v>0.89024382791811041</v>
      </c>
      <c r="J57" s="652" t="s">
        <v>557</v>
      </c>
    </row>
    <row r="58" spans="1:10" ht="14.4" customHeight="1" x14ac:dyDescent="0.3">
      <c r="A58" s="648" t="s">
        <v>551</v>
      </c>
      <c r="B58" s="649" t="s">
        <v>551</v>
      </c>
      <c r="C58" s="650" t="s">
        <v>551</v>
      </c>
      <c r="D58" s="650" t="s">
        <v>551</v>
      </c>
      <c r="E58" s="650"/>
      <c r="F58" s="650" t="s">
        <v>551</v>
      </c>
      <c r="G58" s="650" t="s">
        <v>551</v>
      </c>
      <c r="H58" s="650" t="s">
        <v>551</v>
      </c>
      <c r="I58" s="651" t="s">
        <v>551</v>
      </c>
      <c r="J58" s="652" t="s">
        <v>558</v>
      </c>
    </row>
    <row r="59" spans="1:10" ht="14.4" customHeight="1" x14ac:dyDescent="0.3">
      <c r="A59" s="648" t="s">
        <v>571</v>
      </c>
      <c r="B59" s="649" t="s">
        <v>572</v>
      </c>
      <c r="C59" s="650" t="s">
        <v>551</v>
      </c>
      <c r="D59" s="650" t="s">
        <v>551</v>
      </c>
      <c r="E59" s="650"/>
      <c r="F59" s="650" t="s">
        <v>551</v>
      </c>
      <c r="G59" s="650" t="s">
        <v>551</v>
      </c>
      <c r="H59" s="650" t="s">
        <v>551</v>
      </c>
      <c r="I59" s="651" t="s">
        <v>551</v>
      </c>
      <c r="J59" s="652" t="s">
        <v>0</v>
      </c>
    </row>
    <row r="60" spans="1:10" ht="14.4" customHeight="1" x14ac:dyDescent="0.3">
      <c r="A60" s="648" t="s">
        <v>571</v>
      </c>
      <c r="B60" s="649" t="s">
        <v>324</v>
      </c>
      <c r="C60" s="650">
        <v>99.781769999999995</v>
      </c>
      <c r="D60" s="650">
        <v>125.93781</v>
      </c>
      <c r="E60" s="650"/>
      <c r="F60" s="650">
        <v>91.486530000000002</v>
      </c>
      <c r="G60" s="650">
        <v>87.181848516976501</v>
      </c>
      <c r="H60" s="650">
        <v>4.3046814830235007</v>
      </c>
      <c r="I60" s="651">
        <v>1.0493758913839188</v>
      </c>
      <c r="J60" s="652" t="s">
        <v>1</v>
      </c>
    </row>
    <row r="61" spans="1:10" ht="14.4" customHeight="1" x14ac:dyDescent="0.3">
      <c r="A61" s="648" t="s">
        <v>571</v>
      </c>
      <c r="B61" s="649" t="s">
        <v>329</v>
      </c>
      <c r="C61" s="650">
        <v>0</v>
      </c>
      <c r="D61" s="650">
        <v>9.6811000000000007</v>
      </c>
      <c r="E61" s="650"/>
      <c r="F61" s="650">
        <v>21.29842</v>
      </c>
      <c r="G61" s="650">
        <v>29.321367629241667</v>
      </c>
      <c r="H61" s="650">
        <v>-8.022947629241667</v>
      </c>
      <c r="I61" s="651">
        <v>0.7263788056993451</v>
      </c>
      <c r="J61" s="652" t="s">
        <v>1</v>
      </c>
    </row>
    <row r="62" spans="1:10" ht="14.4" customHeight="1" x14ac:dyDescent="0.3">
      <c r="A62" s="648" t="s">
        <v>571</v>
      </c>
      <c r="B62" s="649" t="s">
        <v>331</v>
      </c>
      <c r="C62" s="650">
        <v>35.144930000000002</v>
      </c>
      <c r="D62" s="650">
        <v>45.123829999999998</v>
      </c>
      <c r="E62" s="650"/>
      <c r="F62" s="650">
        <v>42.402509999999999</v>
      </c>
      <c r="G62" s="650">
        <v>32.377308973364329</v>
      </c>
      <c r="H62" s="650">
        <v>10.025201026635671</v>
      </c>
      <c r="I62" s="651">
        <v>1.3096366357958609</v>
      </c>
      <c r="J62" s="652" t="s">
        <v>1</v>
      </c>
    </row>
    <row r="63" spans="1:10" ht="14.4" customHeight="1" x14ac:dyDescent="0.3">
      <c r="A63" s="648" t="s">
        <v>571</v>
      </c>
      <c r="B63" s="649" t="s">
        <v>573</v>
      </c>
      <c r="C63" s="650">
        <v>134.92669999999998</v>
      </c>
      <c r="D63" s="650">
        <v>180.74274</v>
      </c>
      <c r="E63" s="650"/>
      <c r="F63" s="650">
        <v>155.18746000000002</v>
      </c>
      <c r="G63" s="650">
        <v>148.8805251195825</v>
      </c>
      <c r="H63" s="650">
        <v>6.3069348804175149</v>
      </c>
      <c r="I63" s="651">
        <v>1.0423623900799095</v>
      </c>
      <c r="J63" s="652" t="s">
        <v>557</v>
      </c>
    </row>
    <row r="64" spans="1:10" ht="14.4" customHeight="1" x14ac:dyDescent="0.3">
      <c r="A64" s="648" t="s">
        <v>551</v>
      </c>
      <c r="B64" s="649" t="s">
        <v>551</v>
      </c>
      <c r="C64" s="650" t="s">
        <v>551</v>
      </c>
      <c r="D64" s="650" t="s">
        <v>551</v>
      </c>
      <c r="E64" s="650"/>
      <c r="F64" s="650" t="s">
        <v>551</v>
      </c>
      <c r="G64" s="650" t="s">
        <v>551</v>
      </c>
      <c r="H64" s="650" t="s">
        <v>551</v>
      </c>
      <c r="I64" s="651" t="s">
        <v>551</v>
      </c>
      <c r="J64" s="652" t="s">
        <v>558</v>
      </c>
    </row>
    <row r="65" spans="1:10" ht="14.4" customHeight="1" x14ac:dyDescent="0.3">
      <c r="A65" s="648" t="s">
        <v>549</v>
      </c>
      <c r="B65" s="649" t="s">
        <v>552</v>
      </c>
      <c r="C65" s="650">
        <v>606.54376000000002</v>
      </c>
      <c r="D65" s="650">
        <v>592.61433999999997</v>
      </c>
      <c r="E65" s="650"/>
      <c r="F65" s="650">
        <v>531.55949999999996</v>
      </c>
      <c r="G65" s="650">
        <v>657.11292119340305</v>
      </c>
      <c r="H65" s="650">
        <v>-125.5534211934031</v>
      </c>
      <c r="I65" s="651">
        <v>0.80893174195177653</v>
      </c>
      <c r="J65" s="652" t="s">
        <v>553</v>
      </c>
    </row>
  </sheetData>
  <mergeCells count="3">
    <mergeCell ref="F3:I3"/>
    <mergeCell ref="C4:D4"/>
    <mergeCell ref="A1:I1"/>
  </mergeCells>
  <conditionalFormatting sqref="F15 F66:F65537">
    <cfRule type="cellIs" dxfId="76" priority="18" stopIfTrue="1" operator="greaterThan">
      <formula>1</formula>
    </cfRule>
  </conditionalFormatting>
  <conditionalFormatting sqref="H5:H14">
    <cfRule type="expression" dxfId="75" priority="14">
      <formula>$H5&gt;0</formula>
    </cfRule>
  </conditionalFormatting>
  <conditionalFormatting sqref="I5:I14">
    <cfRule type="expression" dxfId="74" priority="15">
      <formula>$I5&gt;1</formula>
    </cfRule>
  </conditionalFormatting>
  <conditionalFormatting sqref="B5:B14">
    <cfRule type="expression" dxfId="73" priority="11">
      <formula>OR($J5="NS",$J5="SumaNS",$J5="Účet")</formula>
    </cfRule>
  </conditionalFormatting>
  <conditionalFormatting sqref="B5:D14 F5:I14">
    <cfRule type="expression" dxfId="72" priority="17">
      <formula>AND($J5&lt;&gt;"",$J5&lt;&gt;"mezeraKL")</formula>
    </cfRule>
  </conditionalFormatting>
  <conditionalFormatting sqref="B5:D14 F5:I14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70" priority="13">
      <formula>OR($J5="SumaNS",$J5="NS")</formula>
    </cfRule>
  </conditionalFormatting>
  <conditionalFormatting sqref="A5:A14">
    <cfRule type="expression" dxfId="69" priority="9">
      <formula>AND($J5&lt;&gt;"mezeraKL",$J5&lt;&gt;"")</formula>
    </cfRule>
  </conditionalFormatting>
  <conditionalFormatting sqref="A5:A14">
    <cfRule type="expression" dxfId="68" priority="10">
      <formula>AND($J5&lt;&gt;"",$J5&lt;&gt;"mezeraKL")</formula>
    </cfRule>
  </conditionalFormatting>
  <conditionalFormatting sqref="H16:H65">
    <cfRule type="expression" dxfId="67" priority="5">
      <formula>$H16&gt;0</formula>
    </cfRule>
  </conditionalFormatting>
  <conditionalFormatting sqref="A16:A65">
    <cfRule type="expression" dxfId="66" priority="2">
      <formula>AND($J16&lt;&gt;"mezeraKL",$J16&lt;&gt;"")</formula>
    </cfRule>
  </conditionalFormatting>
  <conditionalFormatting sqref="I16:I65">
    <cfRule type="expression" dxfId="65" priority="6">
      <formula>$I16&gt;1</formula>
    </cfRule>
  </conditionalFormatting>
  <conditionalFormatting sqref="B16:B65">
    <cfRule type="expression" dxfId="64" priority="1">
      <formula>OR($J16="NS",$J16="SumaNS",$J16="Účet")</formula>
    </cfRule>
  </conditionalFormatting>
  <conditionalFormatting sqref="A16:D65 F16:I65">
    <cfRule type="expression" dxfId="63" priority="8">
      <formula>AND($J16&lt;&gt;"",$J16&lt;&gt;"mezeraKL")</formula>
    </cfRule>
  </conditionalFormatting>
  <conditionalFormatting sqref="B16:D65 F16:I65">
    <cfRule type="expression" dxfId="6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65 F16:I65">
    <cfRule type="expression" dxfId="6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7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7" t="s">
        <v>205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4" ht="14.4" customHeight="1" thickBot="1" x14ac:dyDescent="0.35">
      <c r="A2" s="382" t="s">
        <v>313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3"/>
      <c r="D3" s="514"/>
      <c r="E3" s="514"/>
      <c r="F3" s="514"/>
      <c r="G3" s="514"/>
      <c r="H3" s="514"/>
      <c r="I3" s="514"/>
      <c r="J3" s="515" t="s">
        <v>159</v>
      </c>
      <c r="K3" s="516"/>
      <c r="L3" s="207">
        <f>IF(M3&lt;&gt;0,N3/M3,0)</f>
        <v>172.64620342858561</v>
      </c>
      <c r="M3" s="207">
        <f>SUBTOTAL(9,M5:M1048576)</f>
        <v>4271.8</v>
      </c>
      <c r="N3" s="208">
        <f>SUBTOTAL(9,N5:N1048576)</f>
        <v>737510.05180623208</v>
      </c>
    </row>
    <row r="4" spans="1:14" s="337" customFormat="1" ht="14.4" customHeight="1" thickBot="1" x14ac:dyDescent="0.35">
      <c r="A4" s="653" t="s">
        <v>4</v>
      </c>
      <c r="B4" s="654" t="s">
        <v>5</v>
      </c>
      <c r="C4" s="654" t="s">
        <v>0</v>
      </c>
      <c r="D4" s="654" t="s">
        <v>6</v>
      </c>
      <c r="E4" s="654" t="s">
        <v>7</v>
      </c>
      <c r="F4" s="654" t="s">
        <v>1</v>
      </c>
      <c r="G4" s="654" t="s">
        <v>8</v>
      </c>
      <c r="H4" s="654" t="s">
        <v>9</v>
      </c>
      <c r="I4" s="654" t="s">
        <v>10</v>
      </c>
      <c r="J4" s="655" t="s">
        <v>11</v>
      </c>
      <c r="K4" s="655" t="s">
        <v>12</v>
      </c>
      <c r="L4" s="656" t="s">
        <v>184</v>
      </c>
      <c r="M4" s="656" t="s">
        <v>13</v>
      </c>
      <c r="N4" s="657" t="s">
        <v>201</v>
      </c>
    </row>
    <row r="5" spans="1:14" ht="14.4" customHeight="1" x14ac:dyDescent="0.3">
      <c r="A5" s="658" t="s">
        <v>549</v>
      </c>
      <c r="B5" s="659" t="s">
        <v>550</v>
      </c>
      <c r="C5" s="660" t="s">
        <v>554</v>
      </c>
      <c r="D5" s="661" t="s">
        <v>1611</v>
      </c>
      <c r="E5" s="660" t="s">
        <v>574</v>
      </c>
      <c r="F5" s="661" t="s">
        <v>1617</v>
      </c>
      <c r="G5" s="660" t="s">
        <v>575</v>
      </c>
      <c r="H5" s="660" t="s">
        <v>576</v>
      </c>
      <c r="I5" s="660" t="s">
        <v>577</v>
      </c>
      <c r="J5" s="660" t="s">
        <v>578</v>
      </c>
      <c r="K5" s="660" t="s">
        <v>579</v>
      </c>
      <c r="L5" s="662">
        <v>96.820004039679645</v>
      </c>
      <c r="M5" s="662">
        <v>1</v>
      </c>
      <c r="N5" s="663">
        <v>96.820004039679645</v>
      </c>
    </row>
    <row r="6" spans="1:14" ht="14.4" customHeight="1" x14ac:dyDescent="0.3">
      <c r="A6" s="664" t="s">
        <v>549</v>
      </c>
      <c r="B6" s="665" t="s">
        <v>550</v>
      </c>
      <c r="C6" s="666" t="s">
        <v>554</v>
      </c>
      <c r="D6" s="667" t="s">
        <v>1611</v>
      </c>
      <c r="E6" s="666" t="s">
        <v>574</v>
      </c>
      <c r="F6" s="667" t="s">
        <v>1617</v>
      </c>
      <c r="G6" s="666" t="s">
        <v>575</v>
      </c>
      <c r="H6" s="666" t="s">
        <v>580</v>
      </c>
      <c r="I6" s="666" t="s">
        <v>581</v>
      </c>
      <c r="J6" s="666" t="s">
        <v>582</v>
      </c>
      <c r="K6" s="666" t="s">
        <v>583</v>
      </c>
      <c r="L6" s="668">
        <v>64.539960554237609</v>
      </c>
      <c r="M6" s="668">
        <v>4</v>
      </c>
      <c r="N6" s="669">
        <v>258.15984221695044</v>
      </c>
    </row>
    <row r="7" spans="1:14" ht="14.4" customHeight="1" x14ac:dyDescent="0.3">
      <c r="A7" s="664" t="s">
        <v>549</v>
      </c>
      <c r="B7" s="665" t="s">
        <v>550</v>
      </c>
      <c r="C7" s="666" t="s">
        <v>554</v>
      </c>
      <c r="D7" s="667" t="s">
        <v>1611</v>
      </c>
      <c r="E7" s="666" t="s">
        <v>574</v>
      </c>
      <c r="F7" s="667" t="s">
        <v>1617</v>
      </c>
      <c r="G7" s="666" t="s">
        <v>575</v>
      </c>
      <c r="H7" s="666" t="s">
        <v>584</v>
      </c>
      <c r="I7" s="666" t="s">
        <v>585</v>
      </c>
      <c r="J7" s="666" t="s">
        <v>586</v>
      </c>
      <c r="K7" s="666" t="s">
        <v>587</v>
      </c>
      <c r="L7" s="668">
        <v>71.480820310256348</v>
      </c>
      <c r="M7" s="668">
        <v>1</v>
      </c>
      <c r="N7" s="669">
        <v>71.480820310256348</v>
      </c>
    </row>
    <row r="8" spans="1:14" ht="14.4" customHeight="1" x14ac:dyDescent="0.3">
      <c r="A8" s="664" t="s">
        <v>549</v>
      </c>
      <c r="B8" s="665" t="s">
        <v>550</v>
      </c>
      <c r="C8" s="666" t="s">
        <v>554</v>
      </c>
      <c r="D8" s="667" t="s">
        <v>1611</v>
      </c>
      <c r="E8" s="666" t="s">
        <v>574</v>
      </c>
      <c r="F8" s="667" t="s">
        <v>1617</v>
      </c>
      <c r="G8" s="666" t="s">
        <v>575</v>
      </c>
      <c r="H8" s="666" t="s">
        <v>588</v>
      </c>
      <c r="I8" s="666" t="s">
        <v>589</v>
      </c>
      <c r="J8" s="666" t="s">
        <v>590</v>
      </c>
      <c r="K8" s="666" t="s">
        <v>591</v>
      </c>
      <c r="L8" s="668">
        <v>77.544797072720954</v>
      </c>
      <c r="M8" s="668">
        <v>28</v>
      </c>
      <c r="N8" s="669">
        <v>2171.2543180361868</v>
      </c>
    </row>
    <row r="9" spans="1:14" ht="14.4" customHeight="1" x14ac:dyDescent="0.3">
      <c r="A9" s="664" t="s">
        <v>549</v>
      </c>
      <c r="B9" s="665" t="s">
        <v>550</v>
      </c>
      <c r="C9" s="666" t="s">
        <v>554</v>
      </c>
      <c r="D9" s="667" t="s">
        <v>1611</v>
      </c>
      <c r="E9" s="666" t="s">
        <v>574</v>
      </c>
      <c r="F9" s="667" t="s">
        <v>1617</v>
      </c>
      <c r="G9" s="666" t="s">
        <v>575</v>
      </c>
      <c r="H9" s="666" t="s">
        <v>592</v>
      </c>
      <c r="I9" s="666" t="s">
        <v>593</v>
      </c>
      <c r="J9" s="666" t="s">
        <v>594</v>
      </c>
      <c r="K9" s="666" t="s">
        <v>595</v>
      </c>
      <c r="L9" s="668">
        <v>164.48</v>
      </c>
      <c r="M9" s="668">
        <v>1</v>
      </c>
      <c r="N9" s="669">
        <v>164.48</v>
      </c>
    </row>
    <row r="10" spans="1:14" ht="14.4" customHeight="1" x14ac:dyDescent="0.3">
      <c r="A10" s="664" t="s">
        <v>549</v>
      </c>
      <c r="B10" s="665" t="s">
        <v>550</v>
      </c>
      <c r="C10" s="666" t="s">
        <v>554</v>
      </c>
      <c r="D10" s="667" t="s">
        <v>1611</v>
      </c>
      <c r="E10" s="666" t="s">
        <v>574</v>
      </c>
      <c r="F10" s="667" t="s">
        <v>1617</v>
      </c>
      <c r="G10" s="666" t="s">
        <v>575</v>
      </c>
      <c r="H10" s="666" t="s">
        <v>596</v>
      </c>
      <c r="I10" s="666" t="s">
        <v>597</v>
      </c>
      <c r="J10" s="666" t="s">
        <v>598</v>
      </c>
      <c r="K10" s="666" t="s">
        <v>599</v>
      </c>
      <c r="L10" s="668">
        <v>40.139839578283997</v>
      </c>
      <c r="M10" s="668">
        <v>1</v>
      </c>
      <c r="N10" s="669">
        <v>40.139839578283997</v>
      </c>
    </row>
    <row r="11" spans="1:14" ht="14.4" customHeight="1" x14ac:dyDescent="0.3">
      <c r="A11" s="664" t="s">
        <v>549</v>
      </c>
      <c r="B11" s="665" t="s">
        <v>550</v>
      </c>
      <c r="C11" s="666" t="s">
        <v>554</v>
      </c>
      <c r="D11" s="667" t="s">
        <v>1611</v>
      </c>
      <c r="E11" s="666" t="s">
        <v>574</v>
      </c>
      <c r="F11" s="667" t="s">
        <v>1617</v>
      </c>
      <c r="G11" s="666" t="s">
        <v>575</v>
      </c>
      <c r="H11" s="666" t="s">
        <v>600</v>
      </c>
      <c r="I11" s="666" t="s">
        <v>601</v>
      </c>
      <c r="J11" s="666" t="s">
        <v>602</v>
      </c>
      <c r="K11" s="666" t="s">
        <v>603</v>
      </c>
      <c r="L11" s="668">
        <v>66.15000000000002</v>
      </c>
      <c r="M11" s="668">
        <v>10</v>
      </c>
      <c r="N11" s="669">
        <v>661.50000000000023</v>
      </c>
    </row>
    <row r="12" spans="1:14" ht="14.4" customHeight="1" x14ac:dyDescent="0.3">
      <c r="A12" s="664" t="s">
        <v>549</v>
      </c>
      <c r="B12" s="665" t="s">
        <v>550</v>
      </c>
      <c r="C12" s="666" t="s">
        <v>554</v>
      </c>
      <c r="D12" s="667" t="s">
        <v>1611</v>
      </c>
      <c r="E12" s="666" t="s">
        <v>574</v>
      </c>
      <c r="F12" s="667" t="s">
        <v>1617</v>
      </c>
      <c r="G12" s="666" t="s">
        <v>575</v>
      </c>
      <c r="H12" s="666" t="s">
        <v>604</v>
      </c>
      <c r="I12" s="666" t="s">
        <v>605</v>
      </c>
      <c r="J12" s="666" t="s">
        <v>606</v>
      </c>
      <c r="K12" s="666" t="s">
        <v>607</v>
      </c>
      <c r="L12" s="668">
        <v>58.279586788745924</v>
      </c>
      <c r="M12" s="668">
        <v>47</v>
      </c>
      <c r="N12" s="669">
        <v>2739.1405790710583</v>
      </c>
    </row>
    <row r="13" spans="1:14" ht="14.4" customHeight="1" x14ac:dyDescent="0.3">
      <c r="A13" s="664" t="s">
        <v>549</v>
      </c>
      <c r="B13" s="665" t="s">
        <v>550</v>
      </c>
      <c r="C13" s="666" t="s">
        <v>554</v>
      </c>
      <c r="D13" s="667" t="s">
        <v>1611</v>
      </c>
      <c r="E13" s="666" t="s">
        <v>574</v>
      </c>
      <c r="F13" s="667" t="s">
        <v>1617</v>
      </c>
      <c r="G13" s="666" t="s">
        <v>575</v>
      </c>
      <c r="H13" s="666" t="s">
        <v>608</v>
      </c>
      <c r="I13" s="666" t="s">
        <v>609</v>
      </c>
      <c r="J13" s="666" t="s">
        <v>610</v>
      </c>
      <c r="K13" s="666" t="s">
        <v>611</v>
      </c>
      <c r="L13" s="668">
        <v>41.429999999999993</v>
      </c>
      <c r="M13" s="668">
        <v>1</v>
      </c>
      <c r="N13" s="669">
        <v>41.429999999999993</v>
      </c>
    </row>
    <row r="14" spans="1:14" ht="14.4" customHeight="1" x14ac:dyDescent="0.3">
      <c r="A14" s="664" t="s">
        <v>549</v>
      </c>
      <c r="B14" s="665" t="s">
        <v>550</v>
      </c>
      <c r="C14" s="666" t="s">
        <v>554</v>
      </c>
      <c r="D14" s="667" t="s">
        <v>1611</v>
      </c>
      <c r="E14" s="666" t="s">
        <v>574</v>
      </c>
      <c r="F14" s="667" t="s">
        <v>1617</v>
      </c>
      <c r="G14" s="666" t="s">
        <v>575</v>
      </c>
      <c r="H14" s="666" t="s">
        <v>612</v>
      </c>
      <c r="I14" s="666" t="s">
        <v>613</v>
      </c>
      <c r="J14" s="666" t="s">
        <v>614</v>
      </c>
      <c r="K14" s="666" t="s">
        <v>615</v>
      </c>
      <c r="L14" s="668">
        <v>283.56000000000012</v>
      </c>
      <c r="M14" s="668">
        <v>2</v>
      </c>
      <c r="N14" s="669">
        <v>567.12000000000023</v>
      </c>
    </row>
    <row r="15" spans="1:14" ht="14.4" customHeight="1" x14ac:dyDescent="0.3">
      <c r="A15" s="664" t="s">
        <v>549</v>
      </c>
      <c r="B15" s="665" t="s">
        <v>550</v>
      </c>
      <c r="C15" s="666" t="s">
        <v>554</v>
      </c>
      <c r="D15" s="667" t="s">
        <v>1611</v>
      </c>
      <c r="E15" s="666" t="s">
        <v>574</v>
      </c>
      <c r="F15" s="667" t="s">
        <v>1617</v>
      </c>
      <c r="G15" s="666" t="s">
        <v>575</v>
      </c>
      <c r="H15" s="666" t="s">
        <v>616</v>
      </c>
      <c r="I15" s="666" t="s">
        <v>617</v>
      </c>
      <c r="J15" s="666" t="s">
        <v>618</v>
      </c>
      <c r="K15" s="666" t="s">
        <v>619</v>
      </c>
      <c r="L15" s="668">
        <v>93.08</v>
      </c>
      <c r="M15" s="668">
        <v>3</v>
      </c>
      <c r="N15" s="669">
        <v>279.24</v>
      </c>
    </row>
    <row r="16" spans="1:14" ht="14.4" customHeight="1" x14ac:dyDescent="0.3">
      <c r="A16" s="664" t="s">
        <v>549</v>
      </c>
      <c r="B16" s="665" t="s">
        <v>550</v>
      </c>
      <c r="C16" s="666" t="s">
        <v>554</v>
      </c>
      <c r="D16" s="667" t="s">
        <v>1611</v>
      </c>
      <c r="E16" s="666" t="s">
        <v>574</v>
      </c>
      <c r="F16" s="667" t="s">
        <v>1617</v>
      </c>
      <c r="G16" s="666" t="s">
        <v>575</v>
      </c>
      <c r="H16" s="666" t="s">
        <v>620</v>
      </c>
      <c r="I16" s="666" t="s">
        <v>620</v>
      </c>
      <c r="J16" s="666" t="s">
        <v>621</v>
      </c>
      <c r="K16" s="666" t="s">
        <v>622</v>
      </c>
      <c r="L16" s="668">
        <v>36.530000468747346</v>
      </c>
      <c r="M16" s="668">
        <v>8</v>
      </c>
      <c r="N16" s="669">
        <v>292.24000374997877</v>
      </c>
    </row>
    <row r="17" spans="1:14" ht="14.4" customHeight="1" x14ac:dyDescent="0.3">
      <c r="A17" s="664" t="s">
        <v>549</v>
      </c>
      <c r="B17" s="665" t="s">
        <v>550</v>
      </c>
      <c r="C17" s="666" t="s">
        <v>554</v>
      </c>
      <c r="D17" s="667" t="s">
        <v>1611</v>
      </c>
      <c r="E17" s="666" t="s">
        <v>574</v>
      </c>
      <c r="F17" s="667" t="s">
        <v>1617</v>
      </c>
      <c r="G17" s="666" t="s">
        <v>575</v>
      </c>
      <c r="H17" s="666" t="s">
        <v>623</v>
      </c>
      <c r="I17" s="666" t="s">
        <v>624</v>
      </c>
      <c r="J17" s="666" t="s">
        <v>625</v>
      </c>
      <c r="K17" s="666" t="s">
        <v>626</v>
      </c>
      <c r="L17" s="668">
        <v>200.26</v>
      </c>
      <c r="M17" s="668">
        <v>1</v>
      </c>
      <c r="N17" s="669">
        <v>200.26</v>
      </c>
    </row>
    <row r="18" spans="1:14" ht="14.4" customHeight="1" x14ac:dyDescent="0.3">
      <c r="A18" s="664" t="s">
        <v>549</v>
      </c>
      <c r="B18" s="665" t="s">
        <v>550</v>
      </c>
      <c r="C18" s="666" t="s">
        <v>554</v>
      </c>
      <c r="D18" s="667" t="s">
        <v>1611</v>
      </c>
      <c r="E18" s="666" t="s">
        <v>574</v>
      </c>
      <c r="F18" s="667" t="s">
        <v>1617</v>
      </c>
      <c r="G18" s="666" t="s">
        <v>575</v>
      </c>
      <c r="H18" s="666" t="s">
        <v>627</v>
      </c>
      <c r="I18" s="666" t="s">
        <v>628</v>
      </c>
      <c r="J18" s="666" t="s">
        <v>629</v>
      </c>
      <c r="K18" s="666" t="s">
        <v>630</v>
      </c>
      <c r="L18" s="668">
        <v>108.39</v>
      </c>
      <c r="M18" s="668">
        <v>1</v>
      </c>
      <c r="N18" s="669">
        <v>108.39</v>
      </c>
    </row>
    <row r="19" spans="1:14" ht="14.4" customHeight="1" x14ac:dyDescent="0.3">
      <c r="A19" s="664" t="s">
        <v>549</v>
      </c>
      <c r="B19" s="665" t="s">
        <v>550</v>
      </c>
      <c r="C19" s="666" t="s">
        <v>554</v>
      </c>
      <c r="D19" s="667" t="s">
        <v>1611</v>
      </c>
      <c r="E19" s="666" t="s">
        <v>574</v>
      </c>
      <c r="F19" s="667" t="s">
        <v>1617</v>
      </c>
      <c r="G19" s="666" t="s">
        <v>575</v>
      </c>
      <c r="H19" s="666" t="s">
        <v>631</v>
      </c>
      <c r="I19" s="666" t="s">
        <v>632</v>
      </c>
      <c r="J19" s="666" t="s">
        <v>633</v>
      </c>
      <c r="K19" s="666" t="s">
        <v>634</v>
      </c>
      <c r="L19" s="668">
        <v>44.899999999999991</v>
      </c>
      <c r="M19" s="668">
        <v>1</v>
      </c>
      <c r="N19" s="669">
        <v>44.899999999999991</v>
      </c>
    </row>
    <row r="20" spans="1:14" ht="14.4" customHeight="1" x14ac:dyDescent="0.3">
      <c r="A20" s="664" t="s">
        <v>549</v>
      </c>
      <c r="B20" s="665" t="s">
        <v>550</v>
      </c>
      <c r="C20" s="666" t="s">
        <v>554</v>
      </c>
      <c r="D20" s="667" t="s">
        <v>1611</v>
      </c>
      <c r="E20" s="666" t="s">
        <v>574</v>
      </c>
      <c r="F20" s="667" t="s">
        <v>1617</v>
      </c>
      <c r="G20" s="666" t="s">
        <v>575</v>
      </c>
      <c r="H20" s="666" t="s">
        <v>635</v>
      </c>
      <c r="I20" s="666" t="s">
        <v>636</v>
      </c>
      <c r="J20" s="666" t="s">
        <v>637</v>
      </c>
      <c r="K20" s="666" t="s">
        <v>638</v>
      </c>
      <c r="L20" s="668">
        <v>55.460000000000008</v>
      </c>
      <c r="M20" s="668">
        <v>3</v>
      </c>
      <c r="N20" s="669">
        <v>166.38000000000002</v>
      </c>
    </row>
    <row r="21" spans="1:14" ht="14.4" customHeight="1" x14ac:dyDescent="0.3">
      <c r="A21" s="664" t="s">
        <v>549</v>
      </c>
      <c r="B21" s="665" t="s">
        <v>550</v>
      </c>
      <c r="C21" s="666" t="s">
        <v>554</v>
      </c>
      <c r="D21" s="667" t="s">
        <v>1611</v>
      </c>
      <c r="E21" s="666" t="s">
        <v>574</v>
      </c>
      <c r="F21" s="667" t="s">
        <v>1617</v>
      </c>
      <c r="G21" s="666" t="s">
        <v>575</v>
      </c>
      <c r="H21" s="666" t="s">
        <v>639</v>
      </c>
      <c r="I21" s="666" t="s">
        <v>640</v>
      </c>
      <c r="J21" s="666" t="s">
        <v>641</v>
      </c>
      <c r="K21" s="666" t="s">
        <v>642</v>
      </c>
      <c r="L21" s="668">
        <v>44.590110597550357</v>
      </c>
      <c r="M21" s="668">
        <v>140</v>
      </c>
      <c r="N21" s="669">
        <v>6242.6154836570495</v>
      </c>
    </row>
    <row r="22" spans="1:14" ht="14.4" customHeight="1" x14ac:dyDescent="0.3">
      <c r="A22" s="664" t="s">
        <v>549</v>
      </c>
      <c r="B22" s="665" t="s">
        <v>550</v>
      </c>
      <c r="C22" s="666" t="s">
        <v>554</v>
      </c>
      <c r="D22" s="667" t="s">
        <v>1611</v>
      </c>
      <c r="E22" s="666" t="s">
        <v>574</v>
      </c>
      <c r="F22" s="667" t="s">
        <v>1617</v>
      </c>
      <c r="G22" s="666" t="s">
        <v>575</v>
      </c>
      <c r="H22" s="666" t="s">
        <v>643</v>
      </c>
      <c r="I22" s="666" t="s">
        <v>643</v>
      </c>
      <c r="J22" s="666" t="s">
        <v>644</v>
      </c>
      <c r="K22" s="666" t="s">
        <v>645</v>
      </c>
      <c r="L22" s="668">
        <v>90.02</v>
      </c>
      <c r="M22" s="668">
        <v>1</v>
      </c>
      <c r="N22" s="669">
        <v>90.02</v>
      </c>
    </row>
    <row r="23" spans="1:14" ht="14.4" customHeight="1" x14ac:dyDescent="0.3">
      <c r="A23" s="664" t="s">
        <v>549</v>
      </c>
      <c r="B23" s="665" t="s">
        <v>550</v>
      </c>
      <c r="C23" s="666" t="s">
        <v>554</v>
      </c>
      <c r="D23" s="667" t="s">
        <v>1611</v>
      </c>
      <c r="E23" s="666" t="s">
        <v>574</v>
      </c>
      <c r="F23" s="667" t="s">
        <v>1617</v>
      </c>
      <c r="G23" s="666" t="s">
        <v>575</v>
      </c>
      <c r="H23" s="666" t="s">
        <v>646</v>
      </c>
      <c r="I23" s="666" t="s">
        <v>647</v>
      </c>
      <c r="J23" s="666" t="s">
        <v>648</v>
      </c>
      <c r="K23" s="666" t="s">
        <v>649</v>
      </c>
      <c r="L23" s="668">
        <v>130.78970584471421</v>
      </c>
      <c r="M23" s="668">
        <v>1</v>
      </c>
      <c r="N23" s="669">
        <v>130.78970584471421</v>
      </c>
    </row>
    <row r="24" spans="1:14" ht="14.4" customHeight="1" x14ac:dyDescent="0.3">
      <c r="A24" s="664" t="s">
        <v>549</v>
      </c>
      <c r="B24" s="665" t="s">
        <v>550</v>
      </c>
      <c r="C24" s="666" t="s">
        <v>554</v>
      </c>
      <c r="D24" s="667" t="s">
        <v>1611</v>
      </c>
      <c r="E24" s="666" t="s">
        <v>574</v>
      </c>
      <c r="F24" s="667" t="s">
        <v>1617</v>
      </c>
      <c r="G24" s="666" t="s">
        <v>575</v>
      </c>
      <c r="H24" s="666" t="s">
        <v>650</v>
      </c>
      <c r="I24" s="666" t="s">
        <v>651</v>
      </c>
      <c r="J24" s="666" t="s">
        <v>652</v>
      </c>
      <c r="K24" s="666" t="s">
        <v>653</v>
      </c>
      <c r="L24" s="668">
        <v>123.34666666666669</v>
      </c>
      <c r="M24" s="668">
        <v>3</v>
      </c>
      <c r="N24" s="669">
        <v>370.04000000000008</v>
      </c>
    </row>
    <row r="25" spans="1:14" ht="14.4" customHeight="1" x14ac:dyDescent="0.3">
      <c r="A25" s="664" t="s">
        <v>549</v>
      </c>
      <c r="B25" s="665" t="s">
        <v>550</v>
      </c>
      <c r="C25" s="666" t="s">
        <v>554</v>
      </c>
      <c r="D25" s="667" t="s">
        <v>1611</v>
      </c>
      <c r="E25" s="666" t="s">
        <v>574</v>
      </c>
      <c r="F25" s="667" t="s">
        <v>1617</v>
      </c>
      <c r="G25" s="666" t="s">
        <v>575</v>
      </c>
      <c r="H25" s="666" t="s">
        <v>654</v>
      </c>
      <c r="I25" s="666" t="s">
        <v>655</v>
      </c>
      <c r="J25" s="666" t="s">
        <v>656</v>
      </c>
      <c r="K25" s="666" t="s">
        <v>657</v>
      </c>
      <c r="L25" s="668">
        <v>140.59000000000006</v>
      </c>
      <c r="M25" s="668">
        <v>2</v>
      </c>
      <c r="N25" s="669">
        <v>281.18000000000012</v>
      </c>
    </row>
    <row r="26" spans="1:14" ht="14.4" customHeight="1" x14ac:dyDescent="0.3">
      <c r="A26" s="664" t="s">
        <v>549</v>
      </c>
      <c r="B26" s="665" t="s">
        <v>550</v>
      </c>
      <c r="C26" s="666" t="s">
        <v>554</v>
      </c>
      <c r="D26" s="667" t="s">
        <v>1611</v>
      </c>
      <c r="E26" s="666" t="s">
        <v>574</v>
      </c>
      <c r="F26" s="667" t="s">
        <v>1617</v>
      </c>
      <c r="G26" s="666" t="s">
        <v>575</v>
      </c>
      <c r="H26" s="666" t="s">
        <v>658</v>
      </c>
      <c r="I26" s="666" t="s">
        <v>659</v>
      </c>
      <c r="J26" s="666" t="s">
        <v>660</v>
      </c>
      <c r="K26" s="666" t="s">
        <v>661</v>
      </c>
      <c r="L26" s="668">
        <v>37.839999999999982</v>
      </c>
      <c r="M26" s="668">
        <v>1</v>
      </c>
      <c r="N26" s="669">
        <v>37.839999999999982</v>
      </c>
    </row>
    <row r="27" spans="1:14" ht="14.4" customHeight="1" x14ac:dyDescent="0.3">
      <c r="A27" s="664" t="s">
        <v>549</v>
      </c>
      <c r="B27" s="665" t="s">
        <v>550</v>
      </c>
      <c r="C27" s="666" t="s">
        <v>554</v>
      </c>
      <c r="D27" s="667" t="s">
        <v>1611</v>
      </c>
      <c r="E27" s="666" t="s">
        <v>574</v>
      </c>
      <c r="F27" s="667" t="s">
        <v>1617</v>
      </c>
      <c r="G27" s="666" t="s">
        <v>575</v>
      </c>
      <c r="H27" s="666" t="s">
        <v>662</v>
      </c>
      <c r="I27" s="666" t="s">
        <v>663</v>
      </c>
      <c r="J27" s="666" t="s">
        <v>664</v>
      </c>
      <c r="K27" s="666" t="s">
        <v>665</v>
      </c>
      <c r="L27" s="668">
        <v>60.079207780451696</v>
      </c>
      <c r="M27" s="668">
        <v>2</v>
      </c>
      <c r="N27" s="669">
        <v>120.15841556090339</v>
      </c>
    </row>
    <row r="28" spans="1:14" ht="14.4" customHeight="1" x14ac:dyDescent="0.3">
      <c r="A28" s="664" t="s">
        <v>549</v>
      </c>
      <c r="B28" s="665" t="s">
        <v>550</v>
      </c>
      <c r="C28" s="666" t="s">
        <v>554</v>
      </c>
      <c r="D28" s="667" t="s">
        <v>1611</v>
      </c>
      <c r="E28" s="666" t="s">
        <v>574</v>
      </c>
      <c r="F28" s="667" t="s">
        <v>1617</v>
      </c>
      <c r="G28" s="666" t="s">
        <v>575</v>
      </c>
      <c r="H28" s="666" t="s">
        <v>666</v>
      </c>
      <c r="I28" s="666" t="s">
        <v>667</v>
      </c>
      <c r="J28" s="666" t="s">
        <v>668</v>
      </c>
      <c r="K28" s="666" t="s">
        <v>669</v>
      </c>
      <c r="L28" s="668">
        <v>150.27000000000004</v>
      </c>
      <c r="M28" s="668">
        <v>1</v>
      </c>
      <c r="N28" s="669">
        <v>150.27000000000004</v>
      </c>
    </row>
    <row r="29" spans="1:14" ht="14.4" customHeight="1" x14ac:dyDescent="0.3">
      <c r="A29" s="664" t="s">
        <v>549</v>
      </c>
      <c r="B29" s="665" t="s">
        <v>550</v>
      </c>
      <c r="C29" s="666" t="s">
        <v>554</v>
      </c>
      <c r="D29" s="667" t="s">
        <v>1611</v>
      </c>
      <c r="E29" s="666" t="s">
        <v>574</v>
      </c>
      <c r="F29" s="667" t="s">
        <v>1617</v>
      </c>
      <c r="G29" s="666" t="s">
        <v>575</v>
      </c>
      <c r="H29" s="666" t="s">
        <v>670</v>
      </c>
      <c r="I29" s="666" t="s">
        <v>671</v>
      </c>
      <c r="J29" s="666" t="s">
        <v>672</v>
      </c>
      <c r="K29" s="666"/>
      <c r="L29" s="668">
        <v>147.50000000000003</v>
      </c>
      <c r="M29" s="668">
        <v>6</v>
      </c>
      <c r="N29" s="669">
        <v>885.00000000000023</v>
      </c>
    </row>
    <row r="30" spans="1:14" ht="14.4" customHeight="1" x14ac:dyDescent="0.3">
      <c r="A30" s="664" t="s">
        <v>549</v>
      </c>
      <c r="B30" s="665" t="s">
        <v>550</v>
      </c>
      <c r="C30" s="666" t="s">
        <v>554</v>
      </c>
      <c r="D30" s="667" t="s">
        <v>1611</v>
      </c>
      <c r="E30" s="666" t="s">
        <v>574</v>
      </c>
      <c r="F30" s="667" t="s">
        <v>1617</v>
      </c>
      <c r="G30" s="666" t="s">
        <v>575</v>
      </c>
      <c r="H30" s="666" t="s">
        <v>673</v>
      </c>
      <c r="I30" s="666" t="s">
        <v>674</v>
      </c>
      <c r="J30" s="666" t="s">
        <v>675</v>
      </c>
      <c r="K30" s="666" t="s">
        <v>676</v>
      </c>
      <c r="L30" s="668">
        <v>72.299999999999983</v>
      </c>
      <c r="M30" s="668">
        <v>1</v>
      </c>
      <c r="N30" s="669">
        <v>72.299999999999983</v>
      </c>
    </row>
    <row r="31" spans="1:14" ht="14.4" customHeight="1" x14ac:dyDescent="0.3">
      <c r="A31" s="664" t="s">
        <v>549</v>
      </c>
      <c r="B31" s="665" t="s">
        <v>550</v>
      </c>
      <c r="C31" s="666" t="s">
        <v>554</v>
      </c>
      <c r="D31" s="667" t="s">
        <v>1611</v>
      </c>
      <c r="E31" s="666" t="s">
        <v>574</v>
      </c>
      <c r="F31" s="667" t="s">
        <v>1617</v>
      </c>
      <c r="G31" s="666" t="s">
        <v>575</v>
      </c>
      <c r="H31" s="666" t="s">
        <v>677</v>
      </c>
      <c r="I31" s="666" t="s">
        <v>678</v>
      </c>
      <c r="J31" s="666" t="s">
        <v>679</v>
      </c>
      <c r="K31" s="666" t="s">
        <v>680</v>
      </c>
      <c r="L31" s="668">
        <v>66.811989421985743</v>
      </c>
      <c r="M31" s="668">
        <v>4</v>
      </c>
      <c r="N31" s="669">
        <v>267.24795768794297</v>
      </c>
    </row>
    <row r="32" spans="1:14" ht="14.4" customHeight="1" x14ac:dyDescent="0.3">
      <c r="A32" s="664" t="s">
        <v>549</v>
      </c>
      <c r="B32" s="665" t="s">
        <v>550</v>
      </c>
      <c r="C32" s="666" t="s">
        <v>554</v>
      </c>
      <c r="D32" s="667" t="s">
        <v>1611</v>
      </c>
      <c r="E32" s="666" t="s">
        <v>574</v>
      </c>
      <c r="F32" s="667" t="s">
        <v>1617</v>
      </c>
      <c r="G32" s="666" t="s">
        <v>575</v>
      </c>
      <c r="H32" s="666" t="s">
        <v>681</v>
      </c>
      <c r="I32" s="666" t="s">
        <v>682</v>
      </c>
      <c r="J32" s="666" t="s">
        <v>683</v>
      </c>
      <c r="K32" s="666" t="s">
        <v>684</v>
      </c>
      <c r="L32" s="668">
        <v>31.74985543368982</v>
      </c>
      <c r="M32" s="668">
        <v>1</v>
      </c>
      <c r="N32" s="669">
        <v>31.74985543368982</v>
      </c>
    </row>
    <row r="33" spans="1:14" ht="14.4" customHeight="1" x14ac:dyDescent="0.3">
      <c r="A33" s="664" t="s">
        <v>549</v>
      </c>
      <c r="B33" s="665" t="s">
        <v>550</v>
      </c>
      <c r="C33" s="666" t="s">
        <v>554</v>
      </c>
      <c r="D33" s="667" t="s">
        <v>1611</v>
      </c>
      <c r="E33" s="666" t="s">
        <v>574</v>
      </c>
      <c r="F33" s="667" t="s">
        <v>1617</v>
      </c>
      <c r="G33" s="666" t="s">
        <v>575</v>
      </c>
      <c r="H33" s="666" t="s">
        <v>685</v>
      </c>
      <c r="I33" s="666" t="s">
        <v>686</v>
      </c>
      <c r="J33" s="666" t="s">
        <v>687</v>
      </c>
      <c r="K33" s="666" t="s">
        <v>688</v>
      </c>
      <c r="L33" s="668">
        <v>34.329828864657536</v>
      </c>
      <c r="M33" s="668">
        <v>1</v>
      </c>
      <c r="N33" s="669">
        <v>34.329828864657536</v>
      </c>
    </row>
    <row r="34" spans="1:14" ht="14.4" customHeight="1" x14ac:dyDescent="0.3">
      <c r="A34" s="664" t="s">
        <v>549</v>
      </c>
      <c r="B34" s="665" t="s">
        <v>550</v>
      </c>
      <c r="C34" s="666" t="s">
        <v>554</v>
      </c>
      <c r="D34" s="667" t="s">
        <v>1611</v>
      </c>
      <c r="E34" s="666" t="s">
        <v>574</v>
      </c>
      <c r="F34" s="667" t="s">
        <v>1617</v>
      </c>
      <c r="G34" s="666" t="s">
        <v>575</v>
      </c>
      <c r="H34" s="666" t="s">
        <v>689</v>
      </c>
      <c r="I34" s="666" t="s">
        <v>690</v>
      </c>
      <c r="J34" s="666" t="s">
        <v>691</v>
      </c>
      <c r="K34" s="666" t="s">
        <v>692</v>
      </c>
      <c r="L34" s="668">
        <v>116.63000000000005</v>
      </c>
      <c r="M34" s="668">
        <v>1</v>
      </c>
      <c r="N34" s="669">
        <v>116.63000000000005</v>
      </c>
    </row>
    <row r="35" spans="1:14" ht="14.4" customHeight="1" x14ac:dyDescent="0.3">
      <c r="A35" s="664" t="s">
        <v>549</v>
      </c>
      <c r="B35" s="665" t="s">
        <v>550</v>
      </c>
      <c r="C35" s="666" t="s">
        <v>554</v>
      </c>
      <c r="D35" s="667" t="s">
        <v>1611</v>
      </c>
      <c r="E35" s="666" t="s">
        <v>574</v>
      </c>
      <c r="F35" s="667" t="s">
        <v>1617</v>
      </c>
      <c r="G35" s="666" t="s">
        <v>575</v>
      </c>
      <c r="H35" s="666" t="s">
        <v>693</v>
      </c>
      <c r="I35" s="666" t="s">
        <v>694</v>
      </c>
      <c r="J35" s="666" t="s">
        <v>695</v>
      </c>
      <c r="K35" s="666" t="s">
        <v>696</v>
      </c>
      <c r="L35" s="668">
        <v>97.730121431722864</v>
      </c>
      <c r="M35" s="668">
        <v>2</v>
      </c>
      <c r="N35" s="669">
        <v>195.46024286344573</v>
      </c>
    </row>
    <row r="36" spans="1:14" ht="14.4" customHeight="1" x14ac:dyDescent="0.3">
      <c r="A36" s="664" t="s">
        <v>549</v>
      </c>
      <c r="B36" s="665" t="s">
        <v>550</v>
      </c>
      <c r="C36" s="666" t="s">
        <v>554</v>
      </c>
      <c r="D36" s="667" t="s">
        <v>1611</v>
      </c>
      <c r="E36" s="666" t="s">
        <v>574</v>
      </c>
      <c r="F36" s="667" t="s">
        <v>1617</v>
      </c>
      <c r="G36" s="666" t="s">
        <v>575</v>
      </c>
      <c r="H36" s="666" t="s">
        <v>697</v>
      </c>
      <c r="I36" s="666" t="s">
        <v>698</v>
      </c>
      <c r="J36" s="666" t="s">
        <v>637</v>
      </c>
      <c r="K36" s="666" t="s">
        <v>699</v>
      </c>
      <c r="L36" s="668">
        <v>58.707000000000001</v>
      </c>
      <c r="M36" s="668">
        <v>1</v>
      </c>
      <c r="N36" s="669">
        <v>58.707000000000001</v>
      </c>
    </row>
    <row r="37" spans="1:14" ht="14.4" customHeight="1" x14ac:dyDescent="0.3">
      <c r="A37" s="664" t="s">
        <v>549</v>
      </c>
      <c r="B37" s="665" t="s">
        <v>550</v>
      </c>
      <c r="C37" s="666" t="s">
        <v>554</v>
      </c>
      <c r="D37" s="667" t="s">
        <v>1611</v>
      </c>
      <c r="E37" s="666" t="s">
        <v>574</v>
      </c>
      <c r="F37" s="667" t="s">
        <v>1617</v>
      </c>
      <c r="G37" s="666" t="s">
        <v>575</v>
      </c>
      <c r="H37" s="666" t="s">
        <v>700</v>
      </c>
      <c r="I37" s="666" t="s">
        <v>701</v>
      </c>
      <c r="J37" s="666" t="s">
        <v>702</v>
      </c>
      <c r="K37" s="666" t="s">
        <v>703</v>
      </c>
      <c r="L37" s="668">
        <v>170.56214616080149</v>
      </c>
      <c r="M37" s="668">
        <v>2</v>
      </c>
      <c r="N37" s="669">
        <v>341.12429232160298</v>
      </c>
    </row>
    <row r="38" spans="1:14" ht="14.4" customHeight="1" x14ac:dyDescent="0.3">
      <c r="A38" s="664" t="s">
        <v>549</v>
      </c>
      <c r="B38" s="665" t="s">
        <v>550</v>
      </c>
      <c r="C38" s="666" t="s">
        <v>554</v>
      </c>
      <c r="D38" s="667" t="s">
        <v>1611</v>
      </c>
      <c r="E38" s="666" t="s">
        <v>574</v>
      </c>
      <c r="F38" s="667" t="s">
        <v>1617</v>
      </c>
      <c r="G38" s="666" t="s">
        <v>575</v>
      </c>
      <c r="H38" s="666" t="s">
        <v>704</v>
      </c>
      <c r="I38" s="666" t="s">
        <v>705</v>
      </c>
      <c r="J38" s="666" t="s">
        <v>706</v>
      </c>
      <c r="K38" s="666" t="s">
        <v>707</v>
      </c>
      <c r="L38" s="668">
        <v>100.17999999999995</v>
      </c>
      <c r="M38" s="668">
        <v>1</v>
      </c>
      <c r="N38" s="669">
        <v>100.17999999999995</v>
      </c>
    </row>
    <row r="39" spans="1:14" ht="14.4" customHeight="1" x14ac:dyDescent="0.3">
      <c r="A39" s="664" t="s">
        <v>549</v>
      </c>
      <c r="B39" s="665" t="s">
        <v>550</v>
      </c>
      <c r="C39" s="666" t="s">
        <v>554</v>
      </c>
      <c r="D39" s="667" t="s">
        <v>1611</v>
      </c>
      <c r="E39" s="666" t="s">
        <v>574</v>
      </c>
      <c r="F39" s="667" t="s">
        <v>1617</v>
      </c>
      <c r="G39" s="666" t="s">
        <v>575</v>
      </c>
      <c r="H39" s="666" t="s">
        <v>708</v>
      </c>
      <c r="I39" s="666" t="s">
        <v>709</v>
      </c>
      <c r="J39" s="666" t="s">
        <v>710</v>
      </c>
      <c r="K39" s="666" t="s">
        <v>711</v>
      </c>
      <c r="L39" s="668">
        <v>27.341919908395482</v>
      </c>
      <c r="M39" s="668">
        <v>5</v>
      </c>
      <c r="N39" s="669">
        <v>136.70959954197741</v>
      </c>
    </row>
    <row r="40" spans="1:14" ht="14.4" customHeight="1" x14ac:dyDescent="0.3">
      <c r="A40" s="664" t="s">
        <v>549</v>
      </c>
      <c r="B40" s="665" t="s">
        <v>550</v>
      </c>
      <c r="C40" s="666" t="s">
        <v>554</v>
      </c>
      <c r="D40" s="667" t="s">
        <v>1611</v>
      </c>
      <c r="E40" s="666" t="s">
        <v>574</v>
      </c>
      <c r="F40" s="667" t="s">
        <v>1617</v>
      </c>
      <c r="G40" s="666" t="s">
        <v>575</v>
      </c>
      <c r="H40" s="666" t="s">
        <v>712</v>
      </c>
      <c r="I40" s="666" t="s">
        <v>713</v>
      </c>
      <c r="J40" s="666" t="s">
        <v>714</v>
      </c>
      <c r="K40" s="666"/>
      <c r="L40" s="668">
        <v>425.06316607318411</v>
      </c>
      <c r="M40" s="668">
        <v>5</v>
      </c>
      <c r="N40" s="669">
        <v>2125.3158303659206</v>
      </c>
    </row>
    <row r="41" spans="1:14" ht="14.4" customHeight="1" x14ac:dyDescent="0.3">
      <c r="A41" s="664" t="s">
        <v>549</v>
      </c>
      <c r="B41" s="665" t="s">
        <v>550</v>
      </c>
      <c r="C41" s="666" t="s">
        <v>554</v>
      </c>
      <c r="D41" s="667" t="s">
        <v>1611</v>
      </c>
      <c r="E41" s="666" t="s">
        <v>574</v>
      </c>
      <c r="F41" s="667" t="s">
        <v>1617</v>
      </c>
      <c r="G41" s="666" t="s">
        <v>575</v>
      </c>
      <c r="H41" s="666" t="s">
        <v>715</v>
      </c>
      <c r="I41" s="666" t="s">
        <v>671</v>
      </c>
      <c r="J41" s="666" t="s">
        <v>716</v>
      </c>
      <c r="K41" s="666"/>
      <c r="L41" s="668">
        <v>191.1309123643282</v>
      </c>
      <c r="M41" s="668">
        <v>4</v>
      </c>
      <c r="N41" s="669">
        <v>764.52364945731279</v>
      </c>
    </row>
    <row r="42" spans="1:14" ht="14.4" customHeight="1" x14ac:dyDescent="0.3">
      <c r="A42" s="664" t="s">
        <v>549</v>
      </c>
      <c r="B42" s="665" t="s">
        <v>550</v>
      </c>
      <c r="C42" s="666" t="s">
        <v>554</v>
      </c>
      <c r="D42" s="667" t="s">
        <v>1611</v>
      </c>
      <c r="E42" s="666" t="s">
        <v>574</v>
      </c>
      <c r="F42" s="667" t="s">
        <v>1617</v>
      </c>
      <c r="G42" s="666" t="s">
        <v>575</v>
      </c>
      <c r="H42" s="666" t="s">
        <v>717</v>
      </c>
      <c r="I42" s="666" t="s">
        <v>671</v>
      </c>
      <c r="J42" s="666" t="s">
        <v>718</v>
      </c>
      <c r="K42" s="666"/>
      <c r="L42" s="668">
        <v>162.88999999999996</v>
      </c>
      <c r="M42" s="668">
        <v>6</v>
      </c>
      <c r="N42" s="669">
        <v>977.33999999999969</v>
      </c>
    </row>
    <row r="43" spans="1:14" ht="14.4" customHeight="1" x14ac:dyDescent="0.3">
      <c r="A43" s="664" t="s">
        <v>549</v>
      </c>
      <c r="B43" s="665" t="s">
        <v>550</v>
      </c>
      <c r="C43" s="666" t="s">
        <v>554</v>
      </c>
      <c r="D43" s="667" t="s">
        <v>1611</v>
      </c>
      <c r="E43" s="666" t="s">
        <v>574</v>
      </c>
      <c r="F43" s="667" t="s">
        <v>1617</v>
      </c>
      <c r="G43" s="666" t="s">
        <v>575</v>
      </c>
      <c r="H43" s="666" t="s">
        <v>719</v>
      </c>
      <c r="I43" s="666" t="s">
        <v>720</v>
      </c>
      <c r="J43" s="666" t="s">
        <v>721</v>
      </c>
      <c r="K43" s="666" t="s">
        <v>722</v>
      </c>
      <c r="L43" s="668">
        <v>66.140000000000015</v>
      </c>
      <c r="M43" s="668">
        <v>1</v>
      </c>
      <c r="N43" s="669">
        <v>66.140000000000015</v>
      </c>
    </row>
    <row r="44" spans="1:14" ht="14.4" customHeight="1" x14ac:dyDescent="0.3">
      <c r="A44" s="664" t="s">
        <v>549</v>
      </c>
      <c r="B44" s="665" t="s">
        <v>550</v>
      </c>
      <c r="C44" s="666" t="s">
        <v>554</v>
      </c>
      <c r="D44" s="667" t="s">
        <v>1611</v>
      </c>
      <c r="E44" s="666" t="s">
        <v>574</v>
      </c>
      <c r="F44" s="667" t="s">
        <v>1617</v>
      </c>
      <c r="G44" s="666" t="s">
        <v>575</v>
      </c>
      <c r="H44" s="666" t="s">
        <v>723</v>
      </c>
      <c r="I44" s="666" t="s">
        <v>724</v>
      </c>
      <c r="J44" s="666" t="s">
        <v>725</v>
      </c>
      <c r="K44" s="666" t="s">
        <v>726</v>
      </c>
      <c r="L44" s="668">
        <v>42.170094925864369</v>
      </c>
      <c r="M44" s="668">
        <v>1</v>
      </c>
      <c r="N44" s="669">
        <v>42.170094925864369</v>
      </c>
    </row>
    <row r="45" spans="1:14" ht="14.4" customHeight="1" x14ac:dyDescent="0.3">
      <c r="A45" s="664" t="s">
        <v>549</v>
      </c>
      <c r="B45" s="665" t="s">
        <v>550</v>
      </c>
      <c r="C45" s="666" t="s">
        <v>554</v>
      </c>
      <c r="D45" s="667" t="s">
        <v>1611</v>
      </c>
      <c r="E45" s="666" t="s">
        <v>574</v>
      </c>
      <c r="F45" s="667" t="s">
        <v>1617</v>
      </c>
      <c r="G45" s="666" t="s">
        <v>575</v>
      </c>
      <c r="H45" s="666" t="s">
        <v>727</v>
      </c>
      <c r="I45" s="666" t="s">
        <v>728</v>
      </c>
      <c r="J45" s="666" t="s">
        <v>729</v>
      </c>
      <c r="K45" s="666" t="s">
        <v>730</v>
      </c>
      <c r="L45" s="668">
        <v>107.49000000000004</v>
      </c>
      <c r="M45" s="668">
        <v>1</v>
      </c>
      <c r="N45" s="669">
        <v>107.49000000000004</v>
      </c>
    </row>
    <row r="46" spans="1:14" ht="14.4" customHeight="1" x14ac:dyDescent="0.3">
      <c r="A46" s="664" t="s">
        <v>549</v>
      </c>
      <c r="B46" s="665" t="s">
        <v>550</v>
      </c>
      <c r="C46" s="666" t="s">
        <v>554</v>
      </c>
      <c r="D46" s="667" t="s">
        <v>1611</v>
      </c>
      <c r="E46" s="666" t="s">
        <v>574</v>
      </c>
      <c r="F46" s="667" t="s">
        <v>1617</v>
      </c>
      <c r="G46" s="666" t="s">
        <v>575</v>
      </c>
      <c r="H46" s="666" t="s">
        <v>731</v>
      </c>
      <c r="I46" s="666" t="s">
        <v>732</v>
      </c>
      <c r="J46" s="666" t="s">
        <v>733</v>
      </c>
      <c r="K46" s="666" t="s">
        <v>734</v>
      </c>
      <c r="L46" s="668">
        <v>676.26</v>
      </c>
      <c r="M46" s="668">
        <v>1</v>
      </c>
      <c r="N46" s="669">
        <v>676.26</v>
      </c>
    </row>
    <row r="47" spans="1:14" ht="14.4" customHeight="1" x14ac:dyDescent="0.3">
      <c r="A47" s="664" t="s">
        <v>549</v>
      </c>
      <c r="B47" s="665" t="s">
        <v>550</v>
      </c>
      <c r="C47" s="666" t="s">
        <v>554</v>
      </c>
      <c r="D47" s="667" t="s">
        <v>1611</v>
      </c>
      <c r="E47" s="666" t="s">
        <v>574</v>
      </c>
      <c r="F47" s="667" t="s">
        <v>1617</v>
      </c>
      <c r="G47" s="666" t="s">
        <v>575</v>
      </c>
      <c r="H47" s="666" t="s">
        <v>735</v>
      </c>
      <c r="I47" s="666" t="s">
        <v>736</v>
      </c>
      <c r="J47" s="666" t="s">
        <v>641</v>
      </c>
      <c r="K47" s="666" t="s">
        <v>737</v>
      </c>
      <c r="L47" s="668">
        <v>56.880084138735818</v>
      </c>
      <c r="M47" s="668">
        <v>24</v>
      </c>
      <c r="N47" s="669">
        <v>1365.1220193296597</v>
      </c>
    </row>
    <row r="48" spans="1:14" ht="14.4" customHeight="1" x14ac:dyDescent="0.3">
      <c r="A48" s="664" t="s">
        <v>549</v>
      </c>
      <c r="B48" s="665" t="s">
        <v>550</v>
      </c>
      <c r="C48" s="666" t="s">
        <v>554</v>
      </c>
      <c r="D48" s="667" t="s">
        <v>1611</v>
      </c>
      <c r="E48" s="666" t="s">
        <v>574</v>
      </c>
      <c r="F48" s="667" t="s">
        <v>1617</v>
      </c>
      <c r="G48" s="666" t="s">
        <v>575</v>
      </c>
      <c r="H48" s="666" t="s">
        <v>738</v>
      </c>
      <c r="I48" s="666" t="s">
        <v>739</v>
      </c>
      <c r="J48" s="666" t="s">
        <v>740</v>
      </c>
      <c r="K48" s="666" t="s">
        <v>741</v>
      </c>
      <c r="L48" s="668">
        <v>104.87</v>
      </c>
      <c r="M48" s="668">
        <v>1</v>
      </c>
      <c r="N48" s="669">
        <v>104.87</v>
      </c>
    </row>
    <row r="49" spans="1:14" ht="14.4" customHeight="1" x14ac:dyDescent="0.3">
      <c r="A49" s="664" t="s">
        <v>549</v>
      </c>
      <c r="B49" s="665" t="s">
        <v>550</v>
      </c>
      <c r="C49" s="666" t="s">
        <v>554</v>
      </c>
      <c r="D49" s="667" t="s">
        <v>1611</v>
      </c>
      <c r="E49" s="666" t="s">
        <v>574</v>
      </c>
      <c r="F49" s="667" t="s">
        <v>1617</v>
      </c>
      <c r="G49" s="666" t="s">
        <v>575</v>
      </c>
      <c r="H49" s="666" t="s">
        <v>742</v>
      </c>
      <c r="I49" s="666" t="s">
        <v>743</v>
      </c>
      <c r="J49" s="666" t="s">
        <v>744</v>
      </c>
      <c r="K49" s="666" t="s">
        <v>745</v>
      </c>
      <c r="L49" s="668">
        <v>49.140000000000022</v>
      </c>
      <c r="M49" s="668">
        <v>1</v>
      </c>
      <c r="N49" s="669">
        <v>49.140000000000022</v>
      </c>
    </row>
    <row r="50" spans="1:14" ht="14.4" customHeight="1" x14ac:dyDescent="0.3">
      <c r="A50" s="664" t="s">
        <v>549</v>
      </c>
      <c r="B50" s="665" t="s">
        <v>550</v>
      </c>
      <c r="C50" s="666" t="s">
        <v>554</v>
      </c>
      <c r="D50" s="667" t="s">
        <v>1611</v>
      </c>
      <c r="E50" s="666" t="s">
        <v>574</v>
      </c>
      <c r="F50" s="667" t="s">
        <v>1617</v>
      </c>
      <c r="G50" s="666" t="s">
        <v>575</v>
      </c>
      <c r="H50" s="666" t="s">
        <v>746</v>
      </c>
      <c r="I50" s="666" t="s">
        <v>747</v>
      </c>
      <c r="J50" s="666" t="s">
        <v>748</v>
      </c>
      <c r="K50" s="666" t="s">
        <v>749</v>
      </c>
      <c r="L50" s="668">
        <v>68.790000000000006</v>
      </c>
      <c r="M50" s="668">
        <v>5</v>
      </c>
      <c r="N50" s="669">
        <v>343.95000000000005</v>
      </c>
    </row>
    <row r="51" spans="1:14" ht="14.4" customHeight="1" x14ac:dyDescent="0.3">
      <c r="A51" s="664" t="s">
        <v>549</v>
      </c>
      <c r="B51" s="665" t="s">
        <v>550</v>
      </c>
      <c r="C51" s="666" t="s">
        <v>554</v>
      </c>
      <c r="D51" s="667" t="s">
        <v>1611</v>
      </c>
      <c r="E51" s="666" t="s">
        <v>574</v>
      </c>
      <c r="F51" s="667" t="s">
        <v>1617</v>
      </c>
      <c r="G51" s="666" t="s">
        <v>575</v>
      </c>
      <c r="H51" s="666" t="s">
        <v>750</v>
      </c>
      <c r="I51" s="666" t="s">
        <v>671</v>
      </c>
      <c r="J51" s="666" t="s">
        <v>751</v>
      </c>
      <c r="K51" s="666"/>
      <c r="L51" s="668">
        <v>30.88</v>
      </c>
      <c r="M51" s="668">
        <v>1</v>
      </c>
      <c r="N51" s="669">
        <v>30.88</v>
      </c>
    </row>
    <row r="52" spans="1:14" ht="14.4" customHeight="1" x14ac:dyDescent="0.3">
      <c r="A52" s="664" t="s">
        <v>549</v>
      </c>
      <c r="B52" s="665" t="s">
        <v>550</v>
      </c>
      <c r="C52" s="666" t="s">
        <v>554</v>
      </c>
      <c r="D52" s="667" t="s">
        <v>1611</v>
      </c>
      <c r="E52" s="666" t="s">
        <v>574</v>
      </c>
      <c r="F52" s="667" t="s">
        <v>1617</v>
      </c>
      <c r="G52" s="666" t="s">
        <v>575</v>
      </c>
      <c r="H52" s="666" t="s">
        <v>752</v>
      </c>
      <c r="I52" s="666" t="s">
        <v>753</v>
      </c>
      <c r="J52" s="666" t="s">
        <v>754</v>
      </c>
      <c r="K52" s="666" t="s">
        <v>755</v>
      </c>
      <c r="L52" s="668">
        <v>116.02243578842236</v>
      </c>
      <c r="M52" s="668">
        <v>4</v>
      </c>
      <c r="N52" s="669">
        <v>464.08974315368943</v>
      </c>
    </row>
    <row r="53" spans="1:14" ht="14.4" customHeight="1" x14ac:dyDescent="0.3">
      <c r="A53" s="664" t="s">
        <v>549</v>
      </c>
      <c r="B53" s="665" t="s">
        <v>550</v>
      </c>
      <c r="C53" s="666" t="s">
        <v>554</v>
      </c>
      <c r="D53" s="667" t="s">
        <v>1611</v>
      </c>
      <c r="E53" s="666" t="s">
        <v>574</v>
      </c>
      <c r="F53" s="667" t="s">
        <v>1617</v>
      </c>
      <c r="G53" s="666" t="s">
        <v>575</v>
      </c>
      <c r="H53" s="666" t="s">
        <v>756</v>
      </c>
      <c r="I53" s="666" t="s">
        <v>757</v>
      </c>
      <c r="J53" s="666" t="s">
        <v>758</v>
      </c>
      <c r="K53" s="666" t="s">
        <v>759</v>
      </c>
      <c r="L53" s="668">
        <v>56.489999999999974</v>
      </c>
      <c r="M53" s="668">
        <v>2</v>
      </c>
      <c r="N53" s="669">
        <v>112.97999999999995</v>
      </c>
    </row>
    <row r="54" spans="1:14" ht="14.4" customHeight="1" x14ac:dyDescent="0.3">
      <c r="A54" s="664" t="s">
        <v>549</v>
      </c>
      <c r="B54" s="665" t="s">
        <v>550</v>
      </c>
      <c r="C54" s="666" t="s">
        <v>554</v>
      </c>
      <c r="D54" s="667" t="s">
        <v>1611</v>
      </c>
      <c r="E54" s="666" t="s">
        <v>574</v>
      </c>
      <c r="F54" s="667" t="s">
        <v>1617</v>
      </c>
      <c r="G54" s="666" t="s">
        <v>575</v>
      </c>
      <c r="H54" s="666" t="s">
        <v>760</v>
      </c>
      <c r="I54" s="666" t="s">
        <v>761</v>
      </c>
      <c r="J54" s="666" t="s">
        <v>762</v>
      </c>
      <c r="K54" s="666" t="s">
        <v>763</v>
      </c>
      <c r="L54" s="668">
        <v>33.120140269482313</v>
      </c>
      <c r="M54" s="668">
        <v>1</v>
      </c>
      <c r="N54" s="669">
        <v>33.120140269482313</v>
      </c>
    </row>
    <row r="55" spans="1:14" ht="14.4" customHeight="1" x14ac:dyDescent="0.3">
      <c r="A55" s="664" t="s">
        <v>549</v>
      </c>
      <c r="B55" s="665" t="s">
        <v>550</v>
      </c>
      <c r="C55" s="666" t="s">
        <v>554</v>
      </c>
      <c r="D55" s="667" t="s">
        <v>1611</v>
      </c>
      <c r="E55" s="666" t="s">
        <v>574</v>
      </c>
      <c r="F55" s="667" t="s">
        <v>1617</v>
      </c>
      <c r="G55" s="666" t="s">
        <v>575</v>
      </c>
      <c r="H55" s="666" t="s">
        <v>764</v>
      </c>
      <c r="I55" s="666" t="s">
        <v>765</v>
      </c>
      <c r="J55" s="666" t="s">
        <v>766</v>
      </c>
      <c r="K55" s="666" t="s">
        <v>767</v>
      </c>
      <c r="L55" s="668">
        <v>69.515038773962857</v>
      </c>
      <c r="M55" s="668">
        <v>16</v>
      </c>
      <c r="N55" s="669">
        <v>1112.2406203834057</v>
      </c>
    </row>
    <row r="56" spans="1:14" ht="14.4" customHeight="1" x14ac:dyDescent="0.3">
      <c r="A56" s="664" t="s">
        <v>549</v>
      </c>
      <c r="B56" s="665" t="s">
        <v>550</v>
      </c>
      <c r="C56" s="666" t="s">
        <v>554</v>
      </c>
      <c r="D56" s="667" t="s">
        <v>1611</v>
      </c>
      <c r="E56" s="666" t="s">
        <v>574</v>
      </c>
      <c r="F56" s="667" t="s">
        <v>1617</v>
      </c>
      <c r="G56" s="666" t="s">
        <v>575</v>
      </c>
      <c r="H56" s="666" t="s">
        <v>768</v>
      </c>
      <c r="I56" s="666" t="s">
        <v>671</v>
      </c>
      <c r="J56" s="666" t="s">
        <v>769</v>
      </c>
      <c r="K56" s="666"/>
      <c r="L56" s="668">
        <v>104.7736082316962</v>
      </c>
      <c r="M56" s="668">
        <v>20</v>
      </c>
      <c r="N56" s="669">
        <v>2095.472164633924</v>
      </c>
    </row>
    <row r="57" spans="1:14" ht="14.4" customHeight="1" x14ac:dyDescent="0.3">
      <c r="A57" s="664" t="s">
        <v>549</v>
      </c>
      <c r="B57" s="665" t="s">
        <v>550</v>
      </c>
      <c r="C57" s="666" t="s">
        <v>554</v>
      </c>
      <c r="D57" s="667" t="s">
        <v>1611</v>
      </c>
      <c r="E57" s="666" t="s">
        <v>574</v>
      </c>
      <c r="F57" s="667" t="s">
        <v>1617</v>
      </c>
      <c r="G57" s="666" t="s">
        <v>575</v>
      </c>
      <c r="H57" s="666" t="s">
        <v>770</v>
      </c>
      <c r="I57" s="666" t="s">
        <v>671</v>
      </c>
      <c r="J57" s="666" t="s">
        <v>771</v>
      </c>
      <c r="K57" s="666"/>
      <c r="L57" s="668">
        <v>143.36499999999998</v>
      </c>
      <c r="M57" s="668">
        <v>2</v>
      </c>
      <c r="N57" s="669">
        <v>286.72999999999996</v>
      </c>
    </row>
    <row r="58" spans="1:14" ht="14.4" customHeight="1" x14ac:dyDescent="0.3">
      <c r="A58" s="664" t="s">
        <v>549</v>
      </c>
      <c r="B58" s="665" t="s">
        <v>550</v>
      </c>
      <c r="C58" s="666" t="s">
        <v>554</v>
      </c>
      <c r="D58" s="667" t="s">
        <v>1611</v>
      </c>
      <c r="E58" s="666" t="s">
        <v>574</v>
      </c>
      <c r="F58" s="667" t="s">
        <v>1617</v>
      </c>
      <c r="G58" s="666" t="s">
        <v>575</v>
      </c>
      <c r="H58" s="666" t="s">
        <v>772</v>
      </c>
      <c r="I58" s="666" t="s">
        <v>773</v>
      </c>
      <c r="J58" s="666" t="s">
        <v>774</v>
      </c>
      <c r="K58" s="666" t="s">
        <v>775</v>
      </c>
      <c r="L58" s="668">
        <v>36.93</v>
      </c>
      <c r="M58" s="668">
        <v>1</v>
      </c>
      <c r="N58" s="669">
        <v>36.93</v>
      </c>
    </row>
    <row r="59" spans="1:14" ht="14.4" customHeight="1" x14ac:dyDescent="0.3">
      <c r="A59" s="664" t="s">
        <v>549</v>
      </c>
      <c r="B59" s="665" t="s">
        <v>550</v>
      </c>
      <c r="C59" s="666" t="s">
        <v>554</v>
      </c>
      <c r="D59" s="667" t="s">
        <v>1611</v>
      </c>
      <c r="E59" s="666" t="s">
        <v>574</v>
      </c>
      <c r="F59" s="667" t="s">
        <v>1617</v>
      </c>
      <c r="G59" s="666" t="s">
        <v>575</v>
      </c>
      <c r="H59" s="666" t="s">
        <v>776</v>
      </c>
      <c r="I59" s="666" t="s">
        <v>777</v>
      </c>
      <c r="J59" s="666" t="s">
        <v>778</v>
      </c>
      <c r="K59" s="666" t="s">
        <v>779</v>
      </c>
      <c r="L59" s="668">
        <v>3903.9</v>
      </c>
      <c r="M59" s="668">
        <v>6</v>
      </c>
      <c r="N59" s="669">
        <v>23423.4</v>
      </c>
    </row>
    <row r="60" spans="1:14" ht="14.4" customHeight="1" x14ac:dyDescent="0.3">
      <c r="A60" s="664" t="s">
        <v>549</v>
      </c>
      <c r="B60" s="665" t="s">
        <v>550</v>
      </c>
      <c r="C60" s="666" t="s">
        <v>554</v>
      </c>
      <c r="D60" s="667" t="s">
        <v>1611</v>
      </c>
      <c r="E60" s="666" t="s">
        <v>574</v>
      </c>
      <c r="F60" s="667" t="s">
        <v>1617</v>
      </c>
      <c r="G60" s="666" t="s">
        <v>575</v>
      </c>
      <c r="H60" s="666" t="s">
        <v>780</v>
      </c>
      <c r="I60" s="666" t="s">
        <v>671</v>
      </c>
      <c r="J60" s="666" t="s">
        <v>781</v>
      </c>
      <c r="K60" s="666"/>
      <c r="L60" s="668">
        <v>70.420000000000016</v>
      </c>
      <c r="M60" s="668">
        <v>1</v>
      </c>
      <c r="N60" s="669">
        <v>70.420000000000016</v>
      </c>
    </row>
    <row r="61" spans="1:14" ht="14.4" customHeight="1" x14ac:dyDescent="0.3">
      <c r="A61" s="664" t="s">
        <v>549</v>
      </c>
      <c r="B61" s="665" t="s">
        <v>550</v>
      </c>
      <c r="C61" s="666" t="s">
        <v>554</v>
      </c>
      <c r="D61" s="667" t="s">
        <v>1611</v>
      </c>
      <c r="E61" s="666" t="s">
        <v>574</v>
      </c>
      <c r="F61" s="667" t="s">
        <v>1617</v>
      </c>
      <c r="G61" s="666" t="s">
        <v>575</v>
      </c>
      <c r="H61" s="666" t="s">
        <v>782</v>
      </c>
      <c r="I61" s="666" t="s">
        <v>671</v>
      </c>
      <c r="J61" s="666" t="s">
        <v>783</v>
      </c>
      <c r="K61" s="666"/>
      <c r="L61" s="668">
        <v>126.14333333333336</v>
      </c>
      <c r="M61" s="668">
        <v>3</v>
      </c>
      <c r="N61" s="669">
        <v>378.43000000000006</v>
      </c>
    </row>
    <row r="62" spans="1:14" ht="14.4" customHeight="1" x14ac:dyDescent="0.3">
      <c r="A62" s="664" t="s">
        <v>549</v>
      </c>
      <c r="B62" s="665" t="s">
        <v>550</v>
      </c>
      <c r="C62" s="666" t="s">
        <v>554</v>
      </c>
      <c r="D62" s="667" t="s">
        <v>1611</v>
      </c>
      <c r="E62" s="666" t="s">
        <v>574</v>
      </c>
      <c r="F62" s="667" t="s">
        <v>1617</v>
      </c>
      <c r="G62" s="666" t="s">
        <v>575</v>
      </c>
      <c r="H62" s="666" t="s">
        <v>784</v>
      </c>
      <c r="I62" s="666" t="s">
        <v>785</v>
      </c>
      <c r="J62" s="666" t="s">
        <v>786</v>
      </c>
      <c r="K62" s="666" t="s">
        <v>779</v>
      </c>
      <c r="L62" s="668">
        <v>1423.14</v>
      </c>
      <c r="M62" s="668">
        <v>1</v>
      </c>
      <c r="N62" s="669">
        <v>1423.14</v>
      </c>
    </row>
    <row r="63" spans="1:14" ht="14.4" customHeight="1" x14ac:dyDescent="0.3">
      <c r="A63" s="664" t="s">
        <v>549</v>
      </c>
      <c r="B63" s="665" t="s">
        <v>550</v>
      </c>
      <c r="C63" s="666" t="s">
        <v>554</v>
      </c>
      <c r="D63" s="667" t="s">
        <v>1611</v>
      </c>
      <c r="E63" s="666" t="s">
        <v>574</v>
      </c>
      <c r="F63" s="667" t="s">
        <v>1617</v>
      </c>
      <c r="G63" s="666" t="s">
        <v>575</v>
      </c>
      <c r="H63" s="666" t="s">
        <v>787</v>
      </c>
      <c r="I63" s="666" t="s">
        <v>788</v>
      </c>
      <c r="J63" s="666" t="s">
        <v>789</v>
      </c>
      <c r="K63" s="666" t="s">
        <v>790</v>
      </c>
      <c r="L63" s="668">
        <v>15.820016750175197</v>
      </c>
      <c r="M63" s="668">
        <v>4</v>
      </c>
      <c r="N63" s="669">
        <v>63.280067000700789</v>
      </c>
    </row>
    <row r="64" spans="1:14" ht="14.4" customHeight="1" x14ac:dyDescent="0.3">
      <c r="A64" s="664" t="s">
        <v>549</v>
      </c>
      <c r="B64" s="665" t="s">
        <v>550</v>
      </c>
      <c r="C64" s="666" t="s">
        <v>554</v>
      </c>
      <c r="D64" s="667" t="s">
        <v>1611</v>
      </c>
      <c r="E64" s="666" t="s">
        <v>574</v>
      </c>
      <c r="F64" s="667" t="s">
        <v>1617</v>
      </c>
      <c r="G64" s="666" t="s">
        <v>575</v>
      </c>
      <c r="H64" s="666" t="s">
        <v>791</v>
      </c>
      <c r="I64" s="666" t="s">
        <v>671</v>
      </c>
      <c r="J64" s="666" t="s">
        <v>792</v>
      </c>
      <c r="K64" s="666"/>
      <c r="L64" s="668">
        <v>306.48059819088928</v>
      </c>
      <c r="M64" s="668">
        <v>2</v>
      </c>
      <c r="N64" s="669">
        <v>612.96119638177856</v>
      </c>
    </row>
    <row r="65" spans="1:14" ht="14.4" customHeight="1" x14ac:dyDescent="0.3">
      <c r="A65" s="664" t="s">
        <v>549</v>
      </c>
      <c r="B65" s="665" t="s">
        <v>550</v>
      </c>
      <c r="C65" s="666" t="s">
        <v>554</v>
      </c>
      <c r="D65" s="667" t="s">
        <v>1611</v>
      </c>
      <c r="E65" s="666" t="s">
        <v>574</v>
      </c>
      <c r="F65" s="667" t="s">
        <v>1617</v>
      </c>
      <c r="G65" s="666" t="s">
        <v>575</v>
      </c>
      <c r="H65" s="666" t="s">
        <v>793</v>
      </c>
      <c r="I65" s="666" t="s">
        <v>794</v>
      </c>
      <c r="J65" s="666" t="s">
        <v>795</v>
      </c>
      <c r="K65" s="666" t="s">
        <v>796</v>
      </c>
      <c r="L65" s="668">
        <v>71.91</v>
      </c>
      <c r="M65" s="668">
        <v>1</v>
      </c>
      <c r="N65" s="669">
        <v>71.91</v>
      </c>
    </row>
    <row r="66" spans="1:14" ht="14.4" customHeight="1" x14ac:dyDescent="0.3">
      <c r="A66" s="664" t="s">
        <v>549</v>
      </c>
      <c r="B66" s="665" t="s">
        <v>550</v>
      </c>
      <c r="C66" s="666" t="s">
        <v>554</v>
      </c>
      <c r="D66" s="667" t="s">
        <v>1611</v>
      </c>
      <c r="E66" s="666" t="s">
        <v>574</v>
      </c>
      <c r="F66" s="667" t="s">
        <v>1617</v>
      </c>
      <c r="G66" s="666" t="s">
        <v>575</v>
      </c>
      <c r="H66" s="666" t="s">
        <v>797</v>
      </c>
      <c r="I66" s="666" t="s">
        <v>798</v>
      </c>
      <c r="J66" s="666" t="s">
        <v>799</v>
      </c>
      <c r="K66" s="666" t="s">
        <v>800</v>
      </c>
      <c r="L66" s="668">
        <v>111.86</v>
      </c>
      <c r="M66" s="668">
        <v>1</v>
      </c>
      <c r="N66" s="669">
        <v>111.86</v>
      </c>
    </row>
    <row r="67" spans="1:14" ht="14.4" customHeight="1" x14ac:dyDescent="0.3">
      <c r="A67" s="664" t="s">
        <v>549</v>
      </c>
      <c r="B67" s="665" t="s">
        <v>550</v>
      </c>
      <c r="C67" s="666" t="s">
        <v>554</v>
      </c>
      <c r="D67" s="667" t="s">
        <v>1611</v>
      </c>
      <c r="E67" s="666" t="s">
        <v>574</v>
      </c>
      <c r="F67" s="667" t="s">
        <v>1617</v>
      </c>
      <c r="G67" s="666" t="s">
        <v>575</v>
      </c>
      <c r="H67" s="666" t="s">
        <v>801</v>
      </c>
      <c r="I67" s="666" t="s">
        <v>671</v>
      </c>
      <c r="J67" s="666" t="s">
        <v>802</v>
      </c>
      <c r="K67" s="666" t="s">
        <v>803</v>
      </c>
      <c r="L67" s="668">
        <v>75.02</v>
      </c>
      <c r="M67" s="668">
        <v>1</v>
      </c>
      <c r="N67" s="669">
        <v>75.02</v>
      </c>
    </row>
    <row r="68" spans="1:14" ht="14.4" customHeight="1" x14ac:dyDescent="0.3">
      <c r="A68" s="664" t="s">
        <v>549</v>
      </c>
      <c r="B68" s="665" t="s">
        <v>550</v>
      </c>
      <c r="C68" s="666" t="s">
        <v>554</v>
      </c>
      <c r="D68" s="667" t="s">
        <v>1611</v>
      </c>
      <c r="E68" s="666" t="s">
        <v>574</v>
      </c>
      <c r="F68" s="667" t="s">
        <v>1617</v>
      </c>
      <c r="G68" s="666" t="s">
        <v>575</v>
      </c>
      <c r="H68" s="666" t="s">
        <v>804</v>
      </c>
      <c r="I68" s="666" t="s">
        <v>805</v>
      </c>
      <c r="J68" s="666" t="s">
        <v>806</v>
      </c>
      <c r="K68" s="666" t="s">
        <v>807</v>
      </c>
      <c r="L68" s="668">
        <v>124.95999999999994</v>
      </c>
      <c r="M68" s="668">
        <v>1</v>
      </c>
      <c r="N68" s="669">
        <v>124.95999999999994</v>
      </c>
    </row>
    <row r="69" spans="1:14" ht="14.4" customHeight="1" x14ac:dyDescent="0.3">
      <c r="A69" s="664" t="s">
        <v>549</v>
      </c>
      <c r="B69" s="665" t="s">
        <v>550</v>
      </c>
      <c r="C69" s="666" t="s">
        <v>554</v>
      </c>
      <c r="D69" s="667" t="s">
        <v>1611</v>
      </c>
      <c r="E69" s="666" t="s">
        <v>574</v>
      </c>
      <c r="F69" s="667" t="s">
        <v>1617</v>
      </c>
      <c r="G69" s="666" t="s">
        <v>575</v>
      </c>
      <c r="H69" s="666" t="s">
        <v>808</v>
      </c>
      <c r="I69" s="666" t="s">
        <v>808</v>
      </c>
      <c r="J69" s="666" t="s">
        <v>809</v>
      </c>
      <c r="K69" s="666" t="s">
        <v>810</v>
      </c>
      <c r="L69" s="668">
        <v>108.69940671158976</v>
      </c>
      <c r="M69" s="668">
        <v>1</v>
      </c>
      <c r="N69" s="669">
        <v>108.69940671158976</v>
      </c>
    </row>
    <row r="70" spans="1:14" ht="14.4" customHeight="1" x14ac:dyDescent="0.3">
      <c r="A70" s="664" t="s">
        <v>549</v>
      </c>
      <c r="B70" s="665" t="s">
        <v>550</v>
      </c>
      <c r="C70" s="666" t="s">
        <v>554</v>
      </c>
      <c r="D70" s="667" t="s">
        <v>1611</v>
      </c>
      <c r="E70" s="666" t="s">
        <v>574</v>
      </c>
      <c r="F70" s="667" t="s">
        <v>1617</v>
      </c>
      <c r="G70" s="666" t="s">
        <v>575</v>
      </c>
      <c r="H70" s="666" t="s">
        <v>811</v>
      </c>
      <c r="I70" s="666" t="s">
        <v>812</v>
      </c>
      <c r="J70" s="666" t="s">
        <v>813</v>
      </c>
      <c r="K70" s="666" t="s">
        <v>814</v>
      </c>
      <c r="L70" s="668">
        <v>81.88000000000001</v>
      </c>
      <c r="M70" s="668">
        <v>1</v>
      </c>
      <c r="N70" s="669">
        <v>81.88000000000001</v>
      </c>
    </row>
    <row r="71" spans="1:14" ht="14.4" customHeight="1" x14ac:dyDescent="0.3">
      <c r="A71" s="664" t="s">
        <v>549</v>
      </c>
      <c r="B71" s="665" t="s">
        <v>550</v>
      </c>
      <c r="C71" s="666" t="s">
        <v>554</v>
      </c>
      <c r="D71" s="667" t="s">
        <v>1611</v>
      </c>
      <c r="E71" s="666" t="s">
        <v>574</v>
      </c>
      <c r="F71" s="667" t="s">
        <v>1617</v>
      </c>
      <c r="G71" s="666" t="s">
        <v>575</v>
      </c>
      <c r="H71" s="666" t="s">
        <v>815</v>
      </c>
      <c r="I71" s="666" t="s">
        <v>671</v>
      </c>
      <c r="J71" s="666" t="s">
        <v>816</v>
      </c>
      <c r="K71" s="666" t="s">
        <v>817</v>
      </c>
      <c r="L71" s="668">
        <v>90.362673376778915</v>
      </c>
      <c r="M71" s="668">
        <v>1</v>
      </c>
      <c r="N71" s="669">
        <v>90.362673376778915</v>
      </c>
    </row>
    <row r="72" spans="1:14" ht="14.4" customHeight="1" x14ac:dyDescent="0.3">
      <c r="A72" s="664" t="s">
        <v>549</v>
      </c>
      <c r="B72" s="665" t="s">
        <v>550</v>
      </c>
      <c r="C72" s="666" t="s">
        <v>554</v>
      </c>
      <c r="D72" s="667" t="s">
        <v>1611</v>
      </c>
      <c r="E72" s="666" t="s">
        <v>574</v>
      </c>
      <c r="F72" s="667" t="s">
        <v>1617</v>
      </c>
      <c r="G72" s="666" t="s">
        <v>575</v>
      </c>
      <c r="H72" s="666" t="s">
        <v>818</v>
      </c>
      <c r="I72" s="666" t="s">
        <v>818</v>
      </c>
      <c r="J72" s="666" t="s">
        <v>819</v>
      </c>
      <c r="K72" s="666" t="s">
        <v>779</v>
      </c>
      <c r="L72" s="668">
        <v>109.99999999999999</v>
      </c>
      <c r="M72" s="668">
        <v>1</v>
      </c>
      <c r="N72" s="669">
        <v>109.99999999999999</v>
      </c>
    </row>
    <row r="73" spans="1:14" ht="14.4" customHeight="1" x14ac:dyDescent="0.3">
      <c r="A73" s="664" t="s">
        <v>549</v>
      </c>
      <c r="B73" s="665" t="s">
        <v>550</v>
      </c>
      <c r="C73" s="666" t="s">
        <v>554</v>
      </c>
      <c r="D73" s="667" t="s">
        <v>1611</v>
      </c>
      <c r="E73" s="666" t="s">
        <v>574</v>
      </c>
      <c r="F73" s="667" t="s">
        <v>1617</v>
      </c>
      <c r="G73" s="666" t="s">
        <v>575</v>
      </c>
      <c r="H73" s="666" t="s">
        <v>820</v>
      </c>
      <c r="I73" s="666" t="s">
        <v>820</v>
      </c>
      <c r="J73" s="666" t="s">
        <v>821</v>
      </c>
      <c r="K73" s="666" t="s">
        <v>822</v>
      </c>
      <c r="L73" s="668">
        <v>383.57</v>
      </c>
      <c r="M73" s="668">
        <v>1</v>
      </c>
      <c r="N73" s="669">
        <v>383.57</v>
      </c>
    </row>
    <row r="74" spans="1:14" ht="14.4" customHeight="1" x14ac:dyDescent="0.3">
      <c r="A74" s="664" t="s">
        <v>549</v>
      </c>
      <c r="B74" s="665" t="s">
        <v>550</v>
      </c>
      <c r="C74" s="666" t="s">
        <v>554</v>
      </c>
      <c r="D74" s="667" t="s">
        <v>1611</v>
      </c>
      <c r="E74" s="666" t="s">
        <v>574</v>
      </c>
      <c r="F74" s="667" t="s">
        <v>1617</v>
      </c>
      <c r="G74" s="666" t="s">
        <v>575</v>
      </c>
      <c r="H74" s="666" t="s">
        <v>823</v>
      </c>
      <c r="I74" s="666" t="s">
        <v>823</v>
      </c>
      <c r="J74" s="666" t="s">
        <v>824</v>
      </c>
      <c r="K74" s="666" t="s">
        <v>825</v>
      </c>
      <c r="L74" s="668">
        <v>111.95000000000003</v>
      </c>
      <c r="M74" s="668">
        <v>1</v>
      </c>
      <c r="N74" s="669">
        <v>111.95000000000003</v>
      </c>
    </row>
    <row r="75" spans="1:14" ht="14.4" customHeight="1" x14ac:dyDescent="0.3">
      <c r="A75" s="664" t="s">
        <v>549</v>
      </c>
      <c r="B75" s="665" t="s">
        <v>550</v>
      </c>
      <c r="C75" s="666" t="s">
        <v>554</v>
      </c>
      <c r="D75" s="667" t="s">
        <v>1611</v>
      </c>
      <c r="E75" s="666" t="s">
        <v>574</v>
      </c>
      <c r="F75" s="667" t="s">
        <v>1617</v>
      </c>
      <c r="G75" s="666" t="s">
        <v>575</v>
      </c>
      <c r="H75" s="666" t="s">
        <v>826</v>
      </c>
      <c r="I75" s="666" t="s">
        <v>671</v>
      </c>
      <c r="J75" s="666" t="s">
        <v>827</v>
      </c>
      <c r="K75" s="666"/>
      <c r="L75" s="668">
        <v>45.830000000000013</v>
      </c>
      <c r="M75" s="668">
        <v>2</v>
      </c>
      <c r="N75" s="669">
        <v>91.660000000000025</v>
      </c>
    </row>
    <row r="76" spans="1:14" ht="14.4" customHeight="1" x14ac:dyDescent="0.3">
      <c r="A76" s="664" t="s">
        <v>549</v>
      </c>
      <c r="B76" s="665" t="s">
        <v>550</v>
      </c>
      <c r="C76" s="666" t="s">
        <v>554</v>
      </c>
      <c r="D76" s="667" t="s">
        <v>1611</v>
      </c>
      <c r="E76" s="666" t="s">
        <v>574</v>
      </c>
      <c r="F76" s="667" t="s">
        <v>1617</v>
      </c>
      <c r="G76" s="666" t="s">
        <v>575</v>
      </c>
      <c r="H76" s="666" t="s">
        <v>828</v>
      </c>
      <c r="I76" s="666" t="s">
        <v>828</v>
      </c>
      <c r="J76" s="666" t="s">
        <v>789</v>
      </c>
      <c r="K76" s="666" t="s">
        <v>829</v>
      </c>
      <c r="L76" s="668">
        <v>150.18500000000003</v>
      </c>
      <c r="M76" s="668">
        <v>2</v>
      </c>
      <c r="N76" s="669">
        <v>300.37000000000006</v>
      </c>
    </row>
    <row r="77" spans="1:14" ht="14.4" customHeight="1" x14ac:dyDescent="0.3">
      <c r="A77" s="664" t="s">
        <v>549</v>
      </c>
      <c r="B77" s="665" t="s">
        <v>550</v>
      </c>
      <c r="C77" s="666" t="s">
        <v>554</v>
      </c>
      <c r="D77" s="667" t="s">
        <v>1611</v>
      </c>
      <c r="E77" s="666" t="s">
        <v>574</v>
      </c>
      <c r="F77" s="667" t="s">
        <v>1617</v>
      </c>
      <c r="G77" s="666" t="s">
        <v>830</v>
      </c>
      <c r="H77" s="666" t="s">
        <v>831</v>
      </c>
      <c r="I77" s="666" t="s">
        <v>832</v>
      </c>
      <c r="J77" s="666" t="s">
        <v>833</v>
      </c>
      <c r="K77" s="666" t="s">
        <v>834</v>
      </c>
      <c r="L77" s="668">
        <v>101.70000000000007</v>
      </c>
      <c r="M77" s="668">
        <v>1</v>
      </c>
      <c r="N77" s="669">
        <v>101.70000000000007</v>
      </c>
    </row>
    <row r="78" spans="1:14" ht="14.4" customHeight="1" x14ac:dyDescent="0.3">
      <c r="A78" s="664" t="s">
        <v>549</v>
      </c>
      <c r="B78" s="665" t="s">
        <v>550</v>
      </c>
      <c r="C78" s="666" t="s">
        <v>554</v>
      </c>
      <c r="D78" s="667" t="s">
        <v>1611</v>
      </c>
      <c r="E78" s="666" t="s">
        <v>574</v>
      </c>
      <c r="F78" s="667" t="s">
        <v>1617</v>
      </c>
      <c r="G78" s="666" t="s">
        <v>830</v>
      </c>
      <c r="H78" s="666" t="s">
        <v>835</v>
      </c>
      <c r="I78" s="666" t="s">
        <v>836</v>
      </c>
      <c r="J78" s="666" t="s">
        <v>837</v>
      </c>
      <c r="K78" s="666" t="s">
        <v>838</v>
      </c>
      <c r="L78" s="668">
        <v>75.999309334996269</v>
      </c>
      <c r="M78" s="668">
        <v>2</v>
      </c>
      <c r="N78" s="669">
        <v>151.99861866999254</v>
      </c>
    </row>
    <row r="79" spans="1:14" ht="14.4" customHeight="1" x14ac:dyDescent="0.3">
      <c r="A79" s="664" t="s">
        <v>549</v>
      </c>
      <c r="B79" s="665" t="s">
        <v>550</v>
      </c>
      <c r="C79" s="666" t="s">
        <v>554</v>
      </c>
      <c r="D79" s="667" t="s">
        <v>1611</v>
      </c>
      <c r="E79" s="666" t="s">
        <v>574</v>
      </c>
      <c r="F79" s="667" t="s">
        <v>1617</v>
      </c>
      <c r="G79" s="666" t="s">
        <v>830</v>
      </c>
      <c r="H79" s="666" t="s">
        <v>839</v>
      </c>
      <c r="I79" s="666" t="s">
        <v>840</v>
      </c>
      <c r="J79" s="666" t="s">
        <v>841</v>
      </c>
      <c r="K79" s="666" t="s">
        <v>842</v>
      </c>
      <c r="L79" s="668">
        <v>34.749999999999993</v>
      </c>
      <c r="M79" s="668">
        <v>2</v>
      </c>
      <c r="N79" s="669">
        <v>69.499999999999986</v>
      </c>
    </row>
    <row r="80" spans="1:14" ht="14.4" customHeight="1" x14ac:dyDescent="0.3">
      <c r="A80" s="664" t="s">
        <v>549</v>
      </c>
      <c r="B80" s="665" t="s">
        <v>550</v>
      </c>
      <c r="C80" s="666" t="s">
        <v>554</v>
      </c>
      <c r="D80" s="667" t="s">
        <v>1611</v>
      </c>
      <c r="E80" s="666" t="s">
        <v>574</v>
      </c>
      <c r="F80" s="667" t="s">
        <v>1617</v>
      </c>
      <c r="G80" s="666" t="s">
        <v>830</v>
      </c>
      <c r="H80" s="666" t="s">
        <v>843</v>
      </c>
      <c r="I80" s="666" t="s">
        <v>844</v>
      </c>
      <c r="J80" s="666" t="s">
        <v>845</v>
      </c>
      <c r="K80" s="666" t="s">
        <v>846</v>
      </c>
      <c r="L80" s="668">
        <v>105.05991271250083</v>
      </c>
      <c r="M80" s="668">
        <v>6</v>
      </c>
      <c r="N80" s="669">
        <v>630.35947627500502</v>
      </c>
    </row>
    <row r="81" spans="1:14" ht="14.4" customHeight="1" x14ac:dyDescent="0.3">
      <c r="A81" s="664" t="s">
        <v>549</v>
      </c>
      <c r="B81" s="665" t="s">
        <v>550</v>
      </c>
      <c r="C81" s="666" t="s">
        <v>554</v>
      </c>
      <c r="D81" s="667" t="s">
        <v>1611</v>
      </c>
      <c r="E81" s="666" t="s">
        <v>574</v>
      </c>
      <c r="F81" s="667" t="s">
        <v>1617</v>
      </c>
      <c r="G81" s="666" t="s">
        <v>830</v>
      </c>
      <c r="H81" s="666" t="s">
        <v>847</v>
      </c>
      <c r="I81" s="666" t="s">
        <v>848</v>
      </c>
      <c r="J81" s="666" t="s">
        <v>849</v>
      </c>
      <c r="K81" s="666" t="s">
        <v>850</v>
      </c>
      <c r="L81" s="668">
        <v>45.19</v>
      </c>
      <c r="M81" s="668">
        <v>1</v>
      </c>
      <c r="N81" s="669">
        <v>45.19</v>
      </c>
    </row>
    <row r="82" spans="1:14" ht="14.4" customHeight="1" x14ac:dyDescent="0.3">
      <c r="A82" s="664" t="s">
        <v>549</v>
      </c>
      <c r="B82" s="665" t="s">
        <v>550</v>
      </c>
      <c r="C82" s="666" t="s">
        <v>554</v>
      </c>
      <c r="D82" s="667" t="s">
        <v>1611</v>
      </c>
      <c r="E82" s="666" t="s">
        <v>574</v>
      </c>
      <c r="F82" s="667" t="s">
        <v>1617</v>
      </c>
      <c r="G82" s="666" t="s">
        <v>830</v>
      </c>
      <c r="H82" s="666" t="s">
        <v>851</v>
      </c>
      <c r="I82" s="666" t="s">
        <v>852</v>
      </c>
      <c r="J82" s="666" t="s">
        <v>853</v>
      </c>
      <c r="K82" s="666" t="s">
        <v>854</v>
      </c>
      <c r="L82" s="668">
        <v>160.62</v>
      </c>
      <c r="M82" s="668">
        <v>1</v>
      </c>
      <c r="N82" s="669">
        <v>160.62</v>
      </c>
    </row>
    <row r="83" spans="1:14" ht="14.4" customHeight="1" x14ac:dyDescent="0.3">
      <c r="A83" s="664" t="s">
        <v>549</v>
      </c>
      <c r="B83" s="665" t="s">
        <v>550</v>
      </c>
      <c r="C83" s="666" t="s">
        <v>554</v>
      </c>
      <c r="D83" s="667" t="s">
        <v>1611</v>
      </c>
      <c r="E83" s="666" t="s">
        <v>574</v>
      </c>
      <c r="F83" s="667" t="s">
        <v>1617</v>
      </c>
      <c r="G83" s="666" t="s">
        <v>830</v>
      </c>
      <c r="H83" s="666" t="s">
        <v>855</v>
      </c>
      <c r="I83" s="666" t="s">
        <v>856</v>
      </c>
      <c r="J83" s="666" t="s">
        <v>857</v>
      </c>
      <c r="K83" s="666" t="s">
        <v>858</v>
      </c>
      <c r="L83" s="668">
        <v>721.20081916845095</v>
      </c>
      <c r="M83" s="668">
        <v>2</v>
      </c>
      <c r="N83" s="669">
        <v>1442.4016383369019</v>
      </c>
    </row>
    <row r="84" spans="1:14" ht="14.4" customHeight="1" x14ac:dyDescent="0.3">
      <c r="A84" s="664" t="s">
        <v>549</v>
      </c>
      <c r="B84" s="665" t="s">
        <v>550</v>
      </c>
      <c r="C84" s="666" t="s">
        <v>554</v>
      </c>
      <c r="D84" s="667" t="s">
        <v>1611</v>
      </c>
      <c r="E84" s="666" t="s">
        <v>574</v>
      </c>
      <c r="F84" s="667" t="s">
        <v>1617</v>
      </c>
      <c r="G84" s="666" t="s">
        <v>830</v>
      </c>
      <c r="H84" s="666" t="s">
        <v>859</v>
      </c>
      <c r="I84" s="666" t="s">
        <v>860</v>
      </c>
      <c r="J84" s="666" t="s">
        <v>861</v>
      </c>
      <c r="K84" s="666" t="s">
        <v>862</v>
      </c>
      <c r="L84" s="668">
        <v>32.260000000000005</v>
      </c>
      <c r="M84" s="668">
        <v>3</v>
      </c>
      <c r="N84" s="669">
        <v>96.780000000000015</v>
      </c>
    </row>
    <row r="85" spans="1:14" ht="14.4" customHeight="1" x14ac:dyDescent="0.3">
      <c r="A85" s="664" t="s">
        <v>549</v>
      </c>
      <c r="B85" s="665" t="s">
        <v>550</v>
      </c>
      <c r="C85" s="666" t="s">
        <v>554</v>
      </c>
      <c r="D85" s="667" t="s">
        <v>1611</v>
      </c>
      <c r="E85" s="666" t="s">
        <v>574</v>
      </c>
      <c r="F85" s="667" t="s">
        <v>1617</v>
      </c>
      <c r="G85" s="666" t="s">
        <v>830</v>
      </c>
      <c r="H85" s="666" t="s">
        <v>863</v>
      </c>
      <c r="I85" s="666" t="s">
        <v>864</v>
      </c>
      <c r="J85" s="666" t="s">
        <v>865</v>
      </c>
      <c r="K85" s="666" t="s">
        <v>866</v>
      </c>
      <c r="L85" s="668">
        <v>181.8904094395416</v>
      </c>
      <c r="M85" s="668">
        <v>1</v>
      </c>
      <c r="N85" s="669">
        <v>181.8904094395416</v>
      </c>
    </row>
    <row r="86" spans="1:14" ht="14.4" customHeight="1" x14ac:dyDescent="0.3">
      <c r="A86" s="664" t="s">
        <v>549</v>
      </c>
      <c r="B86" s="665" t="s">
        <v>550</v>
      </c>
      <c r="C86" s="666" t="s">
        <v>554</v>
      </c>
      <c r="D86" s="667" t="s">
        <v>1611</v>
      </c>
      <c r="E86" s="666" t="s">
        <v>574</v>
      </c>
      <c r="F86" s="667" t="s">
        <v>1617</v>
      </c>
      <c r="G86" s="666" t="s">
        <v>830</v>
      </c>
      <c r="H86" s="666" t="s">
        <v>867</v>
      </c>
      <c r="I86" s="666" t="s">
        <v>868</v>
      </c>
      <c r="J86" s="666" t="s">
        <v>869</v>
      </c>
      <c r="K86" s="666" t="s">
        <v>870</v>
      </c>
      <c r="L86" s="668">
        <v>112.80999999999999</v>
      </c>
      <c r="M86" s="668">
        <v>3</v>
      </c>
      <c r="N86" s="669">
        <v>338.42999999999995</v>
      </c>
    </row>
    <row r="87" spans="1:14" ht="14.4" customHeight="1" x14ac:dyDescent="0.3">
      <c r="A87" s="664" t="s">
        <v>549</v>
      </c>
      <c r="B87" s="665" t="s">
        <v>550</v>
      </c>
      <c r="C87" s="666" t="s">
        <v>554</v>
      </c>
      <c r="D87" s="667" t="s">
        <v>1611</v>
      </c>
      <c r="E87" s="666" t="s">
        <v>574</v>
      </c>
      <c r="F87" s="667" t="s">
        <v>1617</v>
      </c>
      <c r="G87" s="666" t="s">
        <v>830</v>
      </c>
      <c r="H87" s="666" t="s">
        <v>871</v>
      </c>
      <c r="I87" s="666" t="s">
        <v>872</v>
      </c>
      <c r="J87" s="666" t="s">
        <v>873</v>
      </c>
      <c r="K87" s="666" t="s">
        <v>874</v>
      </c>
      <c r="L87" s="668">
        <v>58.930003538089863</v>
      </c>
      <c r="M87" s="668">
        <v>1</v>
      </c>
      <c r="N87" s="669">
        <v>58.930003538089863</v>
      </c>
    </row>
    <row r="88" spans="1:14" ht="14.4" customHeight="1" x14ac:dyDescent="0.3">
      <c r="A88" s="664" t="s">
        <v>549</v>
      </c>
      <c r="B88" s="665" t="s">
        <v>550</v>
      </c>
      <c r="C88" s="666" t="s">
        <v>554</v>
      </c>
      <c r="D88" s="667" t="s">
        <v>1611</v>
      </c>
      <c r="E88" s="666" t="s">
        <v>574</v>
      </c>
      <c r="F88" s="667" t="s">
        <v>1617</v>
      </c>
      <c r="G88" s="666" t="s">
        <v>830</v>
      </c>
      <c r="H88" s="666" t="s">
        <v>875</v>
      </c>
      <c r="I88" s="666" t="s">
        <v>876</v>
      </c>
      <c r="J88" s="666" t="s">
        <v>873</v>
      </c>
      <c r="K88" s="666" t="s">
        <v>877</v>
      </c>
      <c r="L88" s="668">
        <v>69</v>
      </c>
      <c r="M88" s="668">
        <v>1</v>
      </c>
      <c r="N88" s="669">
        <v>69</v>
      </c>
    </row>
    <row r="89" spans="1:14" ht="14.4" customHeight="1" x14ac:dyDescent="0.3">
      <c r="A89" s="664" t="s">
        <v>549</v>
      </c>
      <c r="B89" s="665" t="s">
        <v>550</v>
      </c>
      <c r="C89" s="666" t="s">
        <v>554</v>
      </c>
      <c r="D89" s="667" t="s">
        <v>1611</v>
      </c>
      <c r="E89" s="666" t="s">
        <v>574</v>
      </c>
      <c r="F89" s="667" t="s">
        <v>1617</v>
      </c>
      <c r="G89" s="666" t="s">
        <v>830</v>
      </c>
      <c r="H89" s="666" t="s">
        <v>878</v>
      </c>
      <c r="I89" s="666" t="s">
        <v>879</v>
      </c>
      <c r="J89" s="666" t="s">
        <v>880</v>
      </c>
      <c r="K89" s="666" t="s">
        <v>680</v>
      </c>
      <c r="L89" s="668">
        <v>116.80815340051643</v>
      </c>
      <c r="M89" s="668">
        <v>1</v>
      </c>
      <c r="N89" s="669">
        <v>116.80815340051643</v>
      </c>
    </row>
    <row r="90" spans="1:14" ht="14.4" customHeight="1" x14ac:dyDescent="0.3">
      <c r="A90" s="664" t="s">
        <v>549</v>
      </c>
      <c r="B90" s="665" t="s">
        <v>550</v>
      </c>
      <c r="C90" s="666" t="s">
        <v>554</v>
      </c>
      <c r="D90" s="667" t="s">
        <v>1611</v>
      </c>
      <c r="E90" s="666" t="s">
        <v>574</v>
      </c>
      <c r="F90" s="667" t="s">
        <v>1617</v>
      </c>
      <c r="G90" s="666" t="s">
        <v>830</v>
      </c>
      <c r="H90" s="666" t="s">
        <v>881</v>
      </c>
      <c r="I90" s="666" t="s">
        <v>882</v>
      </c>
      <c r="J90" s="666" t="s">
        <v>883</v>
      </c>
      <c r="K90" s="666" t="s">
        <v>884</v>
      </c>
      <c r="L90" s="668">
        <v>191.47000000000011</v>
      </c>
      <c r="M90" s="668">
        <v>1</v>
      </c>
      <c r="N90" s="669">
        <v>191.47000000000011</v>
      </c>
    </row>
    <row r="91" spans="1:14" ht="14.4" customHeight="1" x14ac:dyDescent="0.3">
      <c r="A91" s="664" t="s">
        <v>549</v>
      </c>
      <c r="B91" s="665" t="s">
        <v>550</v>
      </c>
      <c r="C91" s="666" t="s">
        <v>554</v>
      </c>
      <c r="D91" s="667" t="s">
        <v>1611</v>
      </c>
      <c r="E91" s="666" t="s">
        <v>574</v>
      </c>
      <c r="F91" s="667" t="s">
        <v>1617</v>
      </c>
      <c r="G91" s="666" t="s">
        <v>830</v>
      </c>
      <c r="H91" s="666" t="s">
        <v>885</v>
      </c>
      <c r="I91" s="666" t="s">
        <v>886</v>
      </c>
      <c r="J91" s="666" t="s">
        <v>887</v>
      </c>
      <c r="K91" s="666" t="s">
        <v>888</v>
      </c>
      <c r="L91" s="668">
        <v>47.780033824090197</v>
      </c>
      <c r="M91" s="668">
        <v>2</v>
      </c>
      <c r="N91" s="669">
        <v>95.560067648180393</v>
      </c>
    </row>
    <row r="92" spans="1:14" ht="14.4" customHeight="1" x14ac:dyDescent="0.3">
      <c r="A92" s="664" t="s">
        <v>549</v>
      </c>
      <c r="B92" s="665" t="s">
        <v>550</v>
      </c>
      <c r="C92" s="666" t="s">
        <v>554</v>
      </c>
      <c r="D92" s="667" t="s">
        <v>1611</v>
      </c>
      <c r="E92" s="666" t="s">
        <v>574</v>
      </c>
      <c r="F92" s="667" t="s">
        <v>1617</v>
      </c>
      <c r="G92" s="666" t="s">
        <v>830</v>
      </c>
      <c r="H92" s="666" t="s">
        <v>889</v>
      </c>
      <c r="I92" s="666" t="s">
        <v>889</v>
      </c>
      <c r="J92" s="666" t="s">
        <v>890</v>
      </c>
      <c r="K92" s="666" t="s">
        <v>825</v>
      </c>
      <c r="L92" s="668">
        <v>136.39002002675329</v>
      </c>
      <c r="M92" s="668">
        <v>1</v>
      </c>
      <c r="N92" s="669">
        <v>136.39002002675329</v>
      </c>
    </row>
    <row r="93" spans="1:14" ht="14.4" customHeight="1" x14ac:dyDescent="0.3">
      <c r="A93" s="664" t="s">
        <v>549</v>
      </c>
      <c r="B93" s="665" t="s">
        <v>550</v>
      </c>
      <c r="C93" s="666" t="s">
        <v>554</v>
      </c>
      <c r="D93" s="667" t="s">
        <v>1611</v>
      </c>
      <c r="E93" s="666" t="s">
        <v>574</v>
      </c>
      <c r="F93" s="667" t="s">
        <v>1617</v>
      </c>
      <c r="G93" s="666" t="s">
        <v>830</v>
      </c>
      <c r="H93" s="666" t="s">
        <v>891</v>
      </c>
      <c r="I93" s="666" t="s">
        <v>891</v>
      </c>
      <c r="J93" s="666" t="s">
        <v>892</v>
      </c>
      <c r="K93" s="666" t="s">
        <v>893</v>
      </c>
      <c r="L93" s="668">
        <v>51.83</v>
      </c>
      <c r="M93" s="668">
        <v>1</v>
      </c>
      <c r="N93" s="669">
        <v>51.83</v>
      </c>
    </row>
    <row r="94" spans="1:14" ht="14.4" customHeight="1" x14ac:dyDescent="0.3">
      <c r="A94" s="664" t="s">
        <v>549</v>
      </c>
      <c r="B94" s="665" t="s">
        <v>550</v>
      </c>
      <c r="C94" s="666" t="s">
        <v>554</v>
      </c>
      <c r="D94" s="667" t="s">
        <v>1611</v>
      </c>
      <c r="E94" s="666" t="s">
        <v>574</v>
      </c>
      <c r="F94" s="667" t="s">
        <v>1617</v>
      </c>
      <c r="G94" s="666" t="s">
        <v>830</v>
      </c>
      <c r="H94" s="666" t="s">
        <v>894</v>
      </c>
      <c r="I94" s="666" t="s">
        <v>894</v>
      </c>
      <c r="J94" s="666" t="s">
        <v>895</v>
      </c>
      <c r="K94" s="666" t="s">
        <v>896</v>
      </c>
      <c r="L94" s="668">
        <v>1106.26</v>
      </c>
      <c r="M94" s="668">
        <v>1</v>
      </c>
      <c r="N94" s="669">
        <v>1106.26</v>
      </c>
    </row>
    <row r="95" spans="1:14" ht="14.4" customHeight="1" x14ac:dyDescent="0.3">
      <c r="A95" s="664" t="s">
        <v>549</v>
      </c>
      <c r="B95" s="665" t="s">
        <v>550</v>
      </c>
      <c r="C95" s="666" t="s">
        <v>554</v>
      </c>
      <c r="D95" s="667" t="s">
        <v>1611</v>
      </c>
      <c r="E95" s="666" t="s">
        <v>574</v>
      </c>
      <c r="F95" s="667" t="s">
        <v>1617</v>
      </c>
      <c r="G95" s="666" t="s">
        <v>830</v>
      </c>
      <c r="H95" s="666" t="s">
        <v>897</v>
      </c>
      <c r="I95" s="666" t="s">
        <v>897</v>
      </c>
      <c r="J95" s="666" t="s">
        <v>857</v>
      </c>
      <c r="K95" s="666" t="s">
        <v>898</v>
      </c>
      <c r="L95" s="668">
        <v>408.95000000000005</v>
      </c>
      <c r="M95" s="668">
        <v>36</v>
      </c>
      <c r="N95" s="669">
        <v>14722.200000000003</v>
      </c>
    </row>
    <row r="96" spans="1:14" ht="14.4" customHeight="1" x14ac:dyDescent="0.3">
      <c r="A96" s="664" t="s">
        <v>549</v>
      </c>
      <c r="B96" s="665" t="s">
        <v>550</v>
      </c>
      <c r="C96" s="666" t="s">
        <v>554</v>
      </c>
      <c r="D96" s="667" t="s">
        <v>1611</v>
      </c>
      <c r="E96" s="666" t="s">
        <v>574</v>
      </c>
      <c r="F96" s="667" t="s">
        <v>1617</v>
      </c>
      <c r="G96" s="666" t="s">
        <v>830</v>
      </c>
      <c r="H96" s="666" t="s">
        <v>899</v>
      </c>
      <c r="I96" s="666" t="s">
        <v>899</v>
      </c>
      <c r="J96" s="666" t="s">
        <v>857</v>
      </c>
      <c r="K96" s="666" t="s">
        <v>900</v>
      </c>
      <c r="L96" s="668">
        <v>301.47000000000008</v>
      </c>
      <c r="M96" s="668">
        <v>1</v>
      </c>
      <c r="N96" s="669">
        <v>301.47000000000008</v>
      </c>
    </row>
    <row r="97" spans="1:14" ht="14.4" customHeight="1" x14ac:dyDescent="0.3">
      <c r="A97" s="664" t="s">
        <v>549</v>
      </c>
      <c r="B97" s="665" t="s">
        <v>550</v>
      </c>
      <c r="C97" s="666" t="s">
        <v>554</v>
      </c>
      <c r="D97" s="667" t="s">
        <v>1611</v>
      </c>
      <c r="E97" s="666" t="s">
        <v>574</v>
      </c>
      <c r="F97" s="667" t="s">
        <v>1617</v>
      </c>
      <c r="G97" s="666" t="s">
        <v>830</v>
      </c>
      <c r="H97" s="666" t="s">
        <v>901</v>
      </c>
      <c r="I97" s="666" t="s">
        <v>901</v>
      </c>
      <c r="J97" s="666" t="s">
        <v>857</v>
      </c>
      <c r="K97" s="666" t="s">
        <v>896</v>
      </c>
      <c r="L97" s="668">
        <v>630.66016547033325</v>
      </c>
      <c r="M97" s="668">
        <v>25</v>
      </c>
      <c r="N97" s="669">
        <v>15766.504136758331</v>
      </c>
    </row>
    <row r="98" spans="1:14" ht="14.4" customHeight="1" x14ac:dyDescent="0.3">
      <c r="A98" s="664" t="s">
        <v>549</v>
      </c>
      <c r="B98" s="665" t="s">
        <v>550</v>
      </c>
      <c r="C98" s="666" t="s">
        <v>554</v>
      </c>
      <c r="D98" s="667" t="s">
        <v>1611</v>
      </c>
      <c r="E98" s="666" t="s">
        <v>574</v>
      </c>
      <c r="F98" s="667" t="s">
        <v>1617</v>
      </c>
      <c r="G98" s="666" t="s">
        <v>830</v>
      </c>
      <c r="H98" s="666" t="s">
        <v>902</v>
      </c>
      <c r="I98" s="666" t="s">
        <v>902</v>
      </c>
      <c r="J98" s="666" t="s">
        <v>857</v>
      </c>
      <c r="K98" s="666" t="s">
        <v>903</v>
      </c>
      <c r="L98" s="668">
        <v>913.65046049050443</v>
      </c>
      <c r="M98" s="668">
        <v>2</v>
      </c>
      <c r="N98" s="669">
        <v>1827.3009209810089</v>
      </c>
    </row>
    <row r="99" spans="1:14" ht="14.4" customHeight="1" x14ac:dyDescent="0.3">
      <c r="A99" s="664" t="s">
        <v>549</v>
      </c>
      <c r="B99" s="665" t="s">
        <v>550</v>
      </c>
      <c r="C99" s="666" t="s">
        <v>554</v>
      </c>
      <c r="D99" s="667" t="s">
        <v>1611</v>
      </c>
      <c r="E99" s="666" t="s">
        <v>904</v>
      </c>
      <c r="F99" s="667" t="s">
        <v>1618</v>
      </c>
      <c r="G99" s="666" t="s">
        <v>830</v>
      </c>
      <c r="H99" s="666" t="s">
        <v>905</v>
      </c>
      <c r="I99" s="666" t="s">
        <v>905</v>
      </c>
      <c r="J99" s="666" t="s">
        <v>906</v>
      </c>
      <c r="K99" s="666" t="s">
        <v>907</v>
      </c>
      <c r="L99" s="668">
        <v>163.66999999999999</v>
      </c>
      <c r="M99" s="668">
        <v>1</v>
      </c>
      <c r="N99" s="669">
        <v>163.66999999999999</v>
      </c>
    </row>
    <row r="100" spans="1:14" ht="14.4" customHeight="1" x14ac:dyDescent="0.3">
      <c r="A100" s="664" t="s">
        <v>549</v>
      </c>
      <c r="B100" s="665" t="s">
        <v>550</v>
      </c>
      <c r="C100" s="666" t="s">
        <v>554</v>
      </c>
      <c r="D100" s="667" t="s">
        <v>1611</v>
      </c>
      <c r="E100" s="666" t="s">
        <v>908</v>
      </c>
      <c r="F100" s="667" t="s">
        <v>1619</v>
      </c>
      <c r="G100" s="666"/>
      <c r="H100" s="666" t="s">
        <v>909</v>
      </c>
      <c r="I100" s="666" t="s">
        <v>909</v>
      </c>
      <c r="J100" s="666" t="s">
        <v>910</v>
      </c>
      <c r="K100" s="666" t="s">
        <v>911</v>
      </c>
      <c r="L100" s="668">
        <v>183.85884892086389</v>
      </c>
      <c r="M100" s="668">
        <v>13.899999999999977</v>
      </c>
      <c r="N100" s="669">
        <v>2555.638000000004</v>
      </c>
    </row>
    <row r="101" spans="1:14" ht="14.4" customHeight="1" x14ac:dyDescent="0.3">
      <c r="A101" s="664" t="s">
        <v>549</v>
      </c>
      <c r="B101" s="665" t="s">
        <v>550</v>
      </c>
      <c r="C101" s="666" t="s">
        <v>554</v>
      </c>
      <c r="D101" s="667" t="s">
        <v>1611</v>
      </c>
      <c r="E101" s="666" t="s">
        <v>908</v>
      </c>
      <c r="F101" s="667" t="s">
        <v>1619</v>
      </c>
      <c r="G101" s="666"/>
      <c r="H101" s="666" t="s">
        <v>912</v>
      </c>
      <c r="I101" s="666" t="s">
        <v>912</v>
      </c>
      <c r="J101" s="666" t="s">
        <v>913</v>
      </c>
      <c r="K101" s="666" t="s">
        <v>914</v>
      </c>
      <c r="L101" s="668">
        <v>263.99999697088742</v>
      </c>
      <c r="M101" s="668">
        <v>2.8000000000000007</v>
      </c>
      <c r="N101" s="669">
        <v>739.19999151848492</v>
      </c>
    </row>
    <row r="102" spans="1:14" ht="14.4" customHeight="1" x14ac:dyDescent="0.3">
      <c r="A102" s="664" t="s">
        <v>549</v>
      </c>
      <c r="B102" s="665" t="s">
        <v>550</v>
      </c>
      <c r="C102" s="666" t="s">
        <v>554</v>
      </c>
      <c r="D102" s="667" t="s">
        <v>1611</v>
      </c>
      <c r="E102" s="666" t="s">
        <v>908</v>
      </c>
      <c r="F102" s="667" t="s">
        <v>1619</v>
      </c>
      <c r="G102" s="666" t="s">
        <v>575</v>
      </c>
      <c r="H102" s="666" t="s">
        <v>915</v>
      </c>
      <c r="I102" s="666" t="s">
        <v>916</v>
      </c>
      <c r="J102" s="666" t="s">
        <v>917</v>
      </c>
      <c r="K102" s="666" t="s">
        <v>918</v>
      </c>
      <c r="L102" s="668">
        <v>53.543333333333329</v>
      </c>
      <c r="M102" s="668">
        <v>3</v>
      </c>
      <c r="N102" s="669">
        <v>160.63</v>
      </c>
    </row>
    <row r="103" spans="1:14" ht="14.4" customHeight="1" x14ac:dyDescent="0.3">
      <c r="A103" s="664" t="s">
        <v>549</v>
      </c>
      <c r="B103" s="665" t="s">
        <v>550</v>
      </c>
      <c r="C103" s="666" t="s">
        <v>554</v>
      </c>
      <c r="D103" s="667" t="s">
        <v>1611</v>
      </c>
      <c r="E103" s="666" t="s">
        <v>908</v>
      </c>
      <c r="F103" s="667" t="s">
        <v>1619</v>
      </c>
      <c r="G103" s="666" t="s">
        <v>575</v>
      </c>
      <c r="H103" s="666" t="s">
        <v>919</v>
      </c>
      <c r="I103" s="666" t="s">
        <v>920</v>
      </c>
      <c r="J103" s="666" t="s">
        <v>921</v>
      </c>
      <c r="K103" s="666" t="s">
        <v>922</v>
      </c>
      <c r="L103" s="668">
        <v>98.289999999999992</v>
      </c>
      <c r="M103" s="668">
        <v>1</v>
      </c>
      <c r="N103" s="669">
        <v>98.289999999999992</v>
      </c>
    </row>
    <row r="104" spans="1:14" ht="14.4" customHeight="1" x14ac:dyDescent="0.3">
      <c r="A104" s="664" t="s">
        <v>549</v>
      </c>
      <c r="B104" s="665" t="s">
        <v>550</v>
      </c>
      <c r="C104" s="666" t="s">
        <v>554</v>
      </c>
      <c r="D104" s="667" t="s">
        <v>1611</v>
      </c>
      <c r="E104" s="666" t="s">
        <v>908</v>
      </c>
      <c r="F104" s="667" t="s">
        <v>1619</v>
      </c>
      <c r="G104" s="666" t="s">
        <v>575</v>
      </c>
      <c r="H104" s="666" t="s">
        <v>923</v>
      </c>
      <c r="I104" s="666" t="s">
        <v>924</v>
      </c>
      <c r="J104" s="666" t="s">
        <v>925</v>
      </c>
      <c r="K104" s="666" t="s">
        <v>814</v>
      </c>
      <c r="L104" s="668">
        <v>73.44</v>
      </c>
      <c r="M104" s="668">
        <v>1</v>
      </c>
      <c r="N104" s="669">
        <v>73.44</v>
      </c>
    </row>
    <row r="105" spans="1:14" ht="14.4" customHeight="1" x14ac:dyDescent="0.3">
      <c r="A105" s="664" t="s">
        <v>549</v>
      </c>
      <c r="B105" s="665" t="s">
        <v>550</v>
      </c>
      <c r="C105" s="666" t="s">
        <v>554</v>
      </c>
      <c r="D105" s="667" t="s">
        <v>1611</v>
      </c>
      <c r="E105" s="666" t="s">
        <v>908</v>
      </c>
      <c r="F105" s="667" t="s">
        <v>1619</v>
      </c>
      <c r="G105" s="666" t="s">
        <v>575</v>
      </c>
      <c r="H105" s="666" t="s">
        <v>926</v>
      </c>
      <c r="I105" s="666" t="s">
        <v>927</v>
      </c>
      <c r="J105" s="666" t="s">
        <v>928</v>
      </c>
      <c r="K105" s="666" t="s">
        <v>929</v>
      </c>
      <c r="L105" s="668">
        <v>58.720000000000006</v>
      </c>
      <c r="M105" s="668">
        <v>3</v>
      </c>
      <c r="N105" s="669">
        <v>176.16000000000003</v>
      </c>
    </row>
    <row r="106" spans="1:14" ht="14.4" customHeight="1" x14ac:dyDescent="0.3">
      <c r="A106" s="664" t="s">
        <v>549</v>
      </c>
      <c r="B106" s="665" t="s">
        <v>550</v>
      </c>
      <c r="C106" s="666" t="s">
        <v>554</v>
      </c>
      <c r="D106" s="667" t="s">
        <v>1611</v>
      </c>
      <c r="E106" s="666" t="s">
        <v>908</v>
      </c>
      <c r="F106" s="667" t="s">
        <v>1619</v>
      </c>
      <c r="G106" s="666" t="s">
        <v>830</v>
      </c>
      <c r="H106" s="666" t="s">
        <v>930</v>
      </c>
      <c r="I106" s="666" t="s">
        <v>931</v>
      </c>
      <c r="J106" s="666" t="s">
        <v>932</v>
      </c>
      <c r="K106" s="666" t="s">
        <v>933</v>
      </c>
      <c r="L106" s="668">
        <v>115.94000000000001</v>
      </c>
      <c r="M106" s="668">
        <v>1</v>
      </c>
      <c r="N106" s="669">
        <v>115.94000000000001</v>
      </c>
    </row>
    <row r="107" spans="1:14" ht="14.4" customHeight="1" x14ac:dyDescent="0.3">
      <c r="A107" s="664" t="s">
        <v>549</v>
      </c>
      <c r="B107" s="665" t="s">
        <v>550</v>
      </c>
      <c r="C107" s="666" t="s">
        <v>554</v>
      </c>
      <c r="D107" s="667" t="s">
        <v>1611</v>
      </c>
      <c r="E107" s="666" t="s">
        <v>908</v>
      </c>
      <c r="F107" s="667" t="s">
        <v>1619</v>
      </c>
      <c r="G107" s="666" t="s">
        <v>830</v>
      </c>
      <c r="H107" s="666" t="s">
        <v>934</v>
      </c>
      <c r="I107" s="666" t="s">
        <v>935</v>
      </c>
      <c r="J107" s="666" t="s">
        <v>936</v>
      </c>
      <c r="K107" s="666" t="s">
        <v>937</v>
      </c>
      <c r="L107" s="668">
        <v>133.32999999999998</v>
      </c>
      <c r="M107" s="668">
        <v>7.2</v>
      </c>
      <c r="N107" s="669">
        <v>959.97599999999989</v>
      </c>
    </row>
    <row r="108" spans="1:14" ht="14.4" customHeight="1" x14ac:dyDescent="0.3">
      <c r="A108" s="664" t="s">
        <v>549</v>
      </c>
      <c r="B108" s="665" t="s">
        <v>550</v>
      </c>
      <c r="C108" s="666" t="s">
        <v>554</v>
      </c>
      <c r="D108" s="667" t="s">
        <v>1611</v>
      </c>
      <c r="E108" s="666" t="s">
        <v>908</v>
      </c>
      <c r="F108" s="667" t="s">
        <v>1619</v>
      </c>
      <c r="G108" s="666" t="s">
        <v>830</v>
      </c>
      <c r="H108" s="666" t="s">
        <v>938</v>
      </c>
      <c r="I108" s="666" t="s">
        <v>938</v>
      </c>
      <c r="J108" s="666" t="s">
        <v>939</v>
      </c>
      <c r="K108" s="666" t="s">
        <v>940</v>
      </c>
      <c r="L108" s="668">
        <v>217.8000000000001</v>
      </c>
      <c r="M108" s="668">
        <v>8.9999999999999947</v>
      </c>
      <c r="N108" s="669">
        <v>1960.1999999999998</v>
      </c>
    </row>
    <row r="109" spans="1:14" ht="14.4" customHeight="1" x14ac:dyDescent="0.3">
      <c r="A109" s="664" t="s">
        <v>549</v>
      </c>
      <c r="B109" s="665" t="s">
        <v>550</v>
      </c>
      <c r="C109" s="666" t="s">
        <v>554</v>
      </c>
      <c r="D109" s="667" t="s">
        <v>1611</v>
      </c>
      <c r="E109" s="666" t="s">
        <v>908</v>
      </c>
      <c r="F109" s="667" t="s">
        <v>1619</v>
      </c>
      <c r="G109" s="666" t="s">
        <v>830</v>
      </c>
      <c r="H109" s="666" t="s">
        <v>941</v>
      </c>
      <c r="I109" s="666" t="s">
        <v>942</v>
      </c>
      <c r="J109" s="666" t="s">
        <v>943</v>
      </c>
      <c r="K109" s="666" t="s">
        <v>944</v>
      </c>
      <c r="L109" s="668">
        <v>263.99999999999983</v>
      </c>
      <c r="M109" s="668">
        <v>1.9000000000000006</v>
      </c>
      <c r="N109" s="669">
        <v>501.59999999999985</v>
      </c>
    </row>
    <row r="110" spans="1:14" ht="14.4" customHeight="1" x14ac:dyDescent="0.3">
      <c r="A110" s="664" t="s">
        <v>549</v>
      </c>
      <c r="B110" s="665" t="s">
        <v>550</v>
      </c>
      <c r="C110" s="666" t="s">
        <v>554</v>
      </c>
      <c r="D110" s="667" t="s">
        <v>1611</v>
      </c>
      <c r="E110" s="666" t="s">
        <v>908</v>
      </c>
      <c r="F110" s="667" t="s">
        <v>1619</v>
      </c>
      <c r="G110" s="666" t="s">
        <v>830</v>
      </c>
      <c r="H110" s="666" t="s">
        <v>945</v>
      </c>
      <c r="I110" s="666" t="s">
        <v>946</v>
      </c>
      <c r="J110" s="666" t="s">
        <v>947</v>
      </c>
      <c r="K110" s="666"/>
      <c r="L110" s="668">
        <v>155.1</v>
      </c>
      <c r="M110" s="668">
        <v>0.1</v>
      </c>
      <c r="N110" s="669">
        <v>15.51</v>
      </c>
    </row>
    <row r="111" spans="1:14" ht="14.4" customHeight="1" x14ac:dyDescent="0.3">
      <c r="A111" s="664" t="s">
        <v>549</v>
      </c>
      <c r="B111" s="665" t="s">
        <v>550</v>
      </c>
      <c r="C111" s="666" t="s">
        <v>554</v>
      </c>
      <c r="D111" s="667" t="s">
        <v>1611</v>
      </c>
      <c r="E111" s="666" t="s">
        <v>948</v>
      </c>
      <c r="F111" s="667" t="s">
        <v>1620</v>
      </c>
      <c r="G111" s="666" t="s">
        <v>575</v>
      </c>
      <c r="H111" s="666" t="s">
        <v>949</v>
      </c>
      <c r="I111" s="666" t="s">
        <v>950</v>
      </c>
      <c r="J111" s="666" t="s">
        <v>951</v>
      </c>
      <c r="K111" s="666" t="s">
        <v>952</v>
      </c>
      <c r="L111" s="668">
        <v>107.32999999999998</v>
      </c>
      <c r="M111" s="668">
        <v>1</v>
      </c>
      <c r="N111" s="669">
        <v>107.32999999999998</v>
      </c>
    </row>
    <row r="112" spans="1:14" ht="14.4" customHeight="1" x14ac:dyDescent="0.3">
      <c r="A112" s="664" t="s">
        <v>549</v>
      </c>
      <c r="B112" s="665" t="s">
        <v>550</v>
      </c>
      <c r="C112" s="666" t="s">
        <v>554</v>
      </c>
      <c r="D112" s="667" t="s">
        <v>1611</v>
      </c>
      <c r="E112" s="666" t="s">
        <v>948</v>
      </c>
      <c r="F112" s="667" t="s">
        <v>1620</v>
      </c>
      <c r="G112" s="666" t="s">
        <v>575</v>
      </c>
      <c r="H112" s="666" t="s">
        <v>953</v>
      </c>
      <c r="I112" s="666" t="s">
        <v>954</v>
      </c>
      <c r="J112" s="666" t="s">
        <v>951</v>
      </c>
      <c r="K112" s="666" t="s">
        <v>955</v>
      </c>
      <c r="L112" s="668">
        <v>125.96999999999998</v>
      </c>
      <c r="M112" s="668">
        <v>1</v>
      </c>
      <c r="N112" s="669">
        <v>125.96999999999998</v>
      </c>
    </row>
    <row r="113" spans="1:14" ht="14.4" customHeight="1" x14ac:dyDescent="0.3">
      <c r="A113" s="664" t="s">
        <v>549</v>
      </c>
      <c r="B113" s="665" t="s">
        <v>550</v>
      </c>
      <c r="C113" s="666" t="s">
        <v>554</v>
      </c>
      <c r="D113" s="667" t="s">
        <v>1611</v>
      </c>
      <c r="E113" s="666" t="s">
        <v>956</v>
      </c>
      <c r="F113" s="667" t="s">
        <v>1621</v>
      </c>
      <c r="G113" s="666"/>
      <c r="H113" s="666"/>
      <c r="I113" s="666" t="s">
        <v>957</v>
      </c>
      <c r="J113" s="666" t="s">
        <v>958</v>
      </c>
      <c r="K113" s="666" t="s">
        <v>959</v>
      </c>
      <c r="L113" s="668">
        <v>1287</v>
      </c>
      <c r="M113" s="668">
        <v>4</v>
      </c>
      <c r="N113" s="669">
        <v>5148</v>
      </c>
    </row>
    <row r="114" spans="1:14" ht="14.4" customHeight="1" x14ac:dyDescent="0.3">
      <c r="A114" s="664" t="s">
        <v>549</v>
      </c>
      <c r="B114" s="665" t="s">
        <v>550</v>
      </c>
      <c r="C114" s="666" t="s">
        <v>559</v>
      </c>
      <c r="D114" s="667" t="s">
        <v>1612</v>
      </c>
      <c r="E114" s="666" t="s">
        <v>574</v>
      </c>
      <c r="F114" s="667" t="s">
        <v>1617</v>
      </c>
      <c r="G114" s="666"/>
      <c r="H114" s="666" t="s">
        <v>960</v>
      </c>
      <c r="I114" s="666" t="s">
        <v>960</v>
      </c>
      <c r="J114" s="666" t="s">
        <v>845</v>
      </c>
      <c r="K114" s="666" t="s">
        <v>846</v>
      </c>
      <c r="L114" s="668">
        <v>103.32000000000002</v>
      </c>
      <c r="M114" s="668">
        <v>1</v>
      </c>
      <c r="N114" s="669">
        <v>103.32000000000002</v>
      </c>
    </row>
    <row r="115" spans="1:14" ht="14.4" customHeight="1" x14ac:dyDescent="0.3">
      <c r="A115" s="664" t="s">
        <v>549</v>
      </c>
      <c r="B115" s="665" t="s">
        <v>550</v>
      </c>
      <c r="C115" s="666" t="s">
        <v>559</v>
      </c>
      <c r="D115" s="667" t="s">
        <v>1612</v>
      </c>
      <c r="E115" s="666" t="s">
        <v>574</v>
      </c>
      <c r="F115" s="667" t="s">
        <v>1617</v>
      </c>
      <c r="G115" s="666" t="s">
        <v>575</v>
      </c>
      <c r="H115" s="666" t="s">
        <v>961</v>
      </c>
      <c r="I115" s="666" t="s">
        <v>961</v>
      </c>
      <c r="J115" s="666" t="s">
        <v>962</v>
      </c>
      <c r="K115" s="666" t="s">
        <v>963</v>
      </c>
      <c r="L115" s="668">
        <v>171.6000391247548</v>
      </c>
      <c r="M115" s="668">
        <v>100.75</v>
      </c>
      <c r="N115" s="669">
        <v>17288.703941819047</v>
      </c>
    </row>
    <row r="116" spans="1:14" ht="14.4" customHeight="1" x14ac:dyDescent="0.3">
      <c r="A116" s="664" t="s">
        <v>549</v>
      </c>
      <c r="B116" s="665" t="s">
        <v>550</v>
      </c>
      <c r="C116" s="666" t="s">
        <v>559</v>
      </c>
      <c r="D116" s="667" t="s">
        <v>1612</v>
      </c>
      <c r="E116" s="666" t="s">
        <v>574</v>
      </c>
      <c r="F116" s="667" t="s">
        <v>1617</v>
      </c>
      <c r="G116" s="666" t="s">
        <v>575</v>
      </c>
      <c r="H116" s="666" t="s">
        <v>964</v>
      </c>
      <c r="I116" s="666" t="s">
        <v>964</v>
      </c>
      <c r="J116" s="666" t="s">
        <v>965</v>
      </c>
      <c r="K116" s="666" t="s">
        <v>966</v>
      </c>
      <c r="L116" s="668">
        <v>173.68999999999997</v>
      </c>
      <c r="M116" s="668">
        <v>3</v>
      </c>
      <c r="N116" s="669">
        <v>521.06999999999994</v>
      </c>
    </row>
    <row r="117" spans="1:14" ht="14.4" customHeight="1" x14ac:dyDescent="0.3">
      <c r="A117" s="664" t="s">
        <v>549</v>
      </c>
      <c r="B117" s="665" t="s">
        <v>550</v>
      </c>
      <c r="C117" s="666" t="s">
        <v>559</v>
      </c>
      <c r="D117" s="667" t="s">
        <v>1612</v>
      </c>
      <c r="E117" s="666" t="s">
        <v>574</v>
      </c>
      <c r="F117" s="667" t="s">
        <v>1617</v>
      </c>
      <c r="G117" s="666" t="s">
        <v>575</v>
      </c>
      <c r="H117" s="666" t="s">
        <v>967</v>
      </c>
      <c r="I117" s="666" t="s">
        <v>967</v>
      </c>
      <c r="J117" s="666" t="s">
        <v>962</v>
      </c>
      <c r="K117" s="666" t="s">
        <v>968</v>
      </c>
      <c r="L117" s="668">
        <v>92.950000000000017</v>
      </c>
      <c r="M117" s="668">
        <v>11</v>
      </c>
      <c r="N117" s="669">
        <v>1022.4500000000002</v>
      </c>
    </row>
    <row r="118" spans="1:14" ht="14.4" customHeight="1" x14ac:dyDescent="0.3">
      <c r="A118" s="664" t="s">
        <v>549</v>
      </c>
      <c r="B118" s="665" t="s">
        <v>550</v>
      </c>
      <c r="C118" s="666" t="s">
        <v>559</v>
      </c>
      <c r="D118" s="667" t="s">
        <v>1612</v>
      </c>
      <c r="E118" s="666" t="s">
        <v>574</v>
      </c>
      <c r="F118" s="667" t="s">
        <v>1617</v>
      </c>
      <c r="G118" s="666" t="s">
        <v>575</v>
      </c>
      <c r="H118" s="666" t="s">
        <v>576</v>
      </c>
      <c r="I118" s="666" t="s">
        <v>577</v>
      </c>
      <c r="J118" s="666" t="s">
        <v>578</v>
      </c>
      <c r="K118" s="666" t="s">
        <v>579</v>
      </c>
      <c r="L118" s="668">
        <v>96.820666666666682</v>
      </c>
      <c r="M118" s="668">
        <v>3</v>
      </c>
      <c r="N118" s="669">
        <v>290.46200000000005</v>
      </c>
    </row>
    <row r="119" spans="1:14" ht="14.4" customHeight="1" x14ac:dyDescent="0.3">
      <c r="A119" s="664" t="s">
        <v>549</v>
      </c>
      <c r="B119" s="665" t="s">
        <v>550</v>
      </c>
      <c r="C119" s="666" t="s">
        <v>559</v>
      </c>
      <c r="D119" s="667" t="s">
        <v>1612</v>
      </c>
      <c r="E119" s="666" t="s">
        <v>574</v>
      </c>
      <c r="F119" s="667" t="s">
        <v>1617</v>
      </c>
      <c r="G119" s="666" t="s">
        <v>575</v>
      </c>
      <c r="H119" s="666" t="s">
        <v>969</v>
      </c>
      <c r="I119" s="666" t="s">
        <v>970</v>
      </c>
      <c r="J119" s="666" t="s">
        <v>766</v>
      </c>
      <c r="K119" s="666" t="s">
        <v>971</v>
      </c>
      <c r="L119" s="668">
        <v>167.61004860839347</v>
      </c>
      <c r="M119" s="668">
        <v>5</v>
      </c>
      <c r="N119" s="669">
        <v>838.05024304196741</v>
      </c>
    </row>
    <row r="120" spans="1:14" ht="14.4" customHeight="1" x14ac:dyDescent="0.3">
      <c r="A120" s="664" t="s">
        <v>549</v>
      </c>
      <c r="B120" s="665" t="s">
        <v>550</v>
      </c>
      <c r="C120" s="666" t="s">
        <v>559</v>
      </c>
      <c r="D120" s="667" t="s">
        <v>1612</v>
      </c>
      <c r="E120" s="666" t="s">
        <v>574</v>
      </c>
      <c r="F120" s="667" t="s">
        <v>1617</v>
      </c>
      <c r="G120" s="666" t="s">
        <v>575</v>
      </c>
      <c r="H120" s="666" t="s">
        <v>580</v>
      </c>
      <c r="I120" s="666" t="s">
        <v>581</v>
      </c>
      <c r="J120" s="666" t="s">
        <v>582</v>
      </c>
      <c r="K120" s="666" t="s">
        <v>583</v>
      </c>
      <c r="L120" s="668">
        <v>64.539759159383905</v>
      </c>
      <c r="M120" s="668">
        <v>5</v>
      </c>
      <c r="N120" s="669">
        <v>322.69879579691951</v>
      </c>
    </row>
    <row r="121" spans="1:14" ht="14.4" customHeight="1" x14ac:dyDescent="0.3">
      <c r="A121" s="664" t="s">
        <v>549</v>
      </c>
      <c r="B121" s="665" t="s">
        <v>550</v>
      </c>
      <c r="C121" s="666" t="s">
        <v>559</v>
      </c>
      <c r="D121" s="667" t="s">
        <v>1612</v>
      </c>
      <c r="E121" s="666" t="s">
        <v>574</v>
      </c>
      <c r="F121" s="667" t="s">
        <v>1617</v>
      </c>
      <c r="G121" s="666" t="s">
        <v>575</v>
      </c>
      <c r="H121" s="666" t="s">
        <v>588</v>
      </c>
      <c r="I121" s="666" t="s">
        <v>589</v>
      </c>
      <c r="J121" s="666" t="s">
        <v>590</v>
      </c>
      <c r="K121" s="666" t="s">
        <v>591</v>
      </c>
      <c r="L121" s="668">
        <v>77.610000925392441</v>
      </c>
      <c r="M121" s="668">
        <v>36</v>
      </c>
      <c r="N121" s="669">
        <v>2793.9600333141279</v>
      </c>
    </row>
    <row r="122" spans="1:14" ht="14.4" customHeight="1" x14ac:dyDescent="0.3">
      <c r="A122" s="664" t="s">
        <v>549</v>
      </c>
      <c r="B122" s="665" t="s">
        <v>550</v>
      </c>
      <c r="C122" s="666" t="s">
        <v>559</v>
      </c>
      <c r="D122" s="667" t="s">
        <v>1612</v>
      </c>
      <c r="E122" s="666" t="s">
        <v>574</v>
      </c>
      <c r="F122" s="667" t="s">
        <v>1617</v>
      </c>
      <c r="G122" s="666" t="s">
        <v>575</v>
      </c>
      <c r="H122" s="666" t="s">
        <v>604</v>
      </c>
      <c r="I122" s="666" t="s">
        <v>605</v>
      </c>
      <c r="J122" s="666" t="s">
        <v>606</v>
      </c>
      <c r="K122" s="666" t="s">
        <v>607</v>
      </c>
      <c r="L122" s="668">
        <v>58.320000000000022</v>
      </c>
      <c r="M122" s="668">
        <v>11</v>
      </c>
      <c r="N122" s="669">
        <v>641.52000000000021</v>
      </c>
    </row>
    <row r="123" spans="1:14" ht="14.4" customHeight="1" x14ac:dyDescent="0.3">
      <c r="A123" s="664" t="s">
        <v>549</v>
      </c>
      <c r="B123" s="665" t="s">
        <v>550</v>
      </c>
      <c r="C123" s="666" t="s">
        <v>559</v>
      </c>
      <c r="D123" s="667" t="s">
        <v>1612</v>
      </c>
      <c r="E123" s="666" t="s">
        <v>574</v>
      </c>
      <c r="F123" s="667" t="s">
        <v>1617</v>
      </c>
      <c r="G123" s="666" t="s">
        <v>575</v>
      </c>
      <c r="H123" s="666" t="s">
        <v>616</v>
      </c>
      <c r="I123" s="666" t="s">
        <v>617</v>
      </c>
      <c r="J123" s="666" t="s">
        <v>618</v>
      </c>
      <c r="K123" s="666" t="s">
        <v>619</v>
      </c>
      <c r="L123" s="668">
        <v>93.079999579577773</v>
      </c>
      <c r="M123" s="668">
        <v>5</v>
      </c>
      <c r="N123" s="669">
        <v>465.39999789788885</v>
      </c>
    </row>
    <row r="124" spans="1:14" ht="14.4" customHeight="1" x14ac:dyDescent="0.3">
      <c r="A124" s="664" t="s">
        <v>549</v>
      </c>
      <c r="B124" s="665" t="s">
        <v>550</v>
      </c>
      <c r="C124" s="666" t="s">
        <v>559</v>
      </c>
      <c r="D124" s="667" t="s">
        <v>1612</v>
      </c>
      <c r="E124" s="666" t="s">
        <v>574</v>
      </c>
      <c r="F124" s="667" t="s">
        <v>1617</v>
      </c>
      <c r="G124" s="666" t="s">
        <v>575</v>
      </c>
      <c r="H124" s="666" t="s">
        <v>620</v>
      </c>
      <c r="I124" s="666" t="s">
        <v>620</v>
      </c>
      <c r="J124" s="666" t="s">
        <v>621</v>
      </c>
      <c r="K124" s="666" t="s">
        <v>622</v>
      </c>
      <c r="L124" s="668">
        <v>36.53001318655604</v>
      </c>
      <c r="M124" s="668">
        <v>46</v>
      </c>
      <c r="N124" s="669">
        <v>1680.3806065815779</v>
      </c>
    </row>
    <row r="125" spans="1:14" ht="14.4" customHeight="1" x14ac:dyDescent="0.3">
      <c r="A125" s="664" t="s">
        <v>549</v>
      </c>
      <c r="B125" s="665" t="s">
        <v>550</v>
      </c>
      <c r="C125" s="666" t="s">
        <v>559</v>
      </c>
      <c r="D125" s="667" t="s">
        <v>1612</v>
      </c>
      <c r="E125" s="666" t="s">
        <v>574</v>
      </c>
      <c r="F125" s="667" t="s">
        <v>1617</v>
      </c>
      <c r="G125" s="666" t="s">
        <v>575</v>
      </c>
      <c r="H125" s="666" t="s">
        <v>972</v>
      </c>
      <c r="I125" s="666" t="s">
        <v>973</v>
      </c>
      <c r="J125" s="666" t="s">
        <v>789</v>
      </c>
      <c r="K125" s="666" t="s">
        <v>974</v>
      </c>
      <c r="L125" s="668">
        <v>43.209999999999994</v>
      </c>
      <c r="M125" s="668">
        <v>1</v>
      </c>
      <c r="N125" s="669">
        <v>43.209999999999994</v>
      </c>
    </row>
    <row r="126" spans="1:14" ht="14.4" customHeight="1" x14ac:dyDescent="0.3">
      <c r="A126" s="664" t="s">
        <v>549</v>
      </c>
      <c r="B126" s="665" t="s">
        <v>550</v>
      </c>
      <c r="C126" s="666" t="s">
        <v>559</v>
      </c>
      <c r="D126" s="667" t="s">
        <v>1612</v>
      </c>
      <c r="E126" s="666" t="s">
        <v>574</v>
      </c>
      <c r="F126" s="667" t="s">
        <v>1617</v>
      </c>
      <c r="G126" s="666" t="s">
        <v>575</v>
      </c>
      <c r="H126" s="666" t="s">
        <v>975</v>
      </c>
      <c r="I126" s="666" t="s">
        <v>976</v>
      </c>
      <c r="J126" s="666" t="s">
        <v>977</v>
      </c>
      <c r="K126" s="666" t="s">
        <v>978</v>
      </c>
      <c r="L126" s="668">
        <v>270.61</v>
      </c>
      <c r="M126" s="668">
        <v>3</v>
      </c>
      <c r="N126" s="669">
        <v>811.83</v>
      </c>
    </row>
    <row r="127" spans="1:14" ht="14.4" customHeight="1" x14ac:dyDescent="0.3">
      <c r="A127" s="664" t="s">
        <v>549</v>
      </c>
      <c r="B127" s="665" t="s">
        <v>550</v>
      </c>
      <c r="C127" s="666" t="s">
        <v>559</v>
      </c>
      <c r="D127" s="667" t="s">
        <v>1612</v>
      </c>
      <c r="E127" s="666" t="s">
        <v>574</v>
      </c>
      <c r="F127" s="667" t="s">
        <v>1617</v>
      </c>
      <c r="G127" s="666" t="s">
        <v>575</v>
      </c>
      <c r="H127" s="666" t="s">
        <v>639</v>
      </c>
      <c r="I127" s="666" t="s">
        <v>640</v>
      </c>
      <c r="J127" s="666" t="s">
        <v>641</v>
      </c>
      <c r="K127" s="666" t="s">
        <v>642</v>
      </c>
      <c r="L127" s="668">
        <v>44.590065228799418</v>
      </c>
      <c r="M127" s="668">
        <v>36</v>
      </c>
      <c r="N127" s="669">
        <v>1605.242348236779</v>
      </c>
    </row>
    <row r="128" spans="1:14" ht="14.4" customHeight="1" x14ac:dyDescent="0.3">
      <c r="A128" s="664" t="s">
        <v>549</v>
      </c>
      <c r="B128" s="665" t="s">
        <v>550</v>
      </c>
      <c r="C128" s="666" t="s">
        <v>559</v>
      </c>
      <c r="D128" s="667" t="s">
        <v>1612</v>
      </c>
      <c r="E128" s="666" t="s">
        <v>574</v>
      </c>
      <c r="F128" s="667" t="s">
        <v>1617</v>
      </c>
      <c r="G128" s="666" t="s">
        <v>575</v>
      </c>
      <c r="H128" s="666" t="s">
        <v>979</v>
      </c>
      <c r="I128" s="666" t="s">
        <v>980</v>
      </c>
      <c r="J128" s="666" t="s">
        <v>981</v>
      </c>
      <c r="K128" s="666" t="s">
        <v>982</v>
      </c>
      <c r="L128" s="668">
        <v>61.860139248612029</v>
      </c>
      <c r="M128" s="668">
        <v>1</v>
      </c>
      <c r="N128" s="669">
        <v>61.860139248612029</v>
      </c>
    </row>
    <row r="129" spans="1:14" ht="14.4" customHeight="1" x14ac:dyDescent="0.3">
      <c r="A129" s="664" t="s">
        <v>549</v>
      </c>
      <c r="B129" s="665" t="s">
        <v>550</v>
      </c>
      <c r="C129" s="666" t="s">
        <v>559</v>
      </c>
      <c r="D129" s="667" t="s">
        <v>1612</v>
      </c>
      <c r="E129" s="666" t="s">
        <v>574</v>
      </c>
      <c r="F129" s="667" t="s">
        <v>1617</v>
      </c>
      <c r="G129" s="666" t="s">
        <v>575</v>
      </c>
      <c r="H129" s="666" t="s">
        <v>983</v>
      </c>
      <c r="I129" s="666" t="s">
        <v>984</v>
      </c>
      <c r="J129" s="666" t="s">
        <v>985</v>
      </c>
      <c r="K129" s="666" t="s">
        <v>986</v>
      </c>
      <c r="L129" s="668">
        <v>88.720000000000041</v>
      </c>
      <c r="M129" s="668">
        <v>1</v>
      </c>
      <c r="N129" s="669">
        <v>88.720000000000041</v>
      </c>
    </row>
    <row r="130" spans="1:14" ht="14.4" customHeight="1" x14ac:dyDescent="0.3">
      <c r="A130" s="664" t="s">
        <v>549</v>
      </c>
      <c r="B130" s="665" t="s">
        <v>550</v>
      </c>
      <c r="C130" s="666" t="s">
        <v>559</v>
      </c>
      <c r="D130" s="667" t="s">
        <v>1612</v>
      </c>
      <c r="E130" s="666" t="s">
        <v>574</v>
      </c>
      <c r="F130" s="667" t="s">
        <v>1617</v>
      </c>
      <c r="G130" s="666" t="s">
        <v>575</v>
      </c>
      <c r="H130" s="666" t="s">
        <v>987</v>
      </c>
      <c r="I130" s="666" t="s">
        <v>988</v>
      </c>
      <c r="J130" s="666" t="s">
        <v>656</v>
      </c>
      <c r="K130" s="666" t="s">
        <v>989</v>
      </c>
      <c r="L130" s="668">
        <v>123.62</v>
      </c>
      <c r="M130" s="668">
        <v>1</v>
      </c>
      <c r="N130" s="669">
        <v>123.62</v>
      </c>
    </row>
    <row r="131" spans="1:14" ht="14.4" customHeight="1" x14ac:dyDescent="0.3">
      <c r="A131" s="664" t="s">
        <v>549</v>
      </c>
      <c r="B131" s="665" t="s">
        <v>550</v>
      </c>
      <c r="C131" s="666" t="s">
        <v>559</v>
      </c>
      <c r="D131" s="667" t="s">
        <v>1612</v>
      </c>
      <c r="E131" s="666" t="s">
        <v>574</v>
      </c>
      <c r="F131" s="667" t="s">
        <v>1617</v>
      </c>
      <c r="G131" s="666" t="s">
        <v>575</v>
      </c>
      <c r="H131" s="666" t="s">
        <v>990</v>
      </c>
      <c r="I131" s="666" t="s">
        <v>991</v>
      </c>
      <c r="J131" s="666" t="s">
        <v>992</v>
      </c>
      <c r="K131" s="666" t="s">
        <v>993</v>
      </c>
      <c r="L131" s="668">
        <v>210.43</v>
      </c>
      <c r="M131" s="668">
        <v>1</v>
      </c>
      <c r="N131" s="669">
        <v>210.43</v>
      </c>
    </row>
    <row r="132" spans="1:14" ht="14.4" customHeight="1" x14ac:dyDescent="0.3">
      <c r="A132" s="664" t="s">
        <v>549</v>
      </c>
      <c r="B132" s="665" t="s">
        <v>550</v>
      </c>
      <c r="C132" s="666" t="s">
        <v>559</v>
      </c>
      <c r="D132" s="667" t="s">
        <v>1612</v>
      </c>
      <c r="E132" s="666" t="s">
        <v>574</v>
      </c>
      <c r="F132" s="667" t="s">
        <v>1617</v>
      </c>
      <c r="G132" s="666" t="s">
        <v>575</v>
      </c>
      <c r="H132" s="666" t="s">
        <v>994</v>
      </c>
      <c r="I132" s="666" t="s">
        <v>995</v>
      </c>
      <c r="J132" s="666" t="s">
        <v>702</v>
      </c>
      <c r="K132" s="666" t="s">
        <v>996</v>
      </c>
      <c r="L132" s="668">
        <v>132.32</v>
      </c>
      <c r="M132" s="668">
        <v>2</v>
      </c>
      <c r="N132" s="669">
        <v>264.64</v>
      </c>
    </row>
    <row r="133" spans="1:14" ht="14.4" customHeight="1" x14ac:dyDescent="0.3">
      <c r="A133" s="664" t="s">
        <v>549</v>
      </c>
      <c r="B133" s="665" t="s">
        <v>550</v>
      </c>
      <c r="C133" s="666" t="s">
        <v>559</v>
      </c>
      <c r="D133" s="667" t="s">
        <v>1612</v>
      </c>
      <c r="E133" s="666" t="s">
        <v>574</v>
      </c>
      <c r="F133" s="667" t="s">
        <v>1617</v>
      </c>
      <c r="G133" s="666" t="s">
        <v>575</v>
      </c>
      <c r="H133" s="666" t="s">
        <v>997</v>
      </c>
      <c r="I133" s="666" t="s">
        <v>998</v>
      </c>
      <c r="J133" s="666" t="s">
        <v>614</v>
      </c>
      <c r="K133" s="666" t="s">
        <v>999</v>
      </c>
      <c r="L133" s="668">
        <v>159.84000000000003</v>
      </c>
      <c r="M133" s="668">
        <v>3</v>
      </c>
      <c r="N133" s="669">
        <v>479.5200000000001</v>
      </c>
    </row>
    <row r="134" spans="1:14" ht="14.4" customHeight="1" x14ac:dyDescent="0.3">
      <c r="A134" s="664" t="s">
        <v>549</v>
      </c>
      <c r="B134" s="665" t="s">
        <v>550</v>
      </c>
      <c r="C134" s="666" t="s">
        <v>559</v>
      </c>
      <c r="D134" s="667" t="s">
        <v>1612</v>
      </c>
      <c r="E134" s="666" t="s">
        <v>574</v>
      </c>
      <c r="F134" s="667" t="s">
        <v>1617</v>
      </c>
      <c r="G134" s="666" t="s">
        <v>575</v>
      </c>
      <c r="H134" s="666" t="s">
        <v>1000</v>
      </c>
      <c r="I134" s="666" t="s">
        <v>671</v>
      </c>
      <c r="J134" s="666" t="s">
        <v>1001</v>
      </c>
      <c r="K134" s="666"/>
      <c r="L134" s="668">
        <v>94.743004015592135</v>
      </c>
      <c r="M134" s="668">
        <v>13</v>
      </c>
      <c r="N134" s="669">
        <v>1231.6590522026977</v>
      </c>
    </row>
    <row r="135" spans="1:14" ht="14.4" customHeight="1" x14ac:dyDescent="0.3">
      <c r="A135" s="664" t="s">
        <v>549</v>
      </c>
      <c r="B135" s="665" t="s">
        <v>550</v>
      </c>
      <c r="C135" s="666" t="s">
        <v>559</v>
      </c>
      <c r="D135" s="667" t="s">
        <v>1612</v>
      </c>
      <c r="E135" s="666" t="s">
        <v>574</v>
      </c>
      <c r="F135" s="667" t="s">
        <v>1617</v>
      </c>
      <c r="G135" s="666" t="s">
        <v>575</v>
      </c>
      <c r="H135" s="666" t="s">
        <v>670</v>
      </c>
      <c r="I135" s="666" t="s">
        <v>671</v>
      </c>
      <c r="J135" s="666" t="s">
        <v>672</v>
      </c>
      <c r="K135" s="666"/>
      <c r="L135" s="668">
        <v>147.5</v>
      </c>
      <c r="M135" s="668">
        <v>1</v>
      </c>
      <c r="N135" s="669">
        <v>147.5</v>
      </c>
    </row>
    <row r="136" spans="1:14" ht="14.4" customHeight="1" x14ac:dyDescent="0.3">
      <c r="A136" s="664" t="s">
        <v>549</v>
      </c>
      <c r="B136" s="665" t="s">
        <v>550</v>
      </c>
      <c r="C136" s="666" t="s">
        <v>559</v>
      </c>
      <c r="D136" s="667" t="s">
        <v>1612</v>
      </c>
      <c r="E136" s="666" t="s">
        <v>574</v>
      </c>
      <c r="F136" s="667" t="s">
        <v>1617</v>
      </c>
      <c r="G136" s="666" t="s">
        <v>575</v>
      </c>
      <c r="H136" s="666" t="s">
        <v>677</v>
      </c>
      <c r="I136" s="666" t="s">
        <v>678</v>
      </c>
      <c r="J136" s="666" t="s">
        <v>679</v>
      </c>
      <c r="K136" s="666" t="s">
        <v>680</v>
      </c>
      <c r="L136" s="668">
        <v>66.705183075177189</v>
      </c>
      <c r="M136" s="668">
        <v>5</v>
      </c>
      <c r="N136" s="669">
        <v>333.52591537588592</v>
      </c>
    </row>
    <row r="137" spans="1:14" ht="14.4" customHeight="1" x14ac:dyDescent="0.3">
      <c r="A137" s="664" t="s">
        <v>549</v>
      </c>
      <c r="B137" s="665" t="s">
        <v>550</v>
      </c>
      <c r="C137" s="666" t="s">
        <v>559</v>
      </c>
      <c r="D137" s="667" t="s">
        <v>1612</v>
      </c>
      <c r="E137" s="666" t="s">
        <v>574</v>
      </c>
      <c r="F137" s="667" t="s">
        <v>1617</v>
      </c>
      <c r="G137" s="666" t="s">
        <v>575</v>
      </c>
      <c r="H137" s="666" t="s">
        <v>1002</v>
      </c>
      <c r="I137" s="666" t="s">
        <v>1003</v>
      </c>
      <c r="J137" s="666" t="s">
        <v>1004</v>
      </c>
      <c r="K137" s="666" t="s">
        <v>1005</v>
      </c>
      <c r="L137" s="668">
        <v>67.750000000000057</v>
      </c>
      <c r="M137" s="668">
        <v>1</v>
      </c>
      <c r="N137" s="669">
        <v>67.750000000000057</v>
      </c>
    </row>
    <row r="138" spans="1:14" ht="14.4" customHeight="1" x14ac:dyDescent="0.3">
      <c r="A138" s="664" t="s">
        <v>549</v>
      </c>
      <c r="B138" s="665" t="s">
        <v>550</v>
      </c>
      <c r="C138" s="666" t="s">
        <v>559</v>
      </c>
      <c r="D138" s="667" t="s">
        <v>1612</v>
      </c>
      <c r="E138" s="666" t="s">
        <v>574</v>
      </c>
      <c r="F138" s="667" t="s">
        <v>1617</v>
      </c>
      <c r="G138" s="666" t="s">
        <v>575</v>
      </c>
      <c r="H138" s="666" t="s">
        <v>1006</v>
      </c>
      <c r="I138" s="666" t="s">
        <v>1007</v>
      </c>
      <c r="J138" s="666" t="s">
        <v>706</v>
      </c>
      <c r="K138" s="666" t="s">
        <v>796</v>
      </c>
      <c r="L138" s="668">
        <v>34.67</v>
      </c>
      <c r="M138" s="668">
        <v>1</v>
      </c>
      <c r="N138" s="669">
        <v>34.67</v>
      </c>
    </row>
    <row r="139" spans="1:14" ht="14.4" customHeight="1" x14ac:dyDescent="0.3">
      <c r="A139" s="664" t="s">
        <v>549</v>
      </c>
      <c r="B139" s="665" t="s">
        <v>550</v>
      </c>
      <c r="C139" s="666" t="s">
        <v>559</v>
      </c>
      <c r="D139" s="667" t="s">
        <v>1612</v>
      </c>
      <c r="E139" s="666" t="s">
        <v>574</v>
      </c>
      <c r="F139" s="667" t="s">
        <v>1617</v>
      </c>
      <c r="G139" s="666" t="s">
        <v>575</v>
      </c>
      <c r="H139" s="666" t="s">
        <v>708</v>
      </c>
      <c r="I139" s="666" t="s">
        <v>709</v>
      </c>
      <c r="J139" s="666" t="s">
        <v>710</v>
      </c>
      <c r="K139" s="666" t="s">
        <v>711</v>
      </c>
      <c r="L139" s="668">
        <v>27.123308960458303</v>
      </c>
      <c r="M139" s="668">
        <v>3</v>
      </c>
      <c r="N139" s="669">
        <v>81.369926881374909</v>
      </c>
    </row>
    <row r="140" spans="1:14" ht="14.4" customHeight="1" x14ac:dyDescent="0.3">
      <c r="A140" s="664" t="s">
        <v>549</v>
      </c>
      <c r="B140" s="665" t="s">
        <v>550</v>
      </c>
      <c r="C140" s="666" t="s">
        <v>559</v>
      </c>
      <c r="D140" s="667" t="s">
        <v>1612</v>
      </c>
      <c r="E140" s="666" t="s">
        <v>574</v>
      </c>
      <c r="F140" s="667" t="s">
        <v>1617</v>
      </c>
      <c r="G140" s="666" t="s">
        <v>575</v>
      </c>
      <c r="H140" s="666" t="s">
        <v>712</v>
      </c>
      <c r="I140" s="666" t="s">
        <v>713</v>
      </c>
      <c r="J140" s="666" t="s">
        <v>714</v>
      </c>
      <c r="K140" s="666"/>
      <c r="L140" s="668">
        <v>425.06653675282826</v>
      </c>
      <c r="M140" s="668">
        <v>1</v>
      </c>
      <c r="N140" s="669">
        <v>425.06653675282826</v>
      </c>
    </row>
    <row r="141" spans="1:14" ht="14.4" customHeight="1" x14ac:dyDescent="0.3">
      <c r="A141" s="664" t="s">
        <v>549</v>
      </c>
      <c r="B141" s="665" t="s">
        <v>550</v>
      </c>
      <c r="C141" s="666" t="s">
        <v>559</v>
      </c>
      <c r="D141" s="667" t="s">
        <v>1612</v>
      </c>
      <c r="E141" s="666" t="s">
        <v>574</v>
      </c>
      <c r="F141" s="667" t="s">
        <v>1617</v>
      </c>
      <c r="G141" s="666" t="s">
        <v>575</v>
      </c>
      <c r="H141" s="666" t="s">
        <v>723</v>
      </c>
      <c r="I141" s="666" t="s">
        <v>724</v>
      </c>
      <c r="J141" s="666" t="s">
        <v>725</v>
      </c>
      <c r="K141" s="666" t="s">
        <v>726</v>
      </c>
      <c r="L141" s="668">
        <v>42.170136761906662</v>
      </c>
      <c r="M141" s="668">
        <v>2</v>
      </c>
      <c r="N141" s="669">
        <v>84.340273523813323</v>
      </c>
    </row>
    <row r="142" spans="1:14" ht="14.4" customHeight="1" x14ac:dyDescent="0.3">
      <c r="A142" s="664" t="s">
        <v>549</v>
      </c>
      <c r="B142" s="665" t="s">
        <v>550</v>
      </c>
      <c r="C142" s="666" t="s">
        <v>559</v>
      </c>
      <c r="D142" s="667" t="s">
        <v>1612</v>
      </c>
      <c r="E142" s="666" t="s">
        <v>574</v>
      </c>
      <c r="F142" s="667" t="s">
        <v>1617</v>
      </c>
      <c r="G142" s="666" t="s">
        <v>575</v>
      </c>
      <c r="H142" s="666" t="s">
        <v>735</v>
      </c>
      <c r="I142" s="666" t="s">
        <v>736</v>
      </c>
      <c r="J142" s="666" t="s">
        <v>641</v>
      </c>
      <c r="K142" s="666" t="s">
        <v>737</v>
      </c>
      <c r="L142" s="668">
        <v>56.880141702948357</v>
      </c>
      <c r="M142" s="668">
        <v>161</v>
      </c>
      <c r="N142" s="669">
        <v>9157.702814174685</v>
      </c>
    </row>
    <row r="143" spans="1:14" ht="14.4" customHeight="1" x14ac:dyDescent="0.3">
      <c r="A143" s="664" t="s">
        <v>549</v>
      </c>
      <c r="B143" s="665" t="s">
        <v>550</v>
      </c>
      <c r="C143" s="666" t="s">
        <v>559</v>
      </c>
      <c r="D143" s="667" t="s">
        <v>1612</v>
      </c>
      <c r="E143" s="666" t="s">
        <v>574</v>
      </c>
      <c r="F143" s="667" t="s">
        <v>1617</v>
      </c>
      <c r="G143" s="666" t="s">
        <v>575</v>
      </c>
      <c r="H143" s="666" t="s">
        <v>746</v>
      </c>
      <c r="I143" s="666" t="s">
        <v>747</v>
      </c>
      <c r="J143" s="666" t="s">
        <v>748</v>
      </c>
      <c r="K143" s="666" t="s">
        <v>749</v>
      </c>
      <c r="L143" s="668">
        <v>68.78999948215079</v>
      </c>
      <c r="M143" s="668">
        <v>3</v>
      </c>
      <c r="N143" s="669">
        <v>206.36999844645237</v>
      </c>
    </row>
    <row r="144" spans="1:14" ht="14.4" customHeight="1" x14ac:dyDescent="0.3">
      <c r="A144" s="664" t="s">
        <v>549</v>
      </c>
      <c r="B144" s="665" t="s">
        <v>550</v>
      </c>
      <c r="C144" s="666" t="s">
        <v>559</v>
      </c>
      <c r="D144" s="667" t="s">
        <v>1612</v>
      </c>
      <c r="E144" s="666" t="s">
        <v>574</v>
      </c>
      <c r="F144" s="667" t="s">
        <v>1617</v>
      </c>
      <c r="G144" s="666" t="s">
        <v>575</v>
      </c>
      <c r="H144" s="666" t="s">
        <v>750</v>
      </c>
      <c r="I144" s="666" t="s">
        <v>671</v>
      </c>
      <c r="J144" s="666" t="s">
        <v>751</v>
      </c>
      <c r="K144" s="666"/>
      <c r="L144" s="668">
        <v>30.589999999999996</v>
      </c>
      <c r="M144" s="668">
        <v>1</v>
      </c>
      <c r="N144" s="669">
        <v>30.589999999999996</v>
      </c>
    </row>
    <row r="145" spans="1:14" ht="14.4" customHeight="1" x14ac:dyDescent="0.3">
      <c r="A145" s="664" t="s">
        <v>549</v>
      </c>
      <c r="B145" s="665" t="s">
        <v>550</v>
      </c>
      <c r="C145" s="666" t="s">
        <v>559</v>
      </c>
      <c r="D145" s="667" t="s">
        <v>1612</v>
      </c>
      <c r="E145" s="666" t="s">
        <v>574</v>
      </c>
      <c r="F145" s="667" t="s">
        <v>1617</v>
      </c>
      <c r="G145" s="666" t="s">
        <v>575</v>
      </c>
      <c r="H145" s="666" t="s">
        <v>1008</v>
      </c>
      <c r="I145" s="666" t="s">
        <v>671</v>
      </c>
      <c r="J145" s="666" t="s">
        <v>1009</v>
      </c>
      <c r="K145" s="666"/>
      <c r="L145" s="668">
        <v>148.24</v>
      </c>
      <c r="M145" s="668">
        <v>2</v>
      </c>
      <c r="N145" s="669">
        <v>296.48</v>
      </c>
    </row>
    <row r="146" spans="1:14" ht="14.4" customHeight="1" x14ac:dyDescent="0.3">
      <c r="A146" s="664" t="s">
        <v>549</v>
      </c>
      <c r="B146" s="665" t="s">
        <v>550</v>
      </c>
      <c r="C146" s="666" t="s">
        <v>559</v>
      </c>
      <c r="D146" s="667" t="s">
        <v>1612</v>
      </c>
      <c r="E146" s="666" t="s">
        <v>574</v>
      </c>
      <c r="F146" s="667" t="s">
        <v>1617</v>
      </c>
      <c r="G146" s="666" t="s">
        <v>575</v>
      </c>
      <c r="H146" s="666" t="s">
        <v>752</v>
      </c>
      <c r="I146" s="666" t="s">
        <v>753</v>
      </c>
      <c r="J146" s="666" t="s">
        <v>754</v>
      </c>
      <c r="K146" s="666" t="s">
        <v>755</v>
      </c>
      <c r="L146" s="668">
        <v>116.35973829873038</v>
      </c>
      <c r="M146" s="668">
        <v>1</v>
      </c>
      <c r="N146" s="669">
        <v>116.35973829873038</v>
      </c>
    </row>
    <row r="147" spans="1:14" ht="14.4" customHeight="1" x14ac:dyDescent="0.3">
      <c r="A147" s="664" t="s">
        <v>549</v>
      </c>
      <c r="B147" s="665" t="s">
        <v>550</v>
      </c>
      <c r="C147" s="666" t="s">
        <v>559</v>
      </c>
      <c r="D147" s="667" t="s">
        <v>1612</v>
      </c>
      <c r="E147" s="666" t="s">
        <v>574</v>
      </c>
      <c r="F147" s="667" t="s">
        <v>1617</v>
      </c>
      <c r="G147" s="666" t="s">
        <v>575</v>
      </c>
      <c r="H147" s="666" t="s">
        <v>764</v>
      </c>
      <c r="I147" s="666" t="s">
        <v>765</v>
      </c>
      <c r="J147" s="666" t="s">
        <v>766</v>
      </c>
      <c r="K147" s="666" t="s">
        <v>767</v>
      </c>
      <c r="L147" s="668">
        <v>69.059999999999988</v>
      </c>
      <c r="M147" s="668">
        <v>3</v>
      </c>
      <c r="N147" s="669">
        <v>207.17999999999995</v>
      </c>
    </row>
    <row r="148" spans="1:14" ht="14.4" customHeight="1" x14ac:dyDescent="0.3">
      <c r="A148" s="664" t="s">
        <v>549</v>
      </c>
      <c r="B148" s="665" t="s">
        <v>550</v>
      </c>
      <c r="C148" s="666" t="s">
        <v>559</v>
      </c>
      <c r="D148" s="667" t="s">
        <v>1612</v>
      </c>
      <c r="E148" s="666" t="s">
        <v>574</v>
      </c>
      <c r="F148" s="667" t="s">
        <v>1617</v>
      </c>
      <c r="G148" s="666" t="s">
        <v>575</v>
      </c>
      <c r="H148" s="666" t="s">
        <v>1010</v>
      </c>
      <c r="I148" s="666" t="s">
        <v>1010</v>
      </c>
      <c r="J148" s="666" t="s">
        <v>1011</v>
      </c>
      <c r="K148" s="666" t="s">
        <v>1012</v>
      </c>
      <c r="L148" s="668">
        <v>133.94000000000008</v>
      </c>
      <c r="M148" s="668">
        <v>1</v>
      </c>
      <c r="N148" s="669">
        <v>133.94000000000008</v>
      </c>
    </row>
    <row r="149" spans="1:14" ht="14.4" customHeight="1" x14ac:dyDescent="0.3">
      <c r="A149" s="664" t="s">
        <v>549</v>
      </c>
      <c r="B149" s="665" t="s">
        <v>550</v>
      </c>
      <c r="C149" s="666" t="s">
        <v>559</v>
      </c>
      <c r="D149" s="667" t="s">
        <v>1612</v>
      </c>
      <c r="E149" s="666" t="s">
        <v>574</v>
      </c>
      <c r="F149" s="667" t="s">
        <v>1617</v>
      </c>
      <c r="G149" s="666" t="s">
        <v>575</v>
      </c>
      <c r="H149" s="666" t="s">
        <v>1013</v>
      </c>
      <c r="I149" s="666" t="s">
        <v>1014</v>
      </c>
      <c r="J149" s="666" t="s">
        <v>1015</v>
      </c>
      <c r="K149" s="666" t="s">
        <v>1016</v>
      </c>
      <c r="L149" s="668">
        <v>48.197863207315471</v>
      </c>
      <c r="M149" s="668">
        <v>18</v>
      </c>
      <c r="N149" s="669">
        <v>867.56153773167853</v>
      </c>
    </row>
    <row r="150" spans="1:14" ht="14.4" customHeight="1" x14ac:dyDescent="0.3">
      <c r="A150" s="664" t="s">
        <v>549</v>
      </c>
      <c r="B150" s="665" t="s">
        <v>550</v>
      </c>
      <c r="C150" s="666" t="s">
        <v>559</v>
      </c>
      <c r="D150" s="667" t="s">
        <v>1612</v>
      </c>
      <c r="E150" s="666" t="s">
        <v>574</v>
      </c>
      <c r="F150" s="667" t="s">
        <v>1617</v>
      </c>
      <c r="G150" s="666" t="s">
        <v>575</v>
      </c>
      <c r="H150" s="666" t="s">
        <v>768</v>
      </c>
      <c r="I150" s="666" t="s">
        <v>671</v>
      </c>
      <c r="J150" s="666" t="s">
        <v>769</v>
      </c>
      <c r="K150" s="666"/>
      <c r="L150" s="668">
        <v>104.67500179936702</v>
      </c>
      <c r="M150" s="668">
        <v>2</v>
      </c>
      <c r="N150" s="669">
        <v>209.35000359873405</v>
      </c>
    </row>
    <row r="151" spans="1:14" ht="14.4" customHeight="1" x14ac:dyDescent="0.3">
      <c r="A151" s="664" t="s">
        <v>549</v>
      </c>
      <c r="B151" s="665" t="s">
        <v>550</v>
      </c>
      <c r="C151" s="666" t="s">
        <v>559</v>
      </c>
      <c r="D151" s="667" t="s">
        <v>1612</v>
      </c>
      <c r="E151" s="666" t="s">
        <v>574</v>
      </c>
      <c r="F151" s="667" t="s">
        <v>1617</v>
      </c>
      <c r="G151" s="666" t="s">
        <v>575</v>
      </c>
      <c r="H151" s="666" t="s">
        <v>1017</v>
      </c>
      <c r="I151" s="666" t="s">
        <v>671</v>
      </c>
      <c r="J151" s="666" t="s">
        <v>1018</v>
      </c>
      <c r="K151" s="666"/>
      <c r="L151" s="668">
        <v>216.84</v>
      </c>
      <c r="M151" s="668">
        <v>1</v>
      </c>
      <c r="N151" s="669">
        <v>216.84</v>
      </c>
    </row>
    <row r="152" spans="1:14" ht="14.4" customHeight="1" x14ac:dyDescent="0.3">
      <c r="A152" s="664" t="s">
        <v>549</v>
      </c>
      <c r="B152" s="665" t="s">
        <v>550</v>
      </c>
      <c r="C152" s="666" t="s">
        <v>559</v>
      </c>
      <c r="D152" s="667" t="s">
        <v>1612</v>
      </c>
      <c r="E152" s="666" t="s">
        <v>574</v>
      </c>
      <c r="F152" s="667" t="s">
        <v>1617</v>
      </c>
      <c r="G152" s="666" t="s">
        <v>575</v>
      </c>
      <c r="H152" s="666" t="s">
        <v>1019</v>
      </c>
      <c r="I152" s="666" t="s">
        <v>1020</v>
      </c>
      <c r="J152" s="666" t="s">
        <v>1021</v>
      </c>
      <c r="K152" s="666" t="s">
        <v>1022</v>
      </c>
      <c r="L152" s="668">
        <v>43.62</v>
      </c>
      <c r="M152" s="668">
        <v>1</v>
      </c>
      <c r="N152" s="669">
        <v>43.62</v>
      </c>
    </row>
    <row r="153" spans="1:14" ht="14.4" customHeight="1" x14ac:dyDescent="0.3">
      <c r="A153" s="664" t="s">
        <v>549</v>
      </c>
      <c r="B153" s="665" t="s">
        <v>550</v>
      </c>
      <c r="C153" s="666" t="s">
        <v>559</v>
      </c>
      <c r="D153" s="667" t="s">
        <v>1612</v>
      </c>
      <c r="E153" s="666" t="s">
        <v>574</v>
      </c>
      <c r="F153" s="667" t="s">
        <v>1617</v>
      </c>
      <c r="G153" s="666" t="s">
        <v>575</v>
      </c>
      <c r="H153" s="666" t="s">
        <v>1023</v>
      </c>
      <c r="I153" s="666" t="s">
        <v>1024</v>
      </c>
      <c r="J153" s="666" t="s">
        <v>1025</v>
      </c>
      <c r="K153" s="666" t="s">
        <v>1026</v>
      </c>
      <c r="L153" s="668">
        <v>112.4997602053069</v>
      </c>
      <c r="M153" s="668">
        <v>20</v>
      </c>
      <c r="N153" s="669">
        <v>2249.9952041061379</v>
      </c>
    </row>
    <row r="154" spans="1:14" ht="14.4" customHeight="1" x14ac:dyDescent="0.3">
      <c r="A154" s="664" t="s">
        <v>549</v>
      </c>
      <c r="B154" s="665" t="s">
        <v>550</v>
      </c>
      <c r="C154" s="666" t="s">
        <v>559</v>
      </c>
      <c r="D154" s="667" t="s">
        <v>1612</v>
      </c>
      <c r="E154" s="666" t="s">
        <v>574</v>
      </c>
      <c r="F154" s="667" t="s">
        <v>1617</v>
      </c>
      <c r="G154" s="666" t="s">
        <v>575</v>
      </c>
      <c r="H154" s="666" t="s">
        <v>1027</v>
      </c>
      <c r="I154" s="666" t="s">
        <v>1028</v>
      </c>
      <c r="J154" s="666" t="s">
        <v>1029</v>
      </c>
      <c r="K154" s="666" t="s">
        <v>1030</v>
      </c>
      <c r="L154" s="668">
        <v>105.02793103448276</v>
      </c>
      <c r="M154" s="668">
        <v>1</v>
      </c>
      <c r="N154" s="669">
        <v>105.02793103448276</v>
      </c>
    </row>
    <row r="155" spans="1:14" ht="14.4" customHeight="1" x14ac:dyDescent="0.3">
      <c r="A155" s="664" t="s">
        <v>549</v>
      </c>
      <c r="B155" s="665" t="s">
        <v>550</v>
      </c>
      <c r="C155" s="666" t="s">
        <v>559</v>
      </c>
      <c r="D155" s="667" t="s">
        <v>1612</v>
      </c>
      <c r="E155" s="666" t="s">
        <v>574</v>
      </c>
      <c r="F155" s="667" t="s">
        <v>1617</v>
      </c>
      <c r="G155" s="666" t="s">
        <v>575</v>
      </c>
      <c r="H155" s="666" t="s">
        <v>782</v>
      </c>
      <c r="I155" s="666" t="s">
        <v>671</v>
      </c>
      <c r="J155" s="666" t="s">
        <v>783</v>
      </c>
      <c r="K155" s="666"/>
      <c r="L155" s="668">
        <v>126.06252429562105</v>
      </c>
      <c r="M155" s="668">
        <v>4</v>
      </c>
      <c r="N155" s="669">
        <v>504.25009718248418</v>
      </c>
    </row>
    <row r="156" spans="1:14" ht="14.4" customHeight="1" x14ac:dyDescent="0.3">
      <c r="A156" s="664" t="s">
        <v>549</v>
      </c>
      <c r="B156" s="665" t="s">
        <v>550</v>
      </c>
      <c r="C156" s="666" t="s">
        <v>559</v>
      </c>
      <c r="D156" s="667" t="s">
        <v>1612</v>
      </c>
      <c r="E156" s="666" t="s">
        <v>574</v>
      </c>
      <c r="F156" s="667" t="s">
        <v>1617</v>
      </c>
      <c r="G156" s="666" t="s">
        <v>575</v>
      </c>
      <c r="H156" s="666" t="s">
        <v>787</v>
      </c>
      <c r="I156" s="666" t="s">
        <v>788</v>
      </c>
      <c r="J156" s="666" t="s">
        <v>789</v>
      </c>
      <c r="K156" s="666" t="s">
        <v>790</v>
      </c>
      <c r="L156" s="668">
        <v>15.820067000700792</v>
      </c>
      <c r="M156" s="668">
        <v>2</v>
      </c>
      <c r="N156" s="669">
        <v>31.640134001401584</v>
      </c>
    </row>
    <row r="157" spans="1:14" ht="14.4" customHeight="1" x14ac:dyDescent="0.3">
      <c r="A157" s="664" t="s">
        <v>549</v>
      </c>
      <c r="B157" s="665" t="s">
        <v>550</v>
      </c>
      <c r="C157" s="666" t="s">
        <v>559</v>
      </c>
      <c r="D157" s="667" t="s">
        <v>1612</v>
      </c>
      <c r="E157" s="666" t="s">
        <v>574</v>
      </c>
      <c r="F157" s="667" t="s">
        <v>1617</v>
      </c>
      <c r="G157" s="666" t="s">
        <v>575</v>
      </c>
      <c r="H157" s="666" t="s">
        <v>1031</v>
      </c>
      <c r="I157" s="666" t="s">
        <v>1032</v>
      </c>
      <c r="J157" s="666" t="s">
        <v>1033</v>
      </c>
      <c r="K157" s="666" t="s">
        <v>1034</v>
      </c>
      <c r="L157" s="668">
        <v>325.15985515544992</v>
      </c>
      <c r="M157" s="668">
        <v>42</v>
      </c>
      <c r="N157" s="669">
        <v>13656.713916528895</v>
      </c>
    </row>
    <row r="158" spans="1:14" ht="14.4" customHeight="1" x14ac:dyDescent="0.3">
      <c r="A158" s="664" t="s">
        <v>549</v>
      </c>
      <c r="B158" s="665" t="s">
        <v>550</v>
      </c>
      <c r="C158" s="666" t="s">
        <v>559</v>
      </c>
      <c r="D158" s="667" t="s">
        <v>1612</v>
      </c>
      <c r="E158" s="666" t="s">
        <v>574</v>
      </c>
      <c r="F158" s="667" t="s">
        <v>1617</v>
      </c>
      <c r="G158" s="666" t="s">
        <v>575</v>
      </c>
      <c r="H158" s="666" t="s">
        <v>791</v>
      </c>
      <c r="I158" s="666" t="s">
        <v>671</v>
      </c>
      <c r="J158" s="666" t="s">
        <v>792</v>
      </c>
      <c r="K158" s="666"/>
      <c r="L158" s="668">
        <v>306.48058623586059</v>
      </c>
      <c r="M158" s="668">
        <v>1</v>
      </c>
      <c r="N158" s="669">
        <v>306.48058623586059</v>
      </c>
    </row>
    <row r="159" spans="1:14" ht="14.4" customHeight="1" x14ac:dyDescent="0.3">
      <c r="A159" s="664" t="s">
        <v>549</v>
      </c>
      <c r="B159" s="665" t="s">
        <v>550</v>
      </c>
      <c r="C159" s="666" t="s">
        <v>559</v>
      </c>
      <c r="D159" s="667" t="s">
        <v>1612</v>
      </c>
      <c r="E159" s="666" t="s">
        <v>574</v>
      </c>
      <c r="F159" s="667" t="s">
        <v>1617</v>
      </c>
      <c r="G159" s="666" t="s">
        <v>575</v>
      </c>
      <c r="H159" s="666" t="s">
        <v>1035</v>
      </c>
      <c r="I159" s="666" t="s">
        <v>1036</v>
      </c>
      <c r="J159" s="666" t="s">
        <v>1037</v>
      </c>
      <c r="K159" s="666" t="s">
        <v>1038</v>
      </c>
      <c r="L159" s="668">
        <v>93.610000000000042</v>
      </c>
      <c r="M159" s="668">
        <v>1</v>
      </c>
      <c r="N159" s="669">
        <v>93.610000000000042</v>
      </c>
    </row>
    <row r="160" spans="1:14" ht="14.4" customHeight="1" x14ac:dyDescent="0.3">
      <c r="A160" s="664" t="s">
        <v>549</v>
      </c>
      <c r="B160" s="665" t="s">
        <v>550</v>
      </c>
      <c r="C160" s="666" t="s">
        <v>559</v>
      </c>
      <c r="D160" s="667" t="s">
        <v>1612</v>
      </c>
      <c r="E160" s="666" t="s">
        <v>574</v>
      </c>
      <c r="F160" s="667" t="s">
        <v>1617</v>
      </c>
      <c r="G160" s="666" t="s">
        <v>575</v>
      </c>
      <c r="H160" s="666" t="s">
        <v>1039</v>
      </c>
      <c r="I160" s="666" t="s">
        <v>1040</v>
      </c>
      <c r="J160" s="666" t="s">
        <v>1041</v>
      </c>
      <c r="K160" s="666" t="s">
        <v>1042</v>
      </c>
      <c r="L160" s="668">
        <v>138.16000000000003</v>
      </c>
      <c r="M160" s="668">
        <v>1</v>
      </c>
      <c r="N160" s="669">
        <v>138.16000000000003</v>
      </c>
    </row>
    <row r="161" spans="1:14" ht="14.4" customHeight="1" x14ac:dyDescent="0.3">
      <c r="A161" s="664" t="s">
        <v>549</v>
      </c>
      <c r="B161" s="665" t="s">
        <v>550</v>
      </c>
      <c r="C161" s="666" t="s">
        <v>559</v>
      </c>
      <c r="D161" s="667" t="s">
        <v>1612</v>
      </c>
      <c r="E161" s="666" t="s">
        <v>574</v>
      </c>
      <c r="F161" s="667" t="s">
        <v>1617</v>
      </c>
      <c r="G161" s="666" t="s">
        <v>575</v>
      </c>
      <c r="H161" s="666" t="s">
        <v>1043</v>
      </c>
      <c r="I161" s="666" t="s">
        <v>1044</v>
      </c>
      <c r="J161" s="666" t="s">
        <v>1045</v>
      </c>
      <c r="K161" s="666" t="s">
        <v>1046</v>
      </c>
      <c r="L161" s="668">
        <v>306.7708402396616</v>
      </c>
      <c r="M161" s="668">
        <v>1</v>
      </c>
      <c r="N161" s="669">
        <v>306.7708402396616</v>
      </c>
    </row>
    <row r="162" spans="1:14" ht="14.4" customHeight="1" x14ac:dyDescent="0.3">
      <c r="A162" s="664" t="s">
        <v>549</v>
      </c>
      <c r="B162" s="665" t="s">
        <v>550</v>
      </c>
      <c r="C162" s="666" t="s">
        <v>559</v>
      </c>
      <c r="D162" s="667" t="s">
        <v>1612</v>
      </c>
      <c r="E162" s="666" t="s">
        <v>574</v>
      </c>
      <c r="F162" s="667" t="s">
        <v>1617</v>
      </c>
      <c r="G162" s="666" t="s">
        <v>575</v>
      </c>
      <c r="H162" s="666" t="s">
        <v>1047</v>
      </c>
      <c r="I162" s="666" t="s">
        <v>1048</v>
      </c>
      <c r="J162" s="666" t="s">
        <v>1049</v>
      </c>
      <c r="K162" s="666" t="s">
        <v>1050</v>
      </c>
      <c r="L162" s="668">
        <v>102.62808671128521</v>
      </c>
      <c r="M162" s="668">
        <v>1</v>
      </c>
      <c r="N162" s="669">
        <v>102.62808671128521</v>
      </c>
    </row>
    <row r="163" spans="1:14" ht="14.4" customHeight="1" x14ac:dyDescent="0.3">
      <c r="A163" s="664" t="s">
        <v>549</v>
      </c>
      <c r="B163" s="665" t="s">
        <v>550</v>
      </c>
      <c r="C163" s="666" t="s">
        <v>559</v>
      </c>
      <c r="D163" s="667" t="s">
        <v>1612</v>
      </c>
      <c r="E163" s="666" t="s">
        <v>574</v>
      </c>
      <c r="F163" s="667" t="s">
        <v>1617</v>
      </c>
      <c r="G163" s="666" t="s">
        <v>575</v>
      </c>
      <c r="H163" s="666" t="s">
        <v>1051</v>
      </c>
      <c r="I163" s="666" t="s">
        <v>1051</v>
      </c>
      <c r="J163" s="666" t="s">
        <v>1052</v>
      </c>
      <c r="K163" s="666" t="s">
        <v>1053</v>
      </c>
      <c r="L163" s="668">
        <v>216.07999999999998</v>
      </c>
      <c r="M163" s="668">
        <v>9</v>
      </c>
      <c r="N163" s="669">
        <v>1944.7199999999998</v>
      </c>
    </row>
    <row r="164" spans="1:14" ht="14.4" customHeight="1" x14ac:dyDescent="0.3">
      <c r="A164" s="664" t="s">
        <v>549</v>
      </c>
      <c r="B164" s="665" t="s">
        <v>550</v>
      </c>
      <c r="C164" s="666" t="s">
        <v>559</v>
      </c>
      <c r="D164" s="667" t="s">
        <v>1612</v>
      </c>
      <c r="E164" s="666" t="s">
        <v>574</v>
      </c>
      <c r="F164" s="667" t="s">
        <v>1617</v>
      </c>
      <c r="G164" s="666" t="s">
        <v>575</v>
      </c>
      <c r="H164" s="666" t="s">
        <v>1054</v>
      </c>
      <c r="I164" s="666" t="s">
        <v>1054</v>
      </c>
      <c r="J164" s="666" t="s">
        <v>679</v>
      </c>
      <c r="K164" s="666" t="s">
        <v>1055</v>
      </c>
      <c r="L164" s="668">
        <v>131.10999999999999</v>
      </c>
      <c r="M164" s="668">
        <v>2</v>
      </c>
      <c r="N164" s="669">
        <v>262.21999999999997</v>
      </c>
    </row>
    <row r="165" spans="1:14" ht="14.4" customHeight="1" x14ac:dyDescent="0.3">
      <c r="A165" s="664" t="s">
        <v>549</v>
      </c>
      <c r="B165" s="665" t="s">
        <v>550</v>
      </c>
      <c r="C165" s="666" t="s">
        <v>559</v>
      </c>
      <c r="D165" s="667" t="s">
        <v>1612</v>
      </c>
      <c r="E165" s="666" t="s">
        <v>574</v>
      </c>
      <c r="F165" s="667" t="s">
        <v>1617</v>
      </c>
      <c r="G165" s="666" t="s">
        <v>575</v>
      </c>
      <c r="H165" s="666" t="s">
        <v>1056</v>
      </c>
      <c r="I165" s="666" t="s">
        <v>1056</v>
      </c>
      <c r="J165" s="666" t="s">
        <v>1057</v>
      </c>
      <c r="K165" s="666" t="s">
        <v>884</v>
      </c>
      <c r="L165" s="668">
        <v>156.66999999999999</v>
      </c>
      <c r="M165" s="668">
        <v>1</v>
      </c>
      <c r="N165" s="669">
        <v>156.66999999999999</v>
      </c>
    </row>
    <row r="166" spans="1:14" ht="14.4" customHeight="1" x14ac:dyDescent="0.3">
      <c r="A166" s="664" t="s">
        <v>549</v>
      </c>
      <c r="B166" s="665" t="s">
        <v>550</v>
      </c>
      <c r="C166" s="666" t="s">
        <v>559</v>
      </c>
      <c r="D166" s="667" t="s">
        <v>1612</v>
      </c>
      <c r="E166" s="666" t="s">
        <v>574</v>
      </c>
      <c r="F166" s="667" t="s">
        <v>1617</v>
      </c>
      <c r="G166" s="666" t="s">
        <v>575</v>
      </c>
      <c r="H166" s="666" t="s">
        <v>1058</v>
      </c>
      <c r="I166" s="666" t="s">
        <v>671</v>
      </c>
      <c r="J166" s="666" t="s">
        <v>1059</v>
      </c>
      <c r="K166" s="666"/>
      <c r="L166" s="668">
        <v>45.83</v>
      </c>
      <c r="M166" s="668">
        <v>2</v>
      </c>
      <c r="N166" s="669">
        <v>91.66</v>
      </c>
    </row>
    <row r="167" spans="1:14" ht="14.4" customHeight="1" x14ac:dyDescent="0.3">
      <c r="A167" s="664" t="s">
        <v>549</v>
      </c>
      <c r="B167" s="665" t="s">
        <v>550</v>
      </c>
      <c r="C167" s="666" t="s">
        <v>559</v>
      </c>
      <c r="D167" s="667" t="s">
        <v>1612</v>
      </c>
      <c r="E167" s="666" t="s">
        <v>574</v>
      </c>
      <c r="F167" s="667" t="s">
        <v>1617</v>
      </c>
      <c r="G167" s="666" t="s">
        <v>575</v>
      </c>
      <c r="H167" s="666" t="s">
        <v>1060</v>
      </c>
      <c r="I167" s="666" t="s">
        <v>1060</v>
      </c>
      <c r="J167" s="666" t="s">
        <v>1061</v>
      </c>
      <c r="K167" s="666" t="s">
        <v>1062</v>
      </c>
      <c r="L167" s="668">
        <v>71.900000000000006</v>
      </c>
      <c r="M167" s="668">
        <v>2</v>
      </c>
      <c r="N167" s="669">
        <v>143.80000000000001</v>
      </c>
    </row>
    <row r="168" spans="1:14" ht="14.4" customHeight="1" x14ac:dyDescent="0.3">
      <c r="A168" s="664" t="s">
        <v>549</v>
      </c>
      <c r="B168" s="665" t="s">
        <v>550</v>
      </c>
      <c r="C168" s="666" t="s">
        <v>559</v>
      </c>
      <c r="D168" s="667" t="s">
        <v>1612</v>
      </c>
      <c r="E168" s="666" t="s">
        <v>574</v>
      </c>
      <c r="F168" s="667" t="s">
        <v>1617</v>
      </c>
      <c r="G168" s="666" t="s">
        <v>830</v>
      </c>
      <c r="H168" s="666" t="s">
        <v>839</v>
      </c>
      <c r="I168" s="666" t="s">
        <v>840</v>
      </c>
      <c r="J168" s="666" t="s">
        <v>841</v>
      </c>
      <c r="K168" s="666" t="s">
        <v>842</v>
      </c>
      <c r="L168" s="668">
        <v>34.749999999999986</v>
      </c>
      <c r="M168" s="668">
        <v>5</v>
      </c>
      <c r="N168" s="669">
        <v>173.74999999999994</v>
      </c>
    </row>
    <row r="169" spans="1:14" ht="14.4" customHeight="1" x14ac:dyDescent="0.3">
      <c r="A169" s="664" t="s">
        <v>549</v>
      </c>
      <c r="B169" s="665" t="s">
        <v>550</v>
      </c>
      <c r="C169" s="666" t="s">
        <v>559</v>
      </c>
      <c r="D169" s="667" t="s">
        <v>1612</v>
      </c>
      <c r="E169" s="666" t="s">
        <v>574</v>
      </c>
      <c r="F169" s="667" t="s">
        <v>1617</v>
      </c>
      <c r="G169" s="666" t="s">
        <v>830</v>
      </c>
      <c r="H169" s="666" t="s">
        <v>843</v>
      </c>
      <c r="I169" s="666" t="s">
        <v>844</v>
      </c>
      <c r="J169" s="666" t="s">
        <v>845</v>
      </c>
      <c r="K169" s="666" t="s">
        <v>846</v>
      </c>
      <c r="L169" s="668">
        <v>105.05993453437561</v>
      </c>
      <c r="M169" s="668">
        <v>8</v>
      </c>
      <c r="N169" s="669">
        <v>840.47947627500491</v>
      </c>
    </row>
    <row r="170" spans="1:14" ht="14.4" customHeight="1" x14ac:dyDescent="0.3">
      <c r="A170" s="664" t="s">
        <v>549</v>
      </c>
      <c r="B170" s="665" t="s">
        <v>550</v>
      </c>
      <c r="C170" s="666" t="s">
        <v>559</v>
      </c>
      <c r="D170" s="667" t="s">
        <v>1612</v>
      </c>
      <c r="E170" s="666" t="s">
        <v>574</v>
      </c>
      <c r="F170" s="667" t="s">
        <v>1617</v>
      </c>
      <c r="G170" s="666" t="s">
        <v>830</v>
      </c>
      <c r="H170" s="666" t="s">
        <v>1063</v>
      </c>
      <c r="I170" s="666" t="s">
        <v>1064</v>
      </c>
      <c r="J170" s="666" t="s">
        <v>1065</v>
      </c>
      <c r="K170" s="666" t="s">
        <v>1066</v>
      </c>
      <c r="L170" s="668">
        <v>60.429999999999978</v>
      </c>
      <c r="M170" s="668">
        <v>1</v>
      </c>
      <c r="N170" s="669">
        <v>60.429999999999978</v>
      </c>
    </row>
    <row r="171" spans="1:14" ht="14.4" customHeight="1" x14ac:dyDescent="0.3">
      <c r="A171" s="664" t="s">
        <v>549</v>
      </c>
      <c r="B171" s="665" t="s">
        <v>550</v>
      </c>
      <c r="C171" s="666" t="s">
        <v>559</v>
      </c>
      <c r="D171" s="667" t="s">
        <v>1612</v>
      </c>
      <c r="E171" s="666" t="s">
        <v>574</v>
      </c>
      <c r="F171" s="667" t="s">
        <v>1617</v>
      </c>
      <c r="G171" s="666" t="s">
        <v>830</v>
      </c>
      <c r="H171" s="666" t="s">
        <v>855</v>
      </c>
      <c r="I171" s="666" t="s">
        <v>856</v>
      </c>
      <c r="J171" s="666" t="s">
        <v>857</v>
      </c>
      <c r="K171" s="666" t="s">
        <v>858</v>
      </c>
      <c r="L171" s="668">
        <v>721.20081916845095</v>
      </c>
      <c r="M171" s="668">
        <v>2</v>
      </c>
      <c r="N171" s="669">
        <v>1442.4016383369019</v>
      </c>
    </row>
    <row r="172" spans="1:14" ht="14.4" customHeight="1" x14ac:dyDescent="0.3">
      <c r="A172" s="664" t="s">
        <v>549</v>
      </c>
      <c r="B172" s="665" t="s">
        <v>550</v>
      </c>
      <c r="C172" s="666" t="s">
        <v>559</v>
      </c>
      <c r="D172" s="667" t="s">
        <v>1612</v>
      </c>
      <c r="E172" s="666" t="s">
        <v>574</v>
      </c>
      <c r="F172" s="667" t="s">
        <v>1617</v>
      </c>
      <c r="G172" s="666" t="s">
        <v>830</v>
      </c>
      <c r="H172" s="666" t="s">
        <v>1067</v>
      </c>
      <c r="I172" s="666" t="s">
        <v>1068</v>
      </c>
      <c r="J172" s="666" t="s">
        <v>1069</v>
      </c>
      <c r="K172" s="666" t="s">
        <v>1070</v>
      </c>
      <c r="L172" s="668">
        <v>20.13</v>
      </c>
      <c r="M172" s="668">
        <v>1</v>
      </c>
      <c r="N172" s="669">
        <v>20.13</v>
      </c>
    </row>
    <row r="173" spans="1:14" ht="14.4" customHeight="1" x14ac:dyDescent="0.3">
      <c r="A173" s="664" t="s">
        <v>549</v>
      </c>
      <c r="B173" s="665" t="s">
        <v>550</v>
      </c>
      <c r="C173" s="666" t="s">
        <v>559</v>
      </c>
      <c r="D173" s="667" t="s">
        <v>1612</v>
      </c>
      <c r="E173" s="666" t="s">
        <v>574</v>
      </c>
      <c r="F173" s="667" t="s">
        <v>1617</v>
      </c>
      <c r="G173" s="666" t="s">
        <v>830</v>
      </c>
      <c r="H173" s="666" t="s">
        <v>859</v>
      </c>
      <c r="I173" s="666" t="s">
        <v>860</v>
      </c>
      <c r="J173" s="666" t="s">
        <v>861</v>
      </c>
      <c r="K173" s="666" t="s">
        <v>862</v>
      </c>
      <c r="L173" s="668">
        <v>32.26</v>
      </c>
      <c r="M173" s="668">
        <v>9</v>
      </c>
      <c r="N173" s="669">
        <v>290.33999999999997</v>
      </c>
    </row>
    <row r="174" spans="1:14" ht="14.4" customHeight="1" x14ac:dyDescent="0.3">
      <c r="A174" s="664" t="s">
        <v>549</v>
      </c>
      <c r="B174" s="665" t="s">
        <v>550</v>
      </c>
      <c r="C174" s="666" t="s">
        <v>559</v>
      </c>
      <c r="D174" s="667" t="s">
        <v>1612</v>
      </c>
      <c r="E174" s="666" t="s">
        <v>574</v>
      </c>
      <c r="F174" s="667" t="s">
        <v>1617</v>
      </c>
      <c r="G174" s="666" t="s">
        <v>830</v>
      </c>
      <c r="H174" s="666" t="s">
        <v>1071</v>
      </c>
      <c r="I174" s="666" t="s">
        <v>1072</v>
      </c>
      <c r="J174" s="666" t="s">
        <v>1073</v>
      </c>
      <c r="K174" s="666" t="s">
        <v>1074</v>
      </c>
      <c r="L174" s="668">
        <v>29.999999999999993</v>
      </c>
      <c r="M174" s="668">
        <v>1</v>
      </c>
      <c r="N174" s="669">
        <v>29.999999999999993</v>
      </c>
    </row>
    <row r="175" spans="1:14" ht="14.4" customHeight="1" x14ac:dyDescent="0.3">
      <c r="A175" s="664" t="s">
        <v>549</v>
      </c>
      <c r="B175" s="665" t="s">
        <v>550</v>
      </c>
      <c r="C175" s="666" t="s">
        <v>559</v>
      </c>
      <c r="D175" s="667" t="s">
        <v>1612</v>
      </c>
      <c r="E175" s="666" t="s">
        <v>574</v>
      </c>
      <c r="F175" s="667" t="s">
        <v>1617</v>
      </c>
      <c r="G175" s="666" t="s">
        <v>830</v>
      </c>
      <c r="H175" s="666" t="s">
        <v>1075</v>
      </c>
      <c r="I175" s="666" t="s">
        <v>1076</v>
      </c>
      <c r="J175" s="666" t="s">
        <v>1077</v>
      </c>
      <c r="K175" s="666" t="s">
        <v>1078</v>
      </c>
      <c r="L175" s="668">
        <v>46.820000000000022</v>
      </c>
      <c r="M175" s="668">
        <v>1</v>
      </c>
      <c r="N175" s="669">
        <v>46.820000000000022</v>
      </c>
    </row>
    <row r="176" spans="1:14" ht="14.4" customHeight="1" x14ac:dyDescent="0.3">
      <c r="A176" s="664" t="s">
        <v>549</v>
      </c>
      <c r="B176" s="665" t="s">
        <v>550</v>
      </c>
      <c r="C176" s="666" t="s">
        <v>559</v>
      </c>
      <c r="D176" s="667" t="s">
        <v>1612</v>
      </c>
      <c r="E176" s="666" t="s">
        <v>574</v>
      </c>
      <c r="F176" s="667" t="s">
        <v>1617</v>
      </c>
      <c r="G176" s="666" t="s">
        <v>830</v>
      </c>
      <c r="H176" s="666" t="s">
        <v>1079</v>
      </c>
      <c r="I176" s="666" t="s">
        <v>1080</v>
      </c>
      <c r="J176" s="666" t="s">
        <v>845</v>
      </c>
      <c r="K176" s="666" t="s">
        <v>1081</v>
      </c>
      <c r="L176" s="668">
        <v>58.740248775042005</v>
      </c>
      <c r="M176" s="668">
        <v>1</v>
      </c>
      <c r="N176" s="669">
        <v>58.740248775042005</v>
      </c>
    </row>
    <row r="177" spans="1:14" ht="14.4" customHeight="1" x14ac:dyDescent="0.3">
      <c r="A177" s="664" t="s">
        <v>549</v>
      </c>
      <c r="B177" s="665" t="s">
        <v>550</v>
      </c>
      <c r="C177" s="666" t="s">
        <v>559</v>
      </c>
      <c r="D177" s="667" t="s">
        <v>1612</v>
      </c>
      <c r="E177" s="666" t="s">
        <v>574</v>
      </c>
      <c r="F177" s="667" t="s">
        <v>1617</v>
      </c>
      <c r="G177" s="666" t="s">
        <v>830</v>
      </c>
      <c r="H177" s="666" t="s">
        <v>1082</v>
      </c>
      <c r="I177" s="666" t="s">
        <v>1083</v>
      </c>
      <c r="J177" s="666" t="s">
        <v>869</v>
      </c>
      <c r="K177" s="666" t="s">
        <v>1084</v>
      </c>
      <c r="L177" s="668">
        <v>73.839997025954162</v>
      </c>
      <c r="M177" s="668">
        <v>1</v>
      </c>
      <c r="N177" s="669">
        <v>73.839997025954162</v>
      </c>
    </row>
    <row r="178" spans="1:14" ht="14.4" customHeight="1" x14ac:dyDescent="0.3">
      <c r="A178" s="664" t="s">
        <v>549</v>
      </c>
      <c r="B178" s="665" t="s">
        <v>550</v>
      </c>
      <c r="C178" s="666" t="s">
        <v>559</v>
      </c>
      <c r="D178" s="667" t="s">
        <v>1612</v>
      </c>
      <c r="E178" s="666" t="s">
        <v>574</v>
      </c>
      <c r="F178" s="667" t="s">
        <v>1617</v>
      </c>
      <c r="G178" s="666" t="s">
        <v>830</v>
      </c>
      <c r="H178" s="666" t="s">
        <v>1085</v>
      </c>
      <c r="I178" s="666" t="s">
        <v>1086</v>
      </c>
      <c r="J178" s="666" t="s">
        <v>1087</v>
      </c>
      <c r="K178" s="666" t="s">
        <v>1088</v>
      </c>
      <c r="L178" s="668">
        <v>180</v>
      </c>
      <c r="M178" s="668">
        <v>1</v>
      </c>
      <c r="N178" s="669">
        <v>180</v>
      </c>
    </row>
    <row r="179" spans="1:14" ht="14.4" customHeight="1" x14ac:dyDescent="0.3">
      <c r="A179" s="664" t="s">
        <v>549</v>
      </c>
      <c r="B179" s="665" t="s">
        <v>550</v>
      </c>
      <c r="C179" s="666" t="s">
        <v>559</v>
      </c>
      <c r="D179" s="667" t="s">
        <v>1612</v>
      </c>
      <c r="E179" s="666" t="s">
        <v>574</v>
      </c>
      <c r="F179" s="667" t="s">
        <v>1617</v>
      </c>
      <c r="G179" s="666" t="s">
        <v>830</v>
      </c>
      <c r="H179" s="666" t="s">
        <v>1089</v>
      </c>
      <c r="I179" s="666" t="s">
        <v>1090</v>
      </c>
      <c r="J179" s="666" t="s">
        <v>1091</v>
      </c>
      <c r="K179" s="666" t="s">
        <v>1092</v>
      </c>
      <c r="L179" s="668">
        <v>97.320000000000022</v>
      </c>
      <c r="M179" s="668">
        <v>1</v>
      </c>
      <c r="N179" s="669">
        <v>97.320000000000022</v>
      </c>
    </row>
    <row r="180" spans="1:14" ht="14.4" customHeight="1" x14ac:dyDescent="0.3">
      <c r="A180" s="664" t="s">
        <v>549</v>
      </c>
      <c r="B180" s="665" t="s">
        <v>550</v>
      </c>
      <c r="C180" s="666" t="s">
        <v>559</v>
      </c>
      <c r="D180" s="667" t="s">
        <v>1612</v>
      </c>
      <c r="E180" s="666" t="s">
        <v>574</v>
      </c>
      <c r="F180" s="667" t="s">
        <v>1617</v>
      </c>
      <c r="G180" s="666" t="s">
        <v>830</v>
      </c>
      <c r="H180" s="666" t="s">
        <v>1093</v>
      </c>
      <c r="I180" s="666" t="s">
        <v>1094</v>
      </c>
      <c r="J180" s="666" t="s">
        <v>1095</v>
      </c>
      <c r="K180" s="666" t="s">
        <v>1096</v>
      </c>
      <c r="L180" s="668">
        <v>2426.09</v>
      </c>
      <c r="M180" s="668">
        <v>1</v>
      </c>
      <c r="N180" s="669">
        <v>2426.09</v>
      </c>
    </row>
    <row r="181" spans="1:14" ht="14.4" customHeight="1" x14ac:dyDescent="0.3">
      <c r="A181" s="664" t="s">
        <v>549</v>
      </c>
      <c r="B181" s="665" t="s">
        <v>550</v>
      </c>
      <c r="C181" s="666" t="s">
        <v>559</v>
      </c>
      <c r="D181" s="667" t="s">
        <v>1612</v>
      </c>
      <c r="E181" s="666" t="s">
        <v>574</v>
      </c>
      <c r="F181" s="667" t="s">
        <v>1617</v>
      </c>
      <c r="G181" s="666" t="s">
        <v>830</v>
      </c>
      <c r="H181" s="666" t="s">
        <v>1097</v>
      </c>
      <c r="I181" s="666" t="s">
        <v>1098</v>
      </c>
      <c r="J181" s="666" t="s">
        <v>1099</v>
      </c>
      <c r="K181" s="666" t="s">
        <v>1100</v>
      </c>
      <c r="L181" s="668">
        <v>34.160000000000004</v>
      </c>
      <c r="M181" s="668">
        <v>1</v>
      </c>
      <c r="N181" s="669">
        <v>34.160000000000004</v>
      </c>
    </row>
    <row r="182" spans="1:14" ht="14.4" customHeight="1" x14ac:dyDescent="0.3">
      <c r="A182" s="664" t="s">
        <v>549</v>
      </c>
      <c r="B182" s="665" t="s">
        <v>550</v>
      </c>
      <c r="C182" s="666" t="s">
        <v>559</v>
      </c>
      <c r="D182" s="667" t="s">
        <v>1612</v>
      </c>
      <c r="E182" s="666" t="s">
        <v>574</v>
      </c>
      <c r="F182" s="667" t="s">
        <v>1617</v>
      </c>
      <c r="G182" s="666" t="s">
        <v>830</v>
      </c>
      <c r="H182" s="666" t="s">
        <v>1101</v>
      </c>
      <c r="I182" s="666" t="s">
        <v>1102</v>
      </c>
      <c r="J182" s="666" t="s">
        <v>1103</v>
      </c>
      <c r="K182" s="666" t="s">
        <v>1104</v>
      </c>
      <c r="L182" s="668">
        <v>37.489938606887669</v>
      </c>
      <c r="M182" s="668">
        <v>13</v>
      </c>
      <c r="N182" s="669">
        <v>487.36920188953974</v>
      </c>
    </row>
    <row r="183" spans="1:14" ht="14.4" customHeight="1" x14ac:dyDescent="0.3">
      <c r="A183" s="664" t="s">
        <v>549</v>
      </c>
      <c r="B183" s="665" t="s">
        <v>550</v>
      </c>
      <c r="C183" s="666" t="s">
        <v>559</v>
      </c>
      <c r="D183" s="667" t="s">
        <v>1612</v>
      </c>
      <c r="E183" s="666" t="s">
        <v>574</v>
      </c>
      <c r="F183" s="667" t="s">
        <v>1617</v>
      </c>
      <c r="G183" s="666" t="s">
        <v>830</v>
      </c>
      <c r="H183" s="666" t="s">
        <v>897</v>
      </c>
      <c r="I183" s="666" t="s">
        <v>897</v>
      </c>
      <c r="J183" s="666" t="s">
        <v>857</v>
      </c>
      <c r="K183" s="666" t="s">
        <v>898</v>
      </c>
      <c r="L183" s="668">
        <v>408.94998235834959</v>
      </c>
      <c r="M183" s="668">
        <v>75</v>
      </c>
      <c r="N183" s="669">
        <v>30671.248676876221</v>
      </c>
    </row>
    <row r="184" spans="1:14" ht="14.4" customHeight="1" x14ac:dyDescent="0.3">
      <c r="A184" s="664" t="s">
        <v>549</v>
      </c>
      <c r="B184" s="665" t="s">
        <v>550</v>
      </c>
      <c r="C184" s="666" t="s">
        <v>559</v>
      </c>
      <c r="D184" s="667" t="s">
        <v>1612</v>
      </c>
      <c r="E184" s="666" t="s">
        <v>574</v>
      </c>
      <c r="F184" s="667" t="s">
        <v>1617</v>
      </c>
      <c r="G184" s="666" t="s">
        <v>830</v>
      </c>
      <c r="H184" s="666" t="s">
        <v>1105</v>
      </c>
      <c r="I184" s="666" t="s">
        <v>1105</v>
      </c>
      <c r="J184" s="666" t="s">
        <v>1106</v>
      </c>
      <c r="K184" s="666" t="s">
        <v>1107</v>
      </c>
      <c r="L184" s="668">
        <v>67.829999999999984</v>
      </c>
      <c r="M184" s="668">
        <v>2</v>
      </c>
      <c r="N184" s="669">
        <v>135.65999999999997</v>
      </c>
    </row>
    <row r="185" spans="1:14" ht="14.4" customHeight="1" x14ac:dyDescent="0.3">
      <c r="A185" s="664" t="s">
        <v>549</v>
      </c>
      <c r="B185" s="665" t="s">
        <v>550</v>
      </c>
      <c r="C185" s="666" t="s">
        <v>559</v>
      </c>
      <c r="D185" s="667" t="s">
        <v>1612</v>
      </c>
      <c r="E185" s="666" t="s">
        <v>574</v>
      </c>
      <c r="F185" s="667" t="s">
        <v>1617</v>
      </c>
      <c r="G185" s="666" t="s">
        <v>830</v>
      </c>
      <c r="H185" s="666" t="s">
        <v>899</v>
      </c>
      <c r="I185" s="666" t="s">
        <v>899</v>
      </c>
      <c r="J185" s="666" t="s">
        <v>857</v>
      </c>
      <c r="K185" s="666" t="s">
        <v>900</v>
      </c>
      <c r="L185" s="668">
        <v>301.47000000000008</v>
      </c>
      <c r="M185" s="668">
        <v>10</v>
      </c>
      <c r="N185" s="669">
        <v>3014.7000000000007</v>
      </c>
    </row>
    <row r="186" spans="1:14" ht="14.4" customHeight="1" x14ac:dyDescent="0.3">
      <c r="A186" s="664" t="s">
        <v>549</v>
      </c>
      <c r="B186" s="665" t="s">
        <v>550</v>
      </c>
      <c r="C186" s="666" t="s">
        <v>559</v>
      </c>
      <c r="D186" s="667" t="s">
        <v>1612</v>
      </c>
      <c r="E186" s="666" t="s">
        <v>574</v>
      </c>
      <c r="F186" s="667" t="s">
        <v>1617</v>
      </c>
      <c r="G186" s="666" t="s">
        <v>830</v>
      </c>
      <c r="H186" s="666" t="s">
        <v>901</v>
      </c>
      <c r="I186" s="666" t="s">
        <v>901</v>
      </c>
      <c r="J186" s="666" t="s">
        <v>857</v>
      </c>
      <c r="K186" s="666" t="s">
        <v>896</v>
      </c>
      <c r="L186" s="668">
        <v>630.66019694053637</v>
      </c>
      <c r="M186" s="668">
        <v>34</v>
      </c>
      <c r="N186" s="669">
        <v>21442.446695978237</v>
      </c>
    </row>
    <row r="187" spans="1:14" ht="14.4" customHeight="1" x14ac:dyDescent="0.3">
      <c r="A187" s="664" t="s">
        <v>549</v>
      </c>
      <c r="B187" s="665" t="s">
        <v>550</v>
      </c>
      <c r="C187" s="666" t="s">
        <v>559</v>
      </c>
      <c r="D187" s="667" t="s">
        <v>1612</v>
      </c>
      <c r="E187" s="666" t="s">
        <v>904</v>
      </c>
      <c r="F187" s="667" t="s">
        <v>1618</v>
      </c>
      <c r="G187" s="666" t="s">
        <v>830</v>
      </c>
      <c r="H187" s="666" t="s">
        <v>1108</v>
      </c>
      <c r="I187" s="666" t="s">
        <v>1109</v>
      </c>
      <c r="J187" s="666" t="s">
        <v>1110</v>
      </c>
      <c r="K187" s="666" t="s">
        <v>1111</v>
      </c>
      <c r="L187" s="668">
        <v>198.89</v>
      </c>
      <c r="M187" s="668">
        <v>1</v>
      </c>
      <c r="N187" s="669">
        <v>198.89</v>
      </c>
    </row>
    <row r="188" spans="1:14" ht="14.4" customHeight="1" x14ac:dyDescent="0.3">
      <c r="A188" s="664" t="s">
        <v>549</v>
      </c>
      <c r="B188" s="665" t="s">
        <v>550</v>
      </c>
      <c r="C188" s="666" t="s">
        <v>559</v>
      </c>
      <c r="D188" s="667" t="s">
        <v>1612</v>
      </c>
      <c r="E188" s="666" t="s">
        <v>904</v>
      </c>
      <c r="F188" s="667" t="s">
        <v>1618</v>
      </c>
      <c r="G188" s="666" t="s">
        <v>830</v>
      </c>
      <c r="H188" s="666" t="s">
        <v>1112</v>
      </c>
      <c r="I188" s="666" t="s">
        <v>1112</v>
      </c>
      <c r="J188" s="666" t="s">
        <v>1113</v>
      </c>
      <c r="K188" s="666" t="s">
        <v>1114</v>
      </c>
      <c r="L188" s="668">
        <v>111.95</v>
      </c>
      <c r="M188" s="668">
        <v>1</v>
      </c>
      <c r="N188" s="669">
        <v>111.95</v>
      </c>
    </row>
    <row r="189" spans="1:14" ht="14.4" customHeight="1" x14ac:dyDescent="0.3">
      <c r="A189" s="664" t="s">
        <v>549</v>
      </c>
      <c r="B189" s="665" t="s">
        <v>550</v>
      </c>
      <c r="C189" s="666" t="s">
        <v>559</v>
      </c>
      <c r="D189" s="667" t="s">
        <v>1612</v>
      </c>
      <c r="E189" s="666" t="s">
        <v>904</v>
      </c>
      <c r="F189" s="667" t="s">
        <v>1618</v>
      </c>
      <c r="G189" s="666" t="s">
        <v>830</v>
      </c>
      <c r="H189" s="666" t="s">
        <v>1115</v>
      </c>
      <c r="I189" s="666" t="s">
        <v>1115</v>
      </c>
      <c r="J189" s="666" t="s">
        <v>1116</v>
      </c>
      <c r="K189" s="666" t="s">
        <v>907</v>
      </c>
      <c r="L189" s="668">
        <v>122.69</v>
      </c>
      <c r="M189" s="668">
        <v>0.25</v>
      </c>
      <c r="N189" s="669">
        <v>30.672499999999999</v>
      </c>
    </row>
    <row r="190" spans="1:14" ht="14.4" customHeight="1" x14ac:dyDescent="0.3">
      <c r="A190" s="664" t="s">
        <v>549</v>
      </c>
      <c r="B190" s="665" t="s">
        <v>550</v>
      </c>
      <c r="C190" s="666" t="s">
        <v>559</v>
      </c>
      <c r="D190" s="667" t="s">
        <v>1612</v>
      </c>
      <c r="E190" s="666" t="s">
        <v>904</v>
      </c>
      <c r="F190" s="667" t="s">
        <v>1618</v>
      </c>
      <c r="G190" s="666" t="s">
        <v>830</v>
      </c>
      <c r="H190" s="666" t="s">
        <v>1117</v>
      </c>
      <c r="I190" s="666" t="s">
        <v>1117</v>
      </c>
      <c r="J190" s="666" t="s">
        <v>1118</v>
      </c>
      <c r="K190" s="666" t="s">
        <v>907</v>
      </c>
      <c r="L190" s="668">
        <v>135.42000000000002</v>
      </c>
      <c r="M190" s="668">
        <v>2.5</v>
      </c>
      <c r="N190" s="669">
        <v>338.55</v>
      </c>
    </row>
    <row r="191" spans="1:14" ht="14.4" customHeight="1" x14ac:dyDescent="0.3">
      <c r="A191" s="664" t="s">
        <v>549</v>
      </c>
      <c r="B191" s="665" t="s">
        <v>550</v>
      </c>
      <c r="C191" s="666" t="s">
        <v>559</v>
      </c>
      <c r="D191" s="667" t="s">
        <v>1612</v>
      </c>
      <c r="E191" s="666" t="s">
        <v>904</v>
      </c>
      <c r="F191" s="667" t="s">
        <v>1618</v>
      </c>
      <c r="G191" s="666" t="s">
        <v>830</v>
      </c>
      <c r="H191" s="666" t="s">
        <v>1119</v>
      </c>
      <c r="I191" s="666" t="s">
        <v>1119</v>
      </c>
      <c r="J191" s="666" t="s">
        <v>1120</v>
      </c>
      <c r="K191" s="666" t="s">
        <v>907</v>
      </c>
      <c r="L191" s="668">
        <v>129.97</v>
      </c>
      <c r="M191" s="668">
        <v>2.25</v>
      </c>
      <c r="N191" s="669">
        <v>292.4325</v>
      </c>
    </row>
    <row r="192" spans="1:14" ht="14.4" customHeight="1" x14ac:dyDescent="0.3">
      <c r="A192" s="664" t="s">
        <v>549</v>
      </c>
      <c r="B192" s="665" t="s">
        <v>550</v>
      </c>
      <c r="C192" s="666" t="s">
        <v>559</v>
      </c>
      <c r="D192" s="667" t="s">
        <v>1612</v>
      </c>
      <c r="E192" s="666" t="s">
        <v>904</v>
      </c>
      <c r="F192" s="667" t="s">
        <v>1618</v>
      </c>
      <c r="G192" s="666" t="s">
        <v>830</v>
      </c>
      <c r="H192" s="666" t="s">
        <v>1121</v>
      </c>
      <c r="I192" s="666" t="s">
        <v>1121</v>
      </c>
      <c r="J192" s="666" t="s">
        <v>1122</v>
      </c>
      <c r="K192" s="666" t="s">
        <v>907</v>
      </c>
      <c r="L192" s="668">
        <v>145.5</v>
      </c>
      <c r="M192" s="668">
        <v>1.25</v>
      </c>
      <c r="N192" s="669">
        <v>181.875</v>
      </c>
    </row>
    <row r="193" spans="1:14" ht="14.4" customHeight="1" x14ac:dyDescent="0.3">
      <c r="A193" s="664" t="s">
        <v>549</v>
      </c>
      <c r="B193" s="665" t="s">
        <v>550</v>
      </c>
      <c r="C193" s="666" t="s">
        <v>559</v>
      </c>
      <c r="D193" s="667" t="s">
        <v>1612</v>
      </c>
      <c r="E193" s="666" t="s">
        <v>904</v>
      </c>
      <c r="F193" s="667" t="s">
        <v>1618</v>
      </c>
      <c r="G193" s="666" t="s">
        <v>830</v>
      </c>
      <c r="H193" s="666" t="s">
        <v>1123</v>
      </c>
      <c r="I193" s="666" t="s">
        <v>1123</v>
      </c>
      <c r="J193" s="666" t="s">
        <v>1124</v>
      </c>
      <c r="K193" s="666" t="s">
        <v>907</v>
      </c>
      <c r="L193" s="668">
        <v>145.49999999999997</v>
      </c>
      <c r="M193" s="668">
        <v>0.25</v>
      </c>
      <c r="N193" s="669">
        <v>36.374999999999993</v>
      </c>
    </row>
    <row r="194" spans="1:14" ht="14.4" customHeight="1" x14ac:dyDescent="0.3">
      <c r="A194" s="664" t="s">
        <v>549</v>
      </c>
      <c r="B194" s="665" t="s">
        <v>550</v>
      </c>
      <c r="C194" s="666" t="s">
        <v>559</v>
      </c>
      <c r="D194" s="667" t="s">
        <v>1612</v>
      </c>
      <c r="E194" s="666" t="s">
        <v>904</v>
      </c>
      <c r="F194" s="667" t="s">
        <v>1618</v>
      </c>
      <c r="G194" s="666" t="s">
        <v>830</v>
      </c>
      <c r="H194" s="666" t="s">
        <v>1125</v>
      </c>
      <c r="I194" s="666" t="s">
        <v>1125</v>
      </c>
      <c r="J194" s="666" t="s">
        <v>1126</v>
      </c>
      <c r="K194" s="666" t="s">
        <v>907</v>
      </c>
      <c r="L194" s="668">
        <v>129.97</v>
      </c>
      <c r="M194" s="668">
        <v>0.75</v>
      </c>
      <c r="N194" s="669">
        <v>97.477499999999992</v>
      </c>
    </row>
    <row r="195" spans="1:14" ht="14.4" customHeight="1" x14ac:dyDescent="0.3">
      <c r="A195" s="664" t="s">
        <v>549</v>
      </c>
      <c r="B195" s="665" t="s">
        <v>550</v>
      </c>
      <c r="C195" s="666" t="s">
        <v>559</v>
      </c>
      <c r="D195" s="667" t="s">
        <v>1612</v>
      </c>
      <c r="E195" s="666" t="s">
        <v>904</v>
      </c>
      <c r="F195" s="667" t="s">
        <v>1618</v>
      </c>
      <c r="G195" s="666" t="s">
        <v>830</v>
      </c>
      <c r="H195" s="666" t="s">
        <v>1127</v>
      </c>
      <c r="I195" s="666" t="s">
        <v>1127</v>
      </c>
      <c r="J195" s="666" t="s">
        <v>1128</v>
      </c>
      <c r="K195" s="666" t="s">
        <v>1129</v>
      </c>
      <c r="L195" s="668">
        <v>30.67</v>
      </c>
      <c r="M195" s="668">
        <v>4</v>
      </c>
      <c r="N195" s="669">
        <v>122.68</v>
      </c>
    </row>
    <row r="196" spans="1:14" ht="14.4" customHeight="1" x14ac:dyDescent="0.3">
      <c r="A196" s="664" t="s">
        <v>549</v>
      </c>
      <c r="B196" s="665" t="s">
        <v>550</v>
      </c>
      <c r="C196" s="666" t="s">
        <v>559</v>
      </c>
      <c r="D196" s="667" t="s">
        <v>1612</v>
      </c>
      <c r="E196" s="666" t="s">
        <v>904</v>
      </c>
      <c r="F196" s="667" t="s">
        <v>1618</v>
      </c>
      <c r="G196" s="666" t="s">
        <v>830</v>
      </c>
      <c r="H196" s="666" t="s">
        <v>1130</v>
      </c>
      <c r="I196" s="666" t="s">
        <v>1130</v>
      </c>
      <c r="J196" s="666" t="s">
        <v>1131</v>
      </c>
      <c r="K196" s="666" t="s">
        <v>907</v>
      </c>
      <c r="L196" s="668">
        <v>129.97000000000003</v>
      </c>
      <c r="M196" s="668">
        <v>0.5</v>
      </c>
      <c r="N196" s="669">
        <v>64.985000000000014</v>
      </c>
    </row>
    <row r="197" spans="1:14" ht="14.4" customHeight="1" x14ac:dyDescent="0.3">
      <c r="A197" s="664" t="s">
        <v>549</v>
      </c>
      <c r="B197" s="665" t="s">
        <v>550</v>
      </c>
      <c r="C197" s="666" t="s">
        <v>559</v>
      </c>
      <c r="D197" s="667" t="s">
        <v>1612</v>
      </c>
      <c r="E197" s="666" t="s">
        <v>908</v>
      </c>
      <c r="F197" s="667" t="s">
        <v>1619</v>
      </c>
      <c r="G197" s="666"/>
      <c r="H197" s="666" t="s">
        <v>1132</v>
      </c>
      <c r="I197" s="666" t="s">
        <v>1133</v>
      </c>
      <c r="J197" s="666" t="s">
        <v>1134</v>
      </c>
      <c r="K197" s="666" t="s">
        <v>1135</v>
      </c>
      <c r="L197" s="668">
        <v>124.59000000000002</v>
      </c>
      <c r="M197" s="668">
        <v>6</v>
      </c>
      <c r="N197" s="669">
        <v>747.54000000000008</v>
      </c>
    </row>
    <row r="198" spans="1:14" ht="14.4" customHeight="1" x14ac:dyDescent="0.3">
      <c r="A198" s="664" t="s">
        <v>549</v>
      </c>
      <c r="B198" s="665" t="s">
        <v>550</v>
      </c>
      <c r="C198" s="666" t="s">
        <v>559</v>
      </c>
      <c r="D198" s="667" t="s">
        <v>1612</v>
      </c>
      <c r="E198" s="666" t="s">
        <v>908</v>
      </c>
      <c r="F198" s="667" t="s">
        <v>1619</v>
      </c>
      <c r="G198" s="666"/>
      <c r="H198" s="666" t="s">
        <v>909</v>
      </c>
      <c r="I198" s="666" t="s">
        <v>909</v>
      </c>
      <c r="J198" s="666" t="s">
        <v>910</v>
      </c>
      <c r="K198" s="666" t="s">
        <v>911</v>
      </c>
      <c r="L198" s="668">
        <v>179.27501706484668</v>
      </c>
      <c r="M198" s="668">
        <v>58.599999999999859</v>
      </c>
      <c r="N198" s="669">
        <v>10505.515999999991</v>
      </c>
    </row>
    <row r="199" spans="1:14" ht="14.4" customHeight="1" x14ac:dyDescent="0.3">
      <c r="A199" s="664" t="s">
        <v>549</v>
      </c>
      <c r="B199" s="665" t="s">
        <v>550</v>
      </c>
      <c r="C199" s="666" t="s">
        <v>559</v>
      </c>
      <c r="D199" s="667" t="s">
        <v>1612</v>
      </c>
      <c r="E199" s="666" t="s">
        <v>908</v>
      </c>
      <c r="F199" s="667" t="s">
        <v>1619</v>
      </c>
      <c r="G199" s="666"/>
      <c r="H199" s="666" t="s">
        <v>912</v>
      </c>
      <c r="I199" s="666" t="s">
        <v>912</v>
      </c>
      <c r="J199" s="666" t="s">
        <v>913</v>
      </c>
      <c r="K199" s="666" t="s">
        <v>914</v>
      </c>
      <c r="L199" s="668">
        <v>263.99999782525248</v>
      </c>
      <c r="M199" s="668">
        <v>11.700000000000005</v>
      </c>
      <c r="N199" s="669">
        <v>3088.7999745554553</v>
      </c>
    </row>
    <row r="200" spans="1:14" ht="14.4" customHeight="1" x14ac:dyDescent="0.3">
      <c r="A200" s="664" t="s">
        <v>549</v>
      </c>
      <c r="B200" s="665" t="s">
        <v>550</v>
      </c>
      <c r="C200" s="666" t="s">
        <v>559</v>
      </c>
      <c r="D200" s="667" t="s">
        <v>1612</v>
      </c>
      <c r="E200" s="666" t="s">
        <v>908</v>
      </c>
      <c r="F200" s="667" t="s">
        <v>1619</v>
      </c>
      <c r="G200" s="666" t="s">
        <v>575</v>
      </c>
      <c r="H200" s="666" t="s">
        <v>1136</v>
      </c>
      <c r="I200" s="666" t="s">
        <v>1137</v>
      </c>
      <c r="J200" s="666" t="s">
        <v>1138</v>
      </c>
      <c r="K200" s="666" t="s">
        <v>1139</v>
      </c>
      <c r="L200" s="668">
        <v>31.360000000000007</v>
      </c>
      <c r="M200" s="668">
        <v>1</v>
      </c>
      <c r="N200" s="669">
        <v>31.360000000000007</v>
      </c>
    </row>
    <row r="201" spans="1:14" ht="14.4" customHeight="1" x14ac:dyDescent="0.3">
      <c r="A201" s="664" t="s">
        <v>549</v>
      </c>
      <c r="B201" s="665" t="s">
        <v>550</v>
      </c>
      <c r="C201" s="666" t="s">
        <v>559</v>
      </c>
      <c r="D201" s="667" t="s">
        <v>1612</v>
      </c>
      <c r="E201" s="666" t="s">
        <v>908</v>
      </c>
      <c r="F201" s="667" t="s">
        <v>1619</v>
      </c>
      <c r="G201" s="666" t="s">
        <v>575</v>
      </c>
      <c r="H201" s="666" t="s">
        <v>1140</v>
      </c>
      <c r="I201" s="666" t="s">
        <v>1141</v>
      </c>
      <c r="J201" s="666" t="s">
        <v>1142</v>
      </c>
      <c r="K201" s="666" t="s">
        <v>929</v>
      </c>
      <c r="L201" s="668">
        <v>128.07033675823851</v>
      </c>
      <c r="M201" s="668">
        <v>5</v>
      </c>
      <c r="N201" s="669">
        <v>640.3516837911925</v>
      </c>
    </row>
    <row r="202" spans="1:14" ht="14.4" customHeight="1" x14ac:dyDescent="0.3">
      <c r="A202" s="664" t="s">
        <v>549</v>
      </c>
      <c r="B202" s="665" t="s">
        <v>550</v>
      </c>
      <c r="C202" s="666" t="s">
        <v>559</v>
      </c>
      <c r="D202" s="667" t="s">
        <v>1612</v>
      </c>
      <c r="E202" s="666" t="s">
        <v>908</v>
      </c>
      <c r="F202" s="667" t="s">
        <v>1619</v>
      </c>
      <c r="G202" s="666" t="s">
        <v>575</v>
      </c>
      <c r="H202" s="666" t="s">
        <v>923</v>
      </c>
      <c r="I202" s="666" t="s">
        <v>924</v>
      </c>
      <c r="J202" s="666" t="s">
        <v>925</v>
      </c>
      <c r="K202" s="666" t="s">
        <v>814</v>
      </c>
      <c r="L202" s="668">
        <v>73.439999999999984</v>
      </c>
      <c r="M202" s="668">
        <v>1</v>
      </c>
      <c r="N202" s="669">
        <v>73.439999999999984</v>
      </c>
    </row>
    <row r="203" spans="1:14" ht="14.4" customHeight="1" x14ac:dyDescent="0.3">
      <c r="A203" s="664" t="s">
        <v>549</v>
      </c>
      <c r="B203" s="665" t="s">
        <v>550</v>
      </c>
      <c r="C203" s="666" t="s">
        <v>559</v>
      </c>
      <c r="D203" s="667" t="s">
        <v>1612</v>
      </c>
      <c r="E203" s="666" t="s">
        <v>908</v>
      </c>
      <c r="F203" s="667" t="s">
        <v>1619</v>
      </c>
      <c r="G203" s="666" t="s">
        <v>575</v>
      </c>
      <c r="H203" s="666" t="s">
        <v>1143</v>
      </c>
      <c r="I203" s="666" t="s">
        <v>1144</v>
      </c>
      <c r="J203" s="666" t="s">
        <v>1145</v>
      </c>
      <c r="K203" s="666" t="s">
        <v>1146</v>
      </c>
      <c r="L203" s="668">
        <v>54.740000000000016</v>
      </c>
      <c r="M203" s="668">
        <v>1</v>
      </c>
      <c r="N203" s="669">
        <v>54.740000000000016</v>
      </c>
    </row>
    <row r="204" spans="1:14" ht="14.4" customHeight="1" x14ac:dyDescent="0.3">
      <c r="A204" s="664" t="s">
        <v>549</v>
      </c>
      <c r="B204" s="665" t="s">
        <v>550</v>
      </c>
      <c r="C204" s="666" t="s">
        <v>559</v>
      </c>
      <c r="D204" s="667" t="s">
        <v>1612</v>
      </c>
      <c r="E204" s="666" t="s">
        <v>908</v>
      </c>
      <c r="F204" s="667" t="s">
        <v>1619</v>
      </c>
      <c r="G204" s="666" t="s">
        <v>575</v>
      </c>
      <c r="H204" s="666" t="s">
        <v>1147</v>
      </c>
      <c r="I204" s="666" t="s">
        <v>1147</v>
      </c>
      <c r="J204" s="666" t="s">
        <v>1148</v>
      </c>
      <c r="K204" s="666" t="s">
        <v>1149</v>
      </c>
      <c r="L204" s="668">
        <v>286.00000000000006</v>
      </c>
      <c r="M204" s="668">
        <v>3</v>
      </c>
      <c r="N204" s="669">
        <v>858.00000000000011</v>
      </c>
    </row>
    <row r="205" spans="1:14" ht="14.4" customHeight="1" x14ac:dyDescent="0.3">
      <c r="A205" s="664" t="s">
        <v>549</v>
      </c>
      <c r="B205" s="665" t="s">
        <v>550</v>
      </c>
      <c r="C205" s="666" t="s">
        <v>559</v>
      </c>
      <c r="D205" s="667" t="s">
        <v>1612</v>
      </c>
      <c r="E205" s="666" t="s">
        <v>908</v>
      </c>
      <c r="F205" s="667" t="s">
        <v>1619</v>
      </c>
      <c r="G205" s="666" t="s">
        <v>575</v>
      </c>
      <c r="H205" s="666" t="s">
        <v>926</v>
      </c>
      <c r="I205" s="666" t="s">
        <v>927</v>
      </c>
      <c r="J205" s="666" t="s">
        <v>928</v>
      </c>
      <c r="K205" s="666" t="s">
        <v>929</v>
      </c>
      <c r="L205" s="668">
        <v>58.72</v>
      </c>
      <c r="M205" s="668">
        <v>2</v>
      </c>
      <c r="N205" s="669">
        <v>117.44</v>
      </c>
    </row>
    <row r="206" spans="1:14" ht="14.4" customHeight="1" x14ac:dyDescent="0.3">
      <c r="A206" s="664" t="s">
        <v>549</v>
      </c>
      <c r="B206" s="665" t="s">
        <v>550</v>
      </c>
      <c r="C206" s="666" t="s">
        <v>559</v>
      </c>
      <c r="D206" s="667" t="s">
        <v>1612</v>
      </c>
      <c r="E206" s="666" t="s">
        <v>908</v>
      </c>
      <c r="F206" s="667" t="s">
        <v>1619</v>
      </c>
      <c r="G206" s="666" t="s">
        <v>830</v>
      </c>
      <c r="H206" s="666" t="s">
        <v>934</v>
      </c>
      <c r="I206" s="666" t="s">
        <v>935</v>
      </c>
      <c r="J206" s="666" t="s">
        <v>936</v>
      </c>
      <c r="K206" s="666" t="s">
        <v>937</v>
      </c>
      <c r="L206" s="668">
        <v>104.92</v>
      </c>
      <c r="M206" s="668">
        <v>1.2</v>
      </c>
      <c r="N206" s="669">
        <v>125.904</v>
      </c>
    </row>
    <row r="207" spans="1:14" ht="14.4" customHeight="1" x14ac:dyDescent="0.3">
      <c r="A207" s="664" t="s">
        <v>549</v>
      </c>
      <c r="B207" s="665" t="s">
        <v>550</v>
      </c>
      <c r="C207" s="666" t="s">
        <v>559</v>
      </c>
      <c r="D207" s="667" t="s">
        <v>1612</v>
      </c>
      <c r="E207" s="666" t="s">
        <v>908</v>
      </c>
      <c r="F207" s="667" t="s">
        <v>1619</v>
      </c>
      <c r="G207" s="666" t="s">
        <v>830</v>
      </c>
      <c r="H207" s="666" t="s">
        <v>938</v>
      </c>
      <c r="I207" s="666" t="s">
        <v>938</v>
      </c>
      <c r="J207" s="666" t="s">
        <v>939</v>
      </c>
      <c r="K207" s="666" t="s">
        <v>940</v>
      </c>
      <c r="L207" s="668">
        <v>217.80000000000007</v>
      </c>
      <c r="M207" s="668">
        <v>9.0999999999999979</v>
      </c>
      <c r="N207" s="669">
        <v>1981.9800000000002</v>
      </c>
    </row>
    <row r="208" spans="1:14" ht="14.4" customHeight="1" x14ac:dyDescent="0.3">
      <c r="A208" s="664" t="s">
        <v>549</v>
      </c>
      <c r="B208" s="665" t="s">
        <v>550</v>
      </c>
      <c r="C208" s="666" t="s">
        <v>559</v>
      </c>
      <c r="D208" s="667" t="s">
        <v>1612</v>
      </c>
      <c r="E208" s="666" t="s">
        <v>908</v>
      </c>
      <c r="F208" s="667" t="s">
        <v>1619</v>
      </c>
      <c r="G208" s="666" t="s">
        <v>830</v>
      </c>
      <c r="H208" s="666" t="s">
        <v>941</v>
      </c>
      <c r="I208" s="666" t="s">
        <v>942</v>
      </c>
      <c r="J208" s="666" t="s">
        <v>943</v>
      </c>
      <c r="K208" s="666" t="s">
        <v>944</v>
      </c>
      <c r="L208" s="668">
        <v>264.00000000000017</v>
      </c>
      <c r="M208" s="668">
        <v>7.7999999999999972</v>
      </c>
      <c r="N208" s="669">
        <v>2059.2000000000007</v>
      </c>
    </row>
    <row r="209" spans="1:14" ht="14.4" customHeight="1" x14ac:dyDescent="0.3">
      <c r="A209" s="664" t="s">
        <v>549</v>
      </c>
      <c r="B209" s="665" t="s">
        <v>550</v>
      </c>
      <c r="C209" s="666" t="s">
        <v>559</v>
      </c>
      <c r="D209" s="667" t="s">
        <v>1612</v>
      </c>
      <c r="E209" s="666" t="s">
        <v>908</v>
      </c>
      <c r="F209" s="667" t="s">
        <v>1619</v>
      </c>
      <c r="G209" s="666" t="s">
        <v>830</v>
      </c>
      <c r="H209" s="666" t="s">
        <v>945</v>
      </c>
      <c r="I209" s="666" t="s">
        <v>946</v>
      </c>
      <c r="J209" s="666" t="s">
        <v>947</v>
      </c>
      <c r="K209" s="666"/>
      <c r="L209" s="668">
        <v>155.1</v>
      </c>
      <c r="M209" s="668">
        <v>0.7</v>
      </c>
      <c r="N209" s="669">
        <v>108.57</v>
      </c>
    </row>
    <row r="210" spans="1:14" ht="14.4" customHeight="1" x14ac:dyDescent="0.3">
      <c r="A210" s="664" t="s">
        <v>549</v>
      </c>
      <c r="B210" s="665" t="s">
        <v>550</v>
      </c>
      <c r="C210" s="666" t="s">
        <v>559</v>
      </c>
      <c r="D210" s="667" t="s">
        <v>1612</v>
      </c>
      <c r="E210" s="666" t="s">
        <v>956</v>
      </c>
      <c r="F210" s="667" t="s">
        <v>1621</v>
      </c>
      <c r="G210" s="666"/>
      <c r="H210" s="666"/>
      <c r="I210" s="666" t="s">
        <v>1150</v>
      </c>
      <c r="J210" s="666" t="s">
        <v>1151</v>
      </c>
      <c r="K210" s="666"/>
      <c r="L210" s="668">
        <v>1346.35</v>
      </c>
      <c r="M210" s="668">
        <v>2</v>
      </c>
      <c r="N210" s="669">
        <v>2692.7</v>
      </c>
    </row>
    <row r="211" spans="1:14" ht="14.4" customHeight="1" x14ac:dyDescent="0.3">
      <c r="A211" s="664" t="s">
        <v>549</v>
      </c>
      <c r="B211" s="665" t="s">
        <v>550</v>
      </c>
      <c r="C211" s="666" t="s">
        <v>559</v>
      </c>
      <c r="D211" s="667" t="s">
        <v>1612</v>
      </c>
      <c r="E211" s="666" t="s">
        <v>956</v>
      </c>
      <c r="F211" s="667" t="s">
        <v>1621</v>
      </c>
      <c r="G211" s="666"/>
      <c r="H211" s="666"/>
      <c r="I211" s="666" t="s">
        <v>957</v>
      </c>
      <c r="J211" s="666" t="s">
        <v>958</v>
      </c>
      <c r="K211" s="666" t="s">
        <v>959</v>
      </c>
      <c r="L211" s="668">
        <v>1287</v>
      </c>
      <c r="M211" s="668">
        <v>2</v>
      </c>
      <c r="N211" s="669">
        <v>2574</v>
      </c>
    </row>
    <row r="212" spans="1:14" ht="14.4" customHeight="1" x14ac:dyDescent="0.3">
      <c r="A212" s="664" t="s">
        <v>549</v>
      </c>
      <c r="B212" s="665" t="s">
        <v>550</v>
      </c>
      <c r="C212" s="666" t="s">
        <v>562</v>
      </c>
      <c r="D212" s="667" t="s">
        <v>1613</v>
      </c>
      <c r="E212" s="666" t="s">
        <v>574</v>
      </c>
      <c r="F212" s="667" t="s">
        <v>1617</v>
      </c>
      <c r="G212" s="666" t="s">
        <v>575</v>
      </c>
      <c r="H212" s="666" t="s">
        <v>961</v>
      </c>
      <c r="I212" s="666" t="s">
        <v>961</v>
      </c>
      <c r="J212" s="666" t="s">
        <v>962</v>
      </c>
      <c r="K212" s="666" t="s">
        <v>963</v>
      </c>
      <c r="L212" s="668">
        <v>171.60017897505134</v>
      </c>
      <c r="M212" s="668">
        <v>54</v>
      </c>
      <c r="N212" s="669">
        <v>9266.4096646527723</v>
      </c>
    </row>
    <row r="213" spans="1:14" ht="14.4" customHeight="1" x14ac:dyDescent="0.3">
      <c r="A213" s="664" t="s">
        <v>549</v>
      </c>
      <c r="B213" s="665" t="s">
        <v>550</v>
      </c>
      <c r="C213" s="666" t="s">
        <v>562</v>
      </c>
      <c r="D213" s="667" t="s">
        <v>1613</v>
      </c>
      <c r="E213" s="666" t="s">
        <v>574</v>
      </c>
      <c r="F213" s="667" t="s">
        <v>1617</v>
      </c>
      <c r="G213" s="666" t="s">
        <v>575</v>
      </c>
      <c r="H213" s="666" t="s">
        <v>967</v>
      </c>
      <c r="I213" s="666" t="s">
        <v>967</v>
      </c>
      <c r="J213" s="666" t="s">
        <v>962</v>
      </c>
      <c r="K213" s="666" t="s">
        <v>968</v>
      </c>
      <c r="L213" s="668">
        <v>92.950000000000017</v>
      </c>
      <c r="M213" s="668">
        <v>2</v>
      </c>
      <c r="N213" s="669">
        <v>185.90000000000003</v>
      </c>
    </row>
    <row r="214" spans="1:14" ht="14.4" customHeight="1" x14ac:dyDescent="0.3">
      <c r="A214" s="664" t="s">
        <v>549</v>
      </c>
      <c r="B214" s="665" t="s">
        <v>550</v>
      </c>
      <c r="C214" s="666" t="s">
        <v>562</v>
      </c>
      <c r="D214" s="667" t="s">
        <v>1613</v>
      </c>
      <c r="E214" s="666" t="s">
        <v>574</v>
      </c>
      <c r="F214" s="667" t="s">
        <v>1617</v>
      </c>
      <c r="G214" s="666" t="s">
        <v>575</v>
      </c>
      <c r="H214" s="666" t="s">
        <v>1152</v>
      </c>
      <c r="I214" s="666" t="s">
        <v>1152</v>
      </c>
      <c r="J214" s="666" t="s">
        <v>962</v>
      </c>
      <c r="K214" s="666" t="s">
        <v>1153</v>
      </c>
      <c r="L214" s="668">
        <v>93.5</v>
      </c>
      <c r="M214" s="668">
        <v>5</v>
      </c>
      <c r="N214" s="669">
        <v>467.5</v>
      </c>
    </row>
    <row r="215" spans="1:14" ht="14.4" customHeight="1" x14ac:dyDescent="0.3">
      <c r="A215" s="664" t="s">
        <v>549</v>
      </c>
      <c r="B215" s="665" t="s">
        <v>550</v>
      </c>
      <c r="C215" s="666" t="s">
        <v>562</v>
      </c>
      <c r="D215" s="667" t="s">
        <v>1613</v>
      </c>
      <c r="E215" s="666" t="s">
        <v>574</v>
      </c>
      <c r="F215" s="667" t="s">
        <v>1617</v>
      </c>
      <c r="G215" s="666" t="s">
        <v>575</v>
      </c>
      <c r="H215" s="666" t="s">
        <v>969</v>
      </c>
      <c r="I215" s="666" t="s">
        <v>970</v>
      </c>
      <c r="J215" s="666" t="s">
        <v>766</v>
      </c>
      <c r="K215" s="666" t="s">
        <v>971</v>
      </c>
      <c r="L215" s="668">
        <v>167.61</v>
      </c>
      <c r="M215" s="668">
        <v>1</v>
      </c>
      <c r="N215" s="669">
        <v>167.61</v>
      </c>
    </row>
    <row r="216" spans="1:14" ht="14.4" customHeight="1" x14ac:dyDescent="0.3">
      <c r="A216" s="664" t="s">
        <v>549</v>
      </c>
      <c r="B216" s="665" t="s">
        <v>550</v>
      </c>
      <c r="C216" s="666" t="s">
        <v>562</v>
      </c>
      <c r="D216" s="667" t="s">
        <v>1613</v>
      </c>
      <c r="E216" s="666" t="s">
        <v>574</v>
      </c>
      <c r="F216" s="667" t="s">
        <v>1617</v>
      </c>
      <c r="G216" s="666" t="s">
        <v>575</v>
      </c>
      <c r="H216" s="666" t="s">
        <v>1154</v>
      </c>
      <c r="I216" s="666" t="s">
        <v>1155</v>
      </c>
      <c r="J216" s="666" t="s">
        <v>1156</v>
      </c>
      <c r="K216" s="666" t="s">
        <v>1157</v>
      </c>
      <c r="L216" s="668">
        <v>135.11999999999998</v>
      </c>
      <c r="M216" s="668">
        <v>1</v>
      </c>
      <c r="N216" s="669">
        <v>135.11999999999998</v>
      </c>
    </row>
    <row r="217" spans="1:14" ht="14.4" customHeight="1" x14ac:dyDescent="0.3">
      <c r="A217" s="664" t="s">
        <v>549</v>
      </c>
      <c r="B217" s="665" t="s">
        <v>550</v>
      </c>
      <c r="C217" s="666" t="s">
        <v>562</v>
      </c>
      <c r="D217" s="667" t="s">
        <v>1613</v>
      </c>
      <c r="E217" s="666" t="s">
        <v>574</v>
      </c>
      <c r="F217" s="667" t="s">
        <v>1617</v>
      </c>
      <c r="G217" s="666" t="s">
        <v>575</v>
      </c>
      <c r="H217" s="666" t="s">
        <v>1158</v>
      </c>
      <c r="I217" s="666" t="s">
        <v>1159</v>
      </c>
      <c r="J217" s="666" t="s">
        <v>590</v>
      </c>
      <c r="K217" s="666" t="s">
        <v>1160</v>
      </c>
      <c r="L217" s="668">
        <v>40.169999999999995</v>
      </c>
      <c r="M217" s="668">
        <v>5</v>
      </c>
      <c r="N217" s="669">
        <v>200.84999999999997</v>
      </c>
    </row>
    <row r="218" spans="1:14" ht="14.4" customHeight="1" x14ac:dyDescent="0.3">
      <c r="A218" s="664" t="s">
        <v>549</v>
      </c>
      <c r="B218" s="665" t="s">
        <v>550</v>
      </c>
      <c r="C218" s="666" t="s">
        <v>562</v>
      </c>
      <c r="D218" s="667" t="s">
        <v>1613</v>
      </c>
      <c r="E218" s="666" t="s">
        <v>574</v>
      </c>
      <c r="F218" s="667" t="s">
        <v>1617</v>
      </c>
      <c r="G218" s="666" t="s">
        <v>575</v>
      </c>
      <c r="H218" s="666" t="s">
        <v>1161</v>
      </c>
      <c r="I218" s="666" t="s">
        <v>1162</v>
      </c>
      <c r="J218" s="666" t="s">
        <v>1163</v>
      </c>
      <c r="K218" s="666" t="s">
        <v>1164</v>
      </c>
      <c r="L218" s="668">
        <v>59.389999999999986</v>
      </c>
      <c r="M218" s="668">
        <v>1</v>
      </c>
      <c r="N218" s="669">
        <v>59.389999999999986</v>
      </c>
    </row>
    <row r="219" spans="1:14" ht="14.4" customHeight="1" x14ac:dyDescent="0.3">
      <c r="A219" s="664" t="s">
        <v>549</v>
      </c>
      <c r="B219" s="665" t="s">
        <v>550</v>
      </c>
      <c r="C219" s="666" t="s">
        <v>562</v>
      </c>
      <c r="D219" s="667" t="s">
        <v>1613</v>
      </c>
      <c r="E219" s="666" t="s">
        <v>574</v>
      </c>
      <c r="F219" s="667" t="s">
        <v>1617</v>
      </c>
      <c r="G219" s="666" t="s">
        <v>575</v>
      </c>
      <c r="H219" s="666" t="s">
        <v>600</v>
      </c>
      <c r="I219" s="666" t="s">
        <v>601</v>
      </c>
      <c r="J219" s="666" t="s">
        <v>602</v>
      </c>
      <c r="K219" s="666" t="s">
        <v>603</v>
      </c>
      <c r="L219" s="668">
        <v>66.150041811720854</v>
      </c>
      <c r="M219" s="668">
        <v>13</v>
      </c>
      <c r="N219" s="669">
        <v>859.95054355237107</v>
      </c>
    </row>
    <row r="220" spans="1:14" ht="14.4" customHeight="1" x14ac:dyDescent="0.3">
      <c r="A220" s="664" t="s">
        <v>549</v>
      </c>
      <c r="B220" s="665" t="s">
        <v>550</v>
      </c>
      <c r="C220" s="666" t="s">
        <v>562</v>
      </c>
      <c r="D220" s="667" t="s">
        <v>1613</v>
      </c>
      <c r="E220" s="666" t="s">
        <v>574</v>
      </c>
      <c r="F220" s="667" t="s">
        <v>1617</v>
      </c>
      <c r="G220" s="666" t="s">
        <v>575</v>
      </c>
      <c r="H220" s="666" t="s">
        <v>604</v>
      </c>
      <c r="I220" s="666" t="s">
        <v>605</v>
      </c>
      <c r="J220" s="666" t="s">
        <v>606</v>
      </c>
      <c r="K220" s="666" t="s">
        <v>607</v>
      </c>
      <c r="L220" s="668">
        <v>58.320000000000007</v>
      </c>
      <c r="M220" s="668">
        <v>2</v>
      </c>
      <c r="N220" s="669">
        <v>116.64000000000001</v>
      </c>
    </row>
    <row r="221" spans="1:14" ht="14.4" customHeight="1" x14ac:dyDescent="0.3">
      <c r="A221" s="664" t="s">
        <v>549</v>
      </c>
      <c r="B221" s="665" t="s">
        <v>550</v>
      </c>
      <c r="C221" s="666" t="s">
        <v>562</v>
      </c>
      <c r="D221" s="667" t="s">
        <v>1613</v>
      </c>
      <c r="E221" s="666" t="s">
        <v>574</v>
      </c>
      <c r="F221" s="667" t="s">
        <v>1617</v>
      </c>
      <c r="G221" s="666" t="s">
        <v>575</v>
      </c>
      <c r="H221" s="666" t="s">
        <v>1165</v>
      </c>
      <c r="I221" s="666" t="s">
        <v>1166</v>
      </c>
      <c r="J221" s="666" t="s">
        <v>641</v>
      </c>
      <c r="K221" s="666" t="s">
        <v>1167</v>
      </c>
      <c r="L221" s="668">
        <v>56.88000000000001</v>
      </c>
      <c r="M221" s="668">
        <v>2</v>
      </c>
      <c r="N221" s="669">
        <v>113.76000000000002</v>
      </c>
    </row>
    <row r="222" spans="1:14" ht="14.4" customHeight="1" x14ac:dyDescent="0.3">
      <c r="A222" s="664" t="s">
        <v>549</v>
      </c>
      <c r="B222" s="665" t="s">
        <v>550</v>
      </c>
      <c r="C222" s="666" t="s">
        <v>562</v>
      </c>
      <c r="D222" s="667" t="s">
        <v>1613</v>
      </c>
      <c r="E222" s="666" t="s">
        <v>574</v>
      </c>
      <c r="F222" s="667" t="s">
        <v>1617</v>
      </c>
      <c r="G222" s="666" t="s">
        <v>575</v>
      </c>
      <c r="H222" s="666" t="s">
        <v>612</v>
      </c>
      <c r="I222" s="666" t="s">
        <v>613</v>
      </c>
      <c r="J222" s="666" t="s">
        <v>614</v>
      </c>
      <c r="K222" s="666" t="s">
        <v>615</v>
      </c>
      <c r="L222" s="668">
        <v>282.38354089578166</v>
      </c>
      <c r="M222" s="668">
        <v>4</v>
      </c>
      <c r="N222" s="669">
        <v>1129.5341635831267</v>
      </c>
    </row>
    <row r="223" spans="1:14" ht="14.4" customHeight="1" x14ac:dyDescent="0.3">
      <c r="A223" s="664" t="s">
        <v>549</v>
      </c>
      <c r="B223" s="665" t="s">
        <v>550</v>
      </c>
      <c r="C223" s="666" t="s">
        <v>562</v>
      </c>
      <c r="D223" s="667" t="s">
        <v>1613</v>
      </c>
      <c r="E223" s="666" t="s">
        <v>574</v>
      </c>
      <c r="F223" s="667" t="s">
        <v>1617</v>
      </c>
      <c r="G223" s="666" t="s">
        <v>575</v>
      </c>
      <c r="H223" s="666" t="s">
        <v>1168</v>
      </c>
      <c r="I223" s="666" t="s">
        <v>1169</v>
      </c>
      <c r="J223" s="666" t="s">
        <v>1170</v>
      </c>
      <c r="K223" s="666" t="s">
        <v>1171</v>
      </c>
      <c r="L223" s="668">
        <v>41.239999999999981</v>
      </c>
      <c r="M223" s="668">
        <v>1</v>
      </c>
      <c r="N223" s="669">
        <v>41.239999999999981</v>
      </c>
    </row>
    <row r="224" spans="1:14" ht="14.4" customHeight="1" x14ac:dyDescent="0.3">
      <c r="A224" s="664" t="s">
        <v>549</v>
      </c>
      <c r="B224" s="665" t="s">
        <v>550</v>
      </c>
      <c r="C224" s="666" t="s">
        <v>562</v>
      </c>
      <c r="D224" s="667" t="s">
        <v>1613</v>
      </c>
      <c r="E224" s="666" t="s">
        <v>574</v>
      </c>
      <c r="F224" s="667" t="s">
        <v>1617</v>
      </c>
      <c r="G224" s="666" t="s">
        <v>575</v>
      </c>
      <c r="H224" s="666" t="s">
        <v>620</v>
      </c>
      <c r="I224" s="666" t="s">
        <v>620</v>
      </c>
      <c r="J224" s="666" t="s">
        <v>621</v>
      </c>
      <c r="K224" s="666" t="s">
        <v>622</v>
      </c>
      <c r="L224" s="668">
        <v>36.53</v>
      </c>
      <c r="M224" s="668">
        <v>10</v>
      </c>
      <c r="N224" s="669">
        <v>365.3</v>
      </c>
    </row>
    <row r="225" spans="1:14" ht="14.4" customHeight="1" x14ac:dyDescent="0.3">
      <c r="A225" s="664" t="s">
        <v>549</v>
      </c>
      <c r="B225" s="665" t="s">
        <v>550</v>
      </c>
      <c r="C225" s="666" t="s">
        <v>562</v>
      </c>
      <c r="D225" s="667" t="s">
        <v>1613</v>
      </c>
      <c r="E225" s="666" t="s">
        <v>574</v>
      </c>
      <c r="F225" s="667" t="s">
        <v>1617</v>
      </c>
      <c r="G225" s="666" t="s">
        <v>575</v>
      </c>
      <c r="H225" s="666" t="s">
        <v>1172</v>
      </c>
      <c r="I225" s="666" t="s">
        <v>1173</v>
      </c>
      <c r="J225" s="666" t="s">
        <v>1174</v>
      </c>
      <c r="K225" s="666" t="s">
        <v>1175</v>
      </c>
      <c r="L225" s="668">
        <v>96.980000000000047</v>
      </c>
      <c r="M225" s="668">
        <v>2</v>
      </c>
      <c r="N225" s="669">
        <v>193.96000000000009</v>
      </c>
    </row>
    <row r="226" spans="1:14" ht="14.4" customHeight="1" x14ac:dyDescent="0.3">
      <c r="A226" s="664" t="s">
        <v>549</v>
      </c>
      <c r="B226" s="665" t="s">
        <v>550</v>
      </c>
      <c r="C226" s="666" t="s">
        <v>562</v>
      </c>
      <c r="D226" s="667" t="s">
        <v>1613</v>
      </c>
      <c r="E226" s="666" t="s">
        <v>574</v>
      </c>
      <c r="F226" s="667" t="s">
        <v>1617</v>
      </c>
      <c r="G226" s="666" t="s">
        <v>575</v>
      </c>
      <c r="H226" s="666" t="s">
        <v>635</v>
      </c>
      <c r="I226" s="666" t="s">
        <v>636</v>
      </c>
      <c r="J226" s="666" t="s">
        <v>637</v>
      </c>
      <c r="K226" s="666" t="s">
        <v>638</v>
      </c>
      <c r="L226" s="668">
        <v>55.46</v>
      </c>
      <c r="M226" s="668">
        <v>1</v>
      </c>
      <c r="N226" s="669">
        <v>55.46</v>
      </c>
    </row>
    <row r="227" spans="1:14" ht="14.4" customHeight="1" x14ac:dyDescent="0.3">
      <c r="A227" s="664" t="s">
        <v>549</v>
      </c>
      <c r="B227" s="665" t="s">
        <v>550</v>
      </c>
      <c r="C227" s="666" t="s">
        <v>562</v>
      </c>
      <c r="D227" s="667" t="s">
        <v>1613</v>
      </c>
      <c r="E227" s="666" t="s">
        <v>574</v>
      </c>
      <c r="F227" s="667" t="s">
        <v>1617</v>
      </c>
      <c r="G227" s="666" t="s">
        <v>575</v>
      </c>
      <c r="H227" s="666" t="s">
        <v>639</v>
      </c>
      <c r="I227" s="666" t="s">
        <v>640</v>
      </c>
      <c r="J227" s="666" t="s">
        <v>641</v>
      </c>
      <c r="K227" s="666" t="s">
        <v>642</v>
      </c>
      <c r="L227" s="668">
        <v>44.59</v>
      </c>
      <c r="M227" s="668">
        <v>29</v>
      </c>
      <c r="N227" s="669">
        <v>1293.1100000000001</v>
      </c>
    </row>
    <row r="228" spans="1:14" ht="14.4" customHeight="1" x14ac:dyDescent="0.3">
      <c r="A228" s="664" t="s">
        <v>549</v>
      </c>
      <c r="B228" s="665" t="s">
        <v>550</v>
      </c>
      <c r="C228" s="666" t="s">
        <v>562</v>
      </c>
      <c r="D228" s="667" t="s">
        <v>1613</v>
      </c>
      <c r="E228" s="666" t="s">
        <v>574</v>
      </c>
      <c r="F228" s="667" t="s">
        <v>1617</v>
      </c>
      <c r="G228" s="666" t="s">
        <v>575</v>
      </c>
      <c r="H228" s="666" t="s">
        <v>1176</v>
      </c>
      <c r="I228" s="666" t="s">
        <v>1177</v>
      </c>
      <c r="J228" s="666" t="s">
        <v>1178</v>
      </c>
      <c r="K228" s="666" t="s">
        <v>1179</v>
      </c>
      <c r="L228" s="668">
        <v>71.14</v>
      </c>
      <c r="M228" s="668">
        <v>1</v>
      </c>
      <c r="N228" s="669">
        <v>71.14</v>
      </c>
    </row>
    <row r="229" spans="1:14" ht="14.4" customHeight="1" x14ac:dyDescent="0.3">
      <c r="A229" s="664" t="s">
        <v>549</v>
      </c>
      <c r="B229" s="665" t="s">
        <v>550</v>
      </c>
      <c r="C229" s="666" t="s">
        <v>562</v>
      </c>
      <c r="D229" s="667" t="s">
        <v>1613</v>
      </c>
      <c r="E229" s="666" t="s">
        <v>574</v>
      </c>
      <c r="F229" s="667" t="s">
        <v>1617</v>
      </c>
      <c r="G229" s="666" t="s">
        <v>575</v>
      </c>
      <c r="H229" s="666" t="s">
        <v>987</v>
      </c>
      <c r="I229" s="666" t="s">
        <v>988</v>
      </c>
      <c r="J229" s="666" t="s">
        <v>656</v>
      </c>
      <c r="K229" s="666" t="s">
        <v>989</v>
      </c>
      <c r="L229" s="668">
        <v>123.62</v>
      </c>
      <c r="M229" s="668">
        <v>2</v>
      </c>
      <c r="N229" s="669">
        <v>247.24</v>
      </c>
    </row>
    <row r="230" spans="1:14" ht="14.4" customHeight="1" x14ac:dyDescent="0.3">
      <c r="A230" s="664" t="s">
        <v>549</v>
      </c>
      <c r="B230" s="665" t="s">
        <v>550</v>
      </c>
      <c r="C230" s="666" t="s">
        <v>562</v>
      </c>
      <c r="D230" s="667" t="s">
        <v>1613</v>
      </c>
      <c r="E230" s="666" t="s">
        <v>574</v>
      </c>
      <c r="F230" s="667" t="s">
        <v>1617</v>
      </c>
      <c r="G230" s="666" t="s">
        <v>575</v>
      </c>
      <c r="H230" s="666" t="s">
        <v>1180</v>
      </c>
      <c r="I230" s="666" t="s">
        <v>1181</v>
      </c>
      <c r="J230" s="666" t="s">
        <v>1182</v>
      </c>
      <c r="K230" s="666" t="s">
        <v>1183</v>
      </c>
      <c r="L230" s="668">
        <v>67.78</v>
      </c>
      <c r="M230" s="668">
        <v>4</v>
      </c>
      <c r="N230" s="669">
        <v>271.12</v>
      </c>
    </row>
    <row r="231" spans="1:14" ht="14.4" customHeight="1" x14ac:dyDescent="0.3">
      <c r="A231" s="664" t="s">
        <v>549</v>
      </c>
      <c r="B231" s="665" t="s">
        <v>550</v>
      </c>
      <c r="C231" s="666" t="s">
        <v>562</v>
      </c>
      <c r="D231" s="667" t="s">
        <v>1613</v>
      </c>
      <c r="E231" s="666" t="s">
        <v>574</v>
      </c>
      <c r="F231" s="667" t="s">
        <v>1617</v>
      </c>
      <c r="G231" s="666" t="s">
        <v>575</v>
      </c>
      <c r="H231" s="666" t="s">
        <v>1184</v>
      </c>
      <c r="I231" s="666" t="s">
        <v>1184</v>
      </c>
      <c r="J231" s="666" t="s">
        <v>1185</v>
      </c>
      <c r="K231" s="666" t="s">
        <v>1186</v>
      </c>
      <c r="L231" s="668">
        <v>108.69999999999997</v>
      </c>
      <c r="M231" s="668">
        <v>1</v>
      </c>
      <c r="N231" s="669">
        <v>108.69999999999997</v>
      </c>
    </row>
    <row r="232" spans="1:14" ht="14.4" customHeight="1" x14ac:dyDescent="0.3">
      <c r="A232" s="664" t="s">
        <v>549</v>
      </c>
      <c r="B232" s="665" t="s">
        <v>550</v>
      </c>
      <c r="C232" s="666" t="s">
        <v>562</v>
      </c>
      <c r="D232" s="667" t="s">
        <v>1613</v>
      </c>
      <c r="E232" s="666" t="s">
        <v>574</v>
      </c>
      <c r="F232" s="667" t="s">
        <v>1617</v>
      </c>
      <c r="G232" s="666" t="s">
        <v>575</v>
      </c>
      <c r="H232" s="666" t="s">
        <v>658</v>
      </c>
      <c r="I232" s="666" t="s">
        <v>659</v>
      </c>
      <c r="J232" s="666" t="s">
        <v>660</v>
      </c>
      <c r="K232" s="666" t="s">
        <v>661</v>
      </c>
      <c r="L232" s="668">
        <v>37.730000000000004</v>
      </c>
      <c r="M232" s="668">
        <v>2</v>
      </c>
      <c r="N232" s="669">
        <v>75.460000000000008</v>
      </c>
    </row>
    <row r="233" spans="1:14" ht="14.4" customHeight="1" x14ac:dyDescent="0.3">
      <c r="A233" s="664" t="s">
        <v>549</v>
      </c>
      <c r="B233" s="665" t="s">
        <v>550</v>
      </c>
      <c r="C233" s="666" t="s">
        <v>562</v>
      </c>
      <c r="D233" s="667" t="s">
        <v>1613</v>
      </c>
      <c r="E233" s="666" t="s">
        <v>574</v>
      </c>
      <c r="F233" s="667" t="s">
        <v>1617</v>
      </c>
      <c r="G233" s="666" t="s">
        <v>575</v>
      </c>
      <c r="H233" s="666" t="s">
        <v>1187</v>
      </c>
      <c r="I233" s="666" t="s">
        <v>1188</v>
      </c>
      <c r="J233" s="666" t="s">
        <v>1189</v>
      </c>
      <c r="K233" s="666" t="s">
        <v>1190</v>
      </c>
      <c r="L233" s="668">
        <v>122.85</v>
      </c>
      <c r="M233" s="668">
        <v>1</v>
      </c>
      <c r="N233" s="669">
        <v>122.85</v>
      </c>
    </row>
    <row r="234" spans="1:14" ht="14.4" customHeight="1" x14ac:dyDescent="0.3">
      <c r="A234" s="664" t="s">
        <v>549</v>
      </c>
      <c r="B234" s="665" t="s">
        <v>550</v>
      </c>
      <c r="C234" s="666" t="s">
        <v>562</v>
      </c>
      <c r="D234" s="667" t="s">
        <v>1613</v>
      </c>
      <c r="E234" s="666" t="s">
        <v>574</v>
      </c>
      <c r="F234" s="667" t="s">
        <v>1617</v>
      </c>
      <c r="G234" s="666" t="s">
        <v>575</v>
      </c>
      <c r="H234" s="666" t="s">
        <v>994</v>
      </c>
      <c r="I234" s="666" t="s">
        <v>995</v>
      </c>
      <c r="J234" s="666" t="s">
        <v>702</v>
      </c>
      <c r="K234" s="666" t="s">
        <v>996</v>
      </c>
      <c r="L234" s="668">
        <v>132.32000000000002</v>
      </c>
      <c r="M234" s="668">
        <v>1</v>
      </c>
      <c r="N234" s="669">
        <v>132.32000000000002</v>
      </c>
    </row>
    <row r="235" spans="1:14" ht="14.4" customHeight="1" x14ac:dyDescent="0.3">
      <c r="A235" s="664" t="s">
        <v>549</v>
      </c>
      <c r="B235" s="665" t="s">
        <v>550</v>
      </c>
      <c r="C235" s="666" t="s">
        <v>562</v>
      </c>
      <c r="D235" s="667" t="s">
        <v>1613</v>
      </c>
      <c r="E235" s="666" t="s">
        <v>574</v>
      </c>
      <c r="F235" s="667" t="s">
        <v>1617</v>
      </c>
      <c r="G235" s="666" t="s">
        <v>575</v>
      </c>
      <c r="H235" s="666" t="s">
        <v>1000</v>
      </c>
      <c r="I235" s="666" t="s">
        <v>671</v>
      </c>
      <c r="J235" s="666" t="s">
        <v>1001</v>
      </c>
      <c r="K235" s="666"/>
      <c r="L235" s="668">
        <v>94.742999999999995</v>
      </c>
      <c r="M235" s="668">
        <v>10</v>
      </c>
      <c r="N235" s="669">
        <v>947.43</v>
      </c>
    </row>
    <row r="236" spans="1:14" ht="14.4" customHeight="1" x14ac:dyDescent="0.3">
      <c r="A236" s="664" t="s">
        <v>549</v>
      </c>
      <c r="B236" s="665" t="s">
        <v>550</v>
      </c>
      <c r="C236" s="666" t="s">
        <v>562</v>
      </c>
      <c r="D236" s="667" t="s">
        <v>1613</v>
      </c>
      <c r="E236" s="666" t="s">
        <v>574</v>
      </c>
      <c r="F236" s="667" t="s">
        <v>1617</v>
      </c>
      <c r="G236" s="666" t="s">
        <v>575</v>
      </c>
      <c r="H236" s="666" t="s">
        <v>670</v>
      </c>
      <c r="I236" s="666" t="s">
        <v>671</v>
      </c>
      <c r="J236" s="666" t="s">
        <v>672</v>
      </c>
      <c r="K236" s="666"/>
      <c r="L236" s="668">
        <v>147.5</v>
      </c>
      <c r="M236" s="668">
        <v>1</v>
      </c>
      <c r="N236" s="669">
        <v>147.5</v>
      </c>
    </row>
    <row r="237" spans="1:14" ht="14.4" customHeight="1" x14ac:dyDescent="0.3">
      <c r="A237" s="664" t="s">
        <v>549</v>
      </c>
      <c r="B237" s="665" t="s">
        <v>550</v>
      </c>
      <c r="C237" s="666" t="s">
        <v>562</v>
      </c>
      <c r="D237" s="667" t="s">
        <v>1613</v>
      </c>
      <c r="E237" s="666" t="s">
        <v>574</v>
      </c>
      <c r="F237" s="667" t="s">
        <v>1617</v>
      </c>
      <c r="G237" s="666" t="s">
        <v>575</v>
      </c>
      <c r="H237" s="666" t="s">
        <v>677</v>
      </c>
      <c r="I237" s="666" t="s">
        <v>678</v>
      </c>
      <c r="J237" s="666" t="s">
        <v>679</v>
      </c>
      <c r="K237" s="666" t="s">
        <v>680</v>
      </c>
      <c r="L237" s="668">
        <v>66.990000000000009</v>
      </c>
      <c r="M237" s="668">
        <v>3</v>
      </c>
      <c r="N237" s="669">
        <v>200.97000000000003</v>
      </c>
    </row>
    <row r="238" spans="1:14" ht="14.4" customHeight="1" x14ac:dyDescent="0.3">
      <c r="A238" s="664" t="s">
        <v>549</v>
      </c>
      <c r="B238" s="665" t="s">
        <v>550</v>
      </c>
      <c r="C238" s="666" t="s">
        <v>562</v>
      </c>
      <c r="D238" s="667" t="s">
        <v>1613</v>
      </c>
      <c r="E238" s="666" t="s">
        <v>574</v>
      </c>
      <c r="F238" s="667" t="s">
        <v>1617</v>
      </c>
      <c r="G238" s="666" t="s">
        <v>575</v>
      </c>
      <c r="H238" s="666" t="s">
        <v>681</v>
      </c>
      <c r="I238" s="666" t="s">
        <v>682</v>
      </c>
      <c r="J238" s="666" t="s">
        <v>683</v>
      </c>
      <c r="K238" s="666" t="s">
        <v>684</v>
      </c>
      <c r="L238" s="668">
        <v>31.749999999999979</v>
      </c>
      <c r="M238" s="668">
        <v>1</v>
      </c>
      <c r="N238" s="669">
        <v>31.749999999999979</v>
      </c>
    </row>
    <row r="239" spans="1:14" ht="14.4" customHeight="1" x14ac:dyDescent="0.3">
      <c r="A239" s="664" t="s">
        <v>549</v>
      </c>
      <c r="B239" s="665" t="s">
        <v>550</v>
      </c>
      <c r="C239" s="666" t="s">
        <v>562</v>
      </c>
      <c r="D239" s="667" t="s">
        <v>1613</v>
      </c>
      <c r="E239" s="666" t="s">
        <v>574</v>
      </c>
      <c r="F239" s="667" t="s">
        <v>1617</v>
      </c>
      <c r="G239" s="666" t="s">
        <v>575</v>
      </c>
      <c r="H239" s="666" t="s">
        <v>697</v>
      </c>
      <c r="I239" s="666" t="s">
        <v>698</v>
      </c>
      <c r="J239" s="666" t="s">
        <v>637</v>
      </c>
      <c r="K239" s="666" t="s">
        <v>699</v>
      </c>
      <c r="L239" s="668">
        <v>58.71</v>
      </c>
      <c r="M239" s="668">
        <v>2</v>
      </c>
      <c r="N239" s="669">
        <v>117.42</v>
      </c>
    </row>
    <row r="240" spans="1:14" ht="14.4" customHeight="1" x14ac:dyDescent="0.3">
      <c r="A240" s="664" t="s">
        <v>549</v>
      </c>
      <c r="B240" s="665" t="s">
        <v>550</v>
      </c>
      <c r="C240" s="666" t="s">
        <v>562</v>
      </c>
      <c r="D240" s="667" t="s">
        <v>1613</v>
      </c>
      <c r="E240" s="666" t="s">
        <v>574</v>
      </c>
      <c r="F240" s="667" t="s">
        <v>1617</v>
      </c>
      <c r="G240" s="666" t="s">
        <v>575</v>
      </c>
      <c r="H240" s="666" t="s">
        <v>700</v>
      </c>
      <c r="I240" s="666" t="s">
        <v>701</v>
      </c>
      <c r="J240" s="666" t="s">
        <v>702</v>
      </c>
      <c r="K240" s="666" t="s">
        <v>703</v>
      </c>
      <c r="L240" s="668">
        <v>171.99</v>
      </c>
      <c r="M240" s="668">
        <v>2</v>
      </c>
      <c r="N240" s="669">
        <v>343.98</v>
      </c>
    </row>
    <row r="241" spans="1:14" ht="14.4" customHeight="1" x14ac:dyDescent="0.3">
      <c r="A241" s="664" t="s">
        <v>549</v>
      </c>
      <c r="B241" s="665" t="s">
        <v>550</v>
      </c>
      <c r="C241" s="666" t="s">
        <v>562</v>
      </c>
      <c r="D241" s="667" t="s">
        <v>1613</v>
      </c>
      <c r="E241" s="666" t="s">
        <v>574</v>
      </c>
      <c r="F241" s="667" t="s">
        <v>1617</v>
      </c>
      <c r="G241" s="666" t="s">
        <v>575</v>
      </c>
      <c r="H241" s="666" t="s">
        <v>1191</v>
      </c>
      <c r="I241" s="666" t="s">
        <v>1192</v>
      </c>
      <c r="J241" s="666" t="s">
        <v>1193</v>
      </c>
      <c r="K241" s="666" t="s">
        <v>884</v>
      </c>
      <c r="L241" s="668">
        <v>126.41000000000003</v>
      </c>
      <c r="M241" s="668">
        <v>1</v>
      </c>
      <c r="N241" s="669">
        <v>126.41000000000003</v>
      </c>
    </row>
    <row r="242" spans="1:14" ht="14.4" customHeight="1" x14ac:dyDescent="0.3">
      <c r="A242" s="664" t="s">
        <v>549</v>
      </c>
      <c r="B242" s="665" t="s">
        <v>550</v>
      </c>
      <c r="C242" s="666" t="s">
        <v>562</v>
      </c>
      <c r="D242" s="667" t="s">
        <v>1613</v>
      </c>
      <c r="E242" s="666" t="s">
        <v>574</v>
      </c>
      <c r="F242" s="667" t="s">
        <v>1617</v>
      </c>
      <c r="G242" s="666" t="s">
        <v>575</v>
      </c>
      <c r="H242" s="666" t="s">
        <v>1194</v>
      </c>
      <c r="I242" s="666" t="s">
        <v>1195</v>
      </c>
      <c r="J242" s="666" t="s">
        <v>1196</v>
      </c>
      <c r="K242" s="666" t="s">
        <v>1197</v>
      </c>
      <c r="L242" s="668">
        <v>179.9749161157811</v>
      </c>
      <c r="M242" s="668">
        <v>2</v>
      </c>
      <c r="N242" s="669">
        <v>359.9498322315622</v>
      </c>
    </row>
    <row r="243" spans="1:14" ht="14.4" customHeight="1" x14ac:dyDescent="0.3">
      <c r="A243" s="664" t="s">
        <v>549</v>
      </c>
      <c r="B243" s="665" t="s">
        <v>550</v>
      </c>
      <c r="C243" s="666" t="s">
        <v>562</v>
      </c>
      <c r="D243" s="667" t="s">
        <v>1613</v>
      </c>
      <c r="E243" s="666" t="s">
        <v>574</v>
      </c>
      <c r="F243" s="667" t="s">
        <v>1617</v>
      </c>
      <c r="G243" s="666" t="s">
        <v>575</v>
      </c>
      <c r="H243" s="666" t="s">
        <v>723</v>
      </c>
      <c r="I243" s="666" t="s">
        <v>724</v>
      </c>
      <c r="J243" s="666" t="s">
        <v>725</v>
      </c>
      <c r="K243" s="666" t="s">
        <v>726</v>
      </c>
      <c r="L243" s="668">
        <v>42.170006192009581</v>
      </c>
      <c r="M243" s="668">
        <v>3</v>
      </c>
      <c r="N243" s="669">
        <v>126.51001857602874</v>
      </c>
    </row>
    <row r="244" spans="1:14" ht="14.4" customHeight="1" x14ac:dyDescent="0.3">
      <c r="A244" s="664" t="s">
        <v>549</v>
      </c>
      <c r="B244" s="665" t="s">
        <v>550</v>
      </c>
      <c r="C244" s="666" t="s">
        <v>562</v>
      </c>
      <c r="D244" s="667" t="s">
        <v>1613</v>
      </c>
      <c r="E244" s="666" t="s">
        <v>574</v>
      </c>
      <c r="F244" s="667" t="s">
        <v>1617</v>
      </c>
      <c r="G244" s="666" t="s">
        <v>575</v>
      </c>
      <c r="H244" s="666" t="s">
        <v>727</v>
      </c>
      <c r="I244" s="666" t="s">
        <v>728</v>
      </c>
      <c r="J244" s="666" t="s">
        <v>729</v>
      </c>
      <c r="K244" s="666" t="s">
        <v>730</v>
      </c>
      <c r="L244" s="668">
        <v>112.37998813966121</v>
      </c>
      <c r="M244" s="668">
        <v>1</v>
      </c>
      <c r="N244" s="669">
        <v>112.37998813966121</v>
      </c>
    </row>
    <row r="245" spans="1:14" ht="14.4" customHeight="1" x14ac:dyDescent="0.3">
      <c r="A245" s="664" t="s">
        <v>549</v>
      </c>
      <c r="B245" s="665" t="s">
        <v>550</v>
      </c>
      <c r="C245" s="666" t="s">
        <v>562</v>
      </c>
      <c r="D245" s="667" t="s">
        <v>1613</v>
      </c>
      <c r="E245" s="666" t="s">
        <v>574</v>
      </c>
      <c r="F245" s="667" t="s">
        <v>1617</v>
      </c>
      <c r="G245" s="666" t="s">
        <v>575</v>
      </c>
      <c r="H245" s="666" t="s">
        <v>1198</v>
      </c>
      <c r="I245" s="666" t="s">
        <v>1199</v>
      </c>
      <c r="J245" s="666" t="s">
        <v>1200</v>
      </c>
      <c r="K245" s="666" t="s">
        <v>1201</v>
      </c>
      <c r="L245" s="668">
        <v>112.23012631645436</v>
      </c>
      <c r="M245" s="668">
        <v>2</v>
      </c>
      <c r="N245" s="669">
        <v>224.46025263290872</v>
      </c>
    </row>
    <row r="246" spans="1:14" ht="14.4" customHeight="1" x14ac:dyDescent="0.3">
      <c r="A246" s="664" t="s">
        <v>549</v>
      </c>
      <c r="B246" s="665" t="s">
        <v>550</v>
      </c>
      <c r="C246" s="666" t="s">
        <v>562</v>
      </c>
      <c r="D246" s="667" t="s">
        <v>1613</v>
      </c>
      <c r="E246" s="666" t="s">
        <v>574</v>
      </c>
      <c r="F246" s="667" t="s">
        <v>1617</v>
      </c>
      <c r="G246" s="666" t="s">
        <v>575</v>
      </c>
      <c r="H246" s="666" t="s">
        <v>735</v>
      </c>
      <c r="I246" s="666" t="s">
        <v>736</v>
      </c>
      <c r="J246" s="666" t="s">
        <v>641</v>
      </c>
      <c r="K246" s="666" t="s">
        <v>737</v>
      </c>
      <c r="L246" s="668">
        <v>56.880059813276908</v>
      </c>
      <c r="M246" s="668">
        <v>15</v>
      </c>
      <c r="N246" s="669">
        <v>853.20089719915359</v>
      </c>
    </row>
    <row r="247" spans="1:14" ht="14.4" customHeight="1" x14ac:dyDescent="0.3">
      <c r="A247" s="664" t="s">
        <v>549</v>
      </c>
      <c r="B247" s="665" t="s">
        <v>550</v>
      </c>
      <c r="C247" s="666" t="s">
        <v>562</v>
      </c>
      <c r="D247" s="667" t="s">
        <v>1613</v>
      </c>
      <c r="E247" s="666" t="s">
        <v>574</v>
      </c>
      <c r="F247" s="667" t="s">
        <v>1617</v>
      </c>
      <c r="G247" s="666" t="s">
        <v>575</v>
      </c>
      <c r="H247" s="666" t="s">
        <v>1202</v>
      </c>
      <c r="I247" s="666" t="s">
        <v>1202</v>
      </c>
      <c r="J247" s="666" t="s">
        <v>1203</v>
      </c>
      <c r="K247" s="666" t="s">
        <v>1204</v>
      </c>
      <c r="L247" s="668">
        <v>240.90999999999994</v>
      </c>
      <c r="M247" s="668">
        <v>1</v>
      </c>
      <c r="N247" s="669">
        <v>240.90999999999994</v>
      </c>
    </row>
    <row r="248" spans="1:14" ht="14.4" customHeight="1" x14ac:dyDescent="0.3">
      <c r="A248" s="664" t="s">
        <v>549</v>
      </c>
      <c r="B248" s="665" t="s">
        <v>550</v>
      </c>
      <c r="C248" s="666" t="s">
        <v>562</v>
      </c>
      <c r="D248" s="667" t="s">
        <v>1613</v>
      </c>
      <c r="E248" s="666" t="s">
        <v>574</v>
      </c>
      <c r="F248" s="667" t="s">
        <v>1617</v>
      </c>
      <c r="G248" s="666" t="s">
        <v>575</v>
      </c>
      <c r="H248" s="666" t="s">
        <v>738</v>
      </c>
      <c r="I248" s="666" t="s">
        <v>739</v>
      </c>
      <c r="J248" s="666" t="s">
        <v>740</v>
      </c>
      <c r="K248" s="666" t="s">
        <v>741</v>
      </c>
      <c r="L248" s="668">
        <v>104.87</v>
      </c>
      <c r="M248" s="668">
        <v>2</v>
      </c>
      <c r="N248" s="669">
        <v>209.74</v>
      </c>
    </row>
    <row r="249" spans="1:14" ht="14.4" customHeight="1" x14ac:dyDescent="0.3">
      <c r="A249" s="664" t="s">
        <v>549</v>
      </c>
      <c r="B249" s="665" t="s">
        <v>550</v>
      </c>
      <c r="C249" s="666" t="s">
        <v>562</v>
      </c>
      <c r="D249" s="667" t="s">
        <v>1613</v>
      </c>
      <c r="E249" s="666" t="s">
        <v>574</v>
      </c>
      <c r="F249" s="667" t="s">
        <v>1617</v>
      </c>
      <c r="G249" s="666" t="s">
        <v>575</v>
      </c>
      <c r="H249" s="666" t="s">
        <v>1008</v>
      </c>
      <c r="I249" s="666" t="s">
        <v>671</v>
      </c>
      <c r="J249" s="666" t="s">
        <v>1009</v>
      </c>
      <c r="K249" s="666"/>
      <c r="L249" s="668">
        <v>148.24</v>
      </c>
      <c r="M249" s="668">
        <v>3</v>
      </c>
      <c r="N249" s="669">
        <v>444.72</v>
      </c>
    </row>
    <row r="250" spans="1:14" ht="14.4" customHeight="1" x14ac:dyDescent="0.3">
      <c r="A250" s="664" t="s">
        <v>549</v>
      </c>
      <c r="B250" s="665" t="s">
        <v>550</v>
      </c>
      <c r="C250" s="666" t="s">
        <v>562</v>
      </c>
      <c r="D250" s="667" t="s">
        <v>1613</v>
      </c>
      <c r="E250" s="666" t="s">
        <v>574</v>
      </c>
      <c r="F250" s="667" t="s">
        <v>1617</v>
      </c>
      <c r="G250" s="666" t="s">
        <v>575</v>
      </c>
      <c r="H250" s="666" t="s">
        <v>752</v>
      </c>
      <c r="I250" s="666" t="s">
        <v>753</v>
      </c>
      <c r="J250" s="666" t="s">
        <v>754</v>
      </c>
      <c r="K250" s="666" t="s">
        <v>755</v>
      </c>
      <c r="L250" s="668">
        <v>116.36000000000008</v>
      </c>
      <c r="M250" s="668">
        <v>1</v>
      </c>
      <c r="N250" s="669">
        <v>116.36000000000008</v>
      </c>
    </row>
    <row r="251" spans="1:14" ht="14.4" customHeight="1" x14ac:dyDescent="0.3">
      <c r="A251" s="664" t="s">
        <v>549</v>
      </c>
      <c r="B251" s="665" t="s">
        <v>550</v>
      </c>
      <c r="C251" s="666" t="s">
        <v>562</v>
      </c>
      <c r="D251" s="667" t="s">
        <v>1613</v>
      </c>
      <c r="E251" s="666" t="s">
        <v>574</v>
      </c>
      <c r="F251" s="667" t="s">
        <v>1617</v>
      </c>
      <c r="G251" s="666" t="s">
        <v>575</v>
      </c>
      <c r="H251" s="666" t="s">
        <v>1205</v>
      </c>
      <c r="I251" s="666" t="s">
        <v>1206</v>
      </c>
      <c r="J251" s="666" t="s">
        <v>1207</v>
      </c>
      <c r="K251" s="666" t="s">
        <v>1208</v>
      </c>
      <c r="L251" s="668">
        <v>39.769999999999975</v>
      </c>
      <c r="M251" s="668">
        <v>1</v>
      </c>
      <c r="N251" s="669">
        <v>39.769999999999975</v>
      </c>
    </row>
    <row r="252" spans="1:14" ht="14.4" customHeight="1" x14ac:dyDescent="0.3">
      <c r="A252" s="664" t="s">
        <v>549</v>
      </c>
      <c r="B252" s="665" t="s">
        <v>550</v>
      </c>
      <c r="C252" s="666" t="s">
        <v>562</v>
      </c>
      <c r="D252" s="667" t="s">
        <v>1613</v>
      </c>
      <c r="E252" s="666" t="s">
        <v>574</v>
      </c>
      <c r="F252" s="667" t="s">
        <v>1617</v>
      </c>
      <c r="G252" s="666" t="s">
        <v>575</v>
      </c>
      <c r="H252" s="666" t="s">
        <v>1209</v>
      </c>
      <c r="I252" s="666" t="s">
        <v>1210</v>
      </c>
      <c r="J252" s="666" t="s">
        <v>1163</v>
      </c>
      <c r="K252" s="666" t="s">
        <v>1211</v>
      </c>
      <c r="L252" s="668">
        <v>0</v>
      </c>
      <c r="M252" s="668">
        <v>0</v>
      </c>
      <c r="N252" s="669">
        <v>0</v>
      </c>
    </row>
    <row r="253" spans="1:14" ht="14.4" customHeight="1" x14ac:dyDescent="0.3">
      <c r="A253" s="664" t="s">
        <v>549</v>
      </c>
      <c r="B253" s="665" t="s">
        <v>550</v>
      </c>
      <c r="C253" s="666" t="s">
        <v>562</v>
      </c>
      <c r="D253" s="667" t="s">
        <v>1613</v>
      </c>
      <c r="E253" s="666" t="s">
        <v>574</v>
      </c>
      <c r="F253" s="667" t="s">
        <v>1617</v>
      </c>
      <c r="G253" s="666" t="s">
        <v>575</v>
      </c>
      <c r="H253" s="666" t="s">
        <v>1212</v>
      </c>
      <c r="I253" s="666" t="s">
        <v>671</v>
      </c>
      <c r="J253" s="666" t="s">
        <v>1213</v>
      </c>
      <c r="K253" s="666"/>
      <c r="L253" s="668">
        <v>68.530004114462898</v>
      </c>
      <c r="M253" s="668">
        <v>1</v>
      </c>
      <c r="N253" s="669">
        <v>68.530004114462898</v>
      </c>
    </row>
    <row r="254" spans="1:14" ht="14.4" customHeight="1" x14ac:dyDescent="0.3">
      <c r="A254" s="664" t="s">
        <v>549</v>
      </c>
      <c r="B254" s="665" t="s">
        <v>550</v>
      </c>
      <c r="C254" s="666" t="s">
        <v>562</v>
      </c>
      <c r="D254" s="667" t="s">
        <v>1613</v>
      </c>
      <c r="E254" s="666" t="s">
        <v>574</v>
      </c>
      <c r="F254" s="667" t="s">
        <v>1617</v>
      </c>
      <c r="G254" s="666" t="s">
        <v>575</v>
      </c>
      <c r="H254" s="666" t="s">
        <v>1214</v>
      </c>
      <c r="I254" s="666" t="s">
        <v>671</v>
      </c>
      <c r="J254" s="666" t="s">
        <v>1215</v>
      </c>
      <c r="K254" s="666"/>
      <c r="L254" s="668">
        <v>342.57698246239261</v>
      </c>
      <c r="M254" s="668">
        <v>1</v>
      </c>
      <c r="N254" s="669">
        <v>342.57698246239261</v>
      </c>
    </row>
    <row r="255" spans="1:14" ht="14.4" customHeight="1" x14ac:dyDescent="0.3">
      <c r="A255" s="664" t="s">
        <v>549</v>
      </c>
      <c r="B255" s="665" t="s">
        <v>550</v>
      </c>
      <c r="C255" s="666" t="s">
        <v>562</v>
      </c>
      <c r="D255" s="667" t="s">
        <v>1613</v>
      </c>
      <c r="E255" s="666" t="s">
        <v>574</v>
      </c>
      <c r="F255" s="667" t="s">
        <v>1617</v>
      </c>
      <c r="G255" s="666" t="s">
        <v>575</v>
      </c>
      <c r="H255" s="666" t="s">
        <v>1216</v>
      </c>
      <c r="I255" s="666" t="s">
        <v>1217</v>
      </c>
      <c r="J255" s="666" t="s">
        <v>1218</v>
      </c>
      <c r="K255" s="666" t="s">
        <v>1219</v>
      </c>
      <c r="L255" s="668">
        <v>26.910000000000004</v>
      </c>
      <c r="M255" s="668">
        <v>1</v>
      </c>
      <c r="N255" s="669">
        <v>26.910000000000004</v>
      </c>
    </row>
    <row r="256" spans="1:14" ht="14.4" customHeight="1" x14ac:dyDescent="0.3">
      <c r="A256" s="664" t="s">
        <v>549</v>
      </c>
      <c r="B256" s="665" t="s">
        <v>550</v>
      </c>
      <c r="C256" s="666" t="s">
        <v>562</v>
      </c>
      <c r="D256" s="667" t="s">
        <v>1613</v>
      </c>
      <c r="E256" s="666" t="s">
        <v>574</v>
      </c>
      <c r="F256" s="667" t="s">
        <v>1617</v>
      </c>
      <c r="G256" s="666" t="s">
        <v>575</v>
      </c>
      <c r="H256" s="666" t="s">
        <v>1013</v>
      </c>
      <c r="I256" s="666" t="s">
        <v>1014</v>
      </c>
      <c r="J256" s="666" t="s">
        <v>1015</v>
      </c>
      <c r="K256" s="666" t="s">
        <v>1016</v>
      </c>
      <c r="L256" s="668">
        <v>48.526666666666671</v>
      </c>
      <c r="M256" s="668">
        <v>6</v>
      </c>
      <c r="N256" s="669">
        <v>291.16000000000003</v>
      </c>
    </row>
    <row r="257" spans="1:14" ht="14.4" customHeight="1" x14ac:dyDescent="0.3">
      <c r="A257" s="664" t="s">
        <v>549</v>
      </c>
      <c r="B257" s="665" t="s">
        <v>550</v>
      </c>
      <c r="C257" s="666" t="s">
        <v>562</v>
      </c>
      <c r="D257" s="667" t="s">
        <v>1613</v>
      </c>
      <c r="E257" s="666" t="s">
        <v>574</v>
      </c>
      <c r="F257" s="667" t="s">
        <v>1617</v>
      </c>
      <c r="G257" s="666" t="s">
        <v>575</v>
      </c>
      <c r="H257" s="666" t="s">
        <v>1220</v>
      </c>
      <c r="I257" s="666" t="s">
        <v>671</v>
      </c>
      <c r="J257" s="666" t="s">
        <v>1221</v>
      </c>
      <c r="K257" s="666"/>
      <c r="L257" s="668">
        <v>83.490552559155347</v>
      </c>
      <c r="M257" s="668">
        <v>1</v>
      </c>
      <c r="N257" s="669">
        <v>83.490552559155347</v>
      </c>
    </row>
    <row r="258" spans="1:14" ht="14.4" customHeight="1" x14ac:dyDescent="0.3">
      <c r="A258" s="664" t="s">
        <v>549</v>
      </c>
      <c r="B258" s="665" t="s">
        <v>550</v>
      </c>
      <c r="C258" s="666" t="s">
        <v>562</v>
      </c>
      <c r="D258" s="667" t="s">
        <v>1613</v>
      </c>
      <c r="E258" s="666" t="s">
        <v>574</v>
      </c>
      <c r="F258" s="667" t="s">
        <v>1617</v>
      </c>
      <c r="G258" s="666" t="s">
        <v>575</v>
      </c>
      <c r="H258" s="666" t="s">
        <v>1222</v>
      </c>
      <c r="I258" s="666" t="s">
        <v>1223</v>
      </c>
      <c r="J258" s="666" t="s">
        <v>1224</v>
      </c>
      <c r="K258" s="666" t="s">
        <v>1225</v>
      </c>
      <c r="L258" s="668">
        <v>42.806666666666665</v>
      </c>
      <c r="M258" s="668">
        <v>3</v>
      </c>
      <c r="N258" s="669">
        <v>128.41999999999999</v>
      </c>
    </row>
    <row r="259" spans="1:14" ht="14.4" customHeight="1" x14ac:dyDescent="0.3">
      <c r="A259" s="664" t="s">
        <v>549</v>
      </c>
      <c r="B259" s="665" t="s">
        <v>550</v>
      </c>
      <c r="C259" s="666" t="s">
        <v>562</v>
      </c>
      <c r="D259" s="667" t="s">
        <v>1613</v>
      </c>
      <c r="E259" s="666" t="s">
        <v>574</v>
      </c>
      <c r="F259" s="667" t="s">
        <v>1617</v>
      </c>
      <c r="G259" s="666" t="s">
        <v>575</v>
      </c>
      <c r="H259" s="666" t="s">
        <v>1226</v>
      </c>
      <c r="I259" s="666" t="s">
        <v>1227</v>
      </c>
      <c r="J259" s="666" t="s">
        <v>1228</v>
      </c>
      <c r="K259" s="666" t="s">
        <v>1229</v>
      </c>
      <c r="L259" s="668">
        <v>326.48</v>
      </c>
      <c r="M259" s="668">
        <v>1</v>
      </c>
      <c r="N259" s="669">
        <v>326.48</v>
      </c>
    </row>
    <row r="260" spans="1:14" ht="14.4" customHeight="1" x14ac:dyDescent="0.3">
      <c r="A260" s="664" t="s">
        <v>549</v>
      </c>
      <c r="B260" s="665" t="s">
        <v>550</v>
      </c>
      <c r="C260" s="666" t="s">
        <v>562</v>
      </c>
      <c r="D260" s="667" t="s">
        <v>1613</v>
      </c>
      <c r="E260" s="666" t="s">
        <v>574</v>
      </c>
      <c r="F260" s="667" t="s">
        <v>1617</v>
      </c>
      <c r="G260" s="666" t="s">
        <v>575</v>
      </c>
      <c r="H260" s="666" t="s">
        <v>1230</v>
      </c>
      <c r="I260" s="666" t="s">
        <v>1231</v>
      </c>
      <c r="J260" s="666" t="s">
        <v>1232</v>
      </c>
      <c r="K260" s="666" t="s">
        <v>1233</v>
      </c>
      <c r="L260" s="668">
        <v>134.62044547558685</v>
      </c>
      <c r="M260" s="668">
        <v>2</v>
      </c>
      <c r="N260" s="669">
        <v>269.2408909511737</v>
      </c>
    </row>
    <row r="261" spans="1:14" ht="14.4" customHeight="1" x14ac:dyDescent="0.3">
      <c r="A261" s="664" t="s">
        <v>549</v>
      </c>
      <c r="B261" s="665" t="s">
        <v>550</v>
      </c>
      <c r="C261" s="666" t="s">
        <v>562</v>
      </c>
      <c r="D261" s="667" t="s">
        <v>1613</v>
      </c>
      <c r="E261" s="666" t="s">
        <v>574</v>
      </c>
      <c r="F261" s="667" t="s">
        <v>1617</v>
      </c>
      <c r="G261" s="666" t="s">
        <v>575</v>
      </c>
      <c r="H261" s="666" t="s">
        <v>1234</v>
      </c>
      <c r="I261" s="666" t="s">
        <v>1235</v>
      </c>
      <c r="J261" s="666" t="s">
        <v>1236</v>
      </c>
      <c r="K261" s="666" t="s">
        <v>1237</v>
      </c>
      <c r="L261" s="668">
        <v>212.70000000000002</v>
      </c>
      <c r="M261" s="668">
        <v>1</v>
      </c>
      <c r="N261" s="669">
        <v>212.70000000000002</v>
      </c>
    </row>
    <row r="262" spans="1:14" ht="14.4" customHeight="1" x14ac:dyDescent="0.3">
      <c r="A262" s="664" t="s">
        <v>549</v>
      </c>
      <c r="B262" s="665" t="s">
        <v>550</v>
      </c>
      <c r="C262" s="666" t="s">
        <v>562</v>
      </c>
      <c r="D262" s="667" t="s">
        <v>1613</v>
      </c>
      <c r="E262" s="666" t="s">
        <v>574</v>
      </c>
      <c r="F262" s="667" t="s">
        <v>1617</v>
      </c>
      <c r="G262" s="666" t="s">
        <v>575</v>
      </c>
      <c r="H262" s="666" t="s">
        <v>1238</v>
      </c>
      <c r="I262" s="666" t="s">
        <v>1239</v>
      </c>
      <c r="J262" s="666" t="s">
        <v>1240</v>
      </c>
      <c r="K262" s="666" t="s">
        <v>1241</v>
      </c>
      <c r="L262" s="668">
        <v>64.609999999999985</v>
      </c>
      <c r="M262" s="668">
        <v>1</v>
      </c>
      <c r="N262" s="669">
        <v>64.609999999999985</v>
      </c>
    </row>
    <row r="263" spans="1:14" ht="14.4" customHeight="1" x14ac:dyDescent="0.3">
      <c r="A263" s="664" t="s">
        <v>549</v>
      </c>
      <c r="B263" s="665" t="s">
        <v>550</v>
      </c>
      <c r="C263" s="666" t="s">
        <v>562</v>
      </c>
      <c r="D263" s="667" t="s">
        <v>1613</v>
      </c>
      <c r="E263" s="666" t="s">
        <v>574</v>
      </c>
      <c r="F263" s="667" t="s">
        <v>1617</v>
      </c>
      <c r="G263" s="666" t="s">
        <v>575</v>
      </c>
      <c r="H263" s="666" t="s">
        <v>1242</v>
      </c>
      <c r="I263" s="666" t="s">
        <v>671</v>
      </c>
      <c r="J263" s="666" t="s">
        <v>1243</v>
      </c>
      <c r="K263" s="666"/>
      <c r="L263" s="668">
        <v>173.36653232362747</v>
      </c>
      <c r="M263" s="668">
        <v>2</v>
      </c>
      <c r="N263" s="669">
        <v>346.73306464725493</v>
      </c>
    </row>
    <row r="264" spans="1:14" ht="14.4" customHeight="1" x14ac:dyDescent="0.3">
      <c r="A264" s="664" t="s">
        <v>549</v>
      </c>
      <c r="B264" s="665" t="s">
        <v>550</v>
      </c>
      <c r="C264" s="666" t="s">
        <v>562</v>
      </c>
      <c r="D264" s="667" t="s">
        <v>1613</v>
      </c>
      <c r="E264" s="666" t="s">
        <v>574</v>
      </c>
      <c r="F264" s="667" t="s">
        <v>1617</v>
      </c>
      <c r="G264" s="666" t="s">
        <v>575</v>
      </c>
      <c r="H264" s="666" t="s">
        <v>1244</v>
      </c>
      <c r="I264" s="666" t="s">
        <v>1245</v>
      </c>
      <c r="J264" s="666" t="s">
        <v>1246</v>
      </c>
      <c r="K264" s="666" t="s">
        <v>1247</v>
      </c>
      <c r="L264" s="668">
        <v>50.79</v>
      </c>
      <c r="M264" s="668">
        <v>1</v>
      </c>
      <c r="N264" s="669">
        <v>50.79</v>
      </c>
    </row>
    <row r="265" spans="1:14" ht="14.4" customHeight="1" x14ac:dyDescent="0.3">
      <c r="A265" s="664" t="s">
        <v>549</v>
      </c>
      <c r="B265" s="665" t="s">
        <v>550</v>
      </c>
      <c r="C265" s="666" t="s">
        <v>562</v>
      </c>
      <c r="D265" s="667" t="s">
        <v>1613</v>
      </c>
      <c r="E265" s="666" t="s">
        <v>574</v>
      </c>
      <c r="F265" s="667" t="s">
        <v>1617</v>
      </c>
      <c r="G265" s="666" t="s">
        <v>575</v>
      </c>
      <c r="H265" s="666" t="s">
        <v>782</v>
      </c>
      <c r="I265" s="666" t="s">
        <v>671</v>
      </c>
      <c r="J265" s="666" t="s">
        <v>783</v>
      </c>
      <c r="K265" s="666"/>
      <c r="L265" s="668">
        <v>125.82</v>
      </c>
      <c r="M265" s="668">
        <v>1</v>
      </c>
      <c r="N265" s="669">
        <v>125.82</v>
      </c>
    </row>
    <row r="266" spans="1:14" ht="14.4" customHeight="1" x14ac:dyDescent="0.3">
      <c r="A266" s="664" t="s">
        <v>549</v>
      </c>
      <c r="B266" s="665" t="s">
        <v>550</v>
      </c>
      <c r="C266" s="666" t="s">
        <v>562</v>
      </c>
      <c r="D266" s="667" t="s">
        <v>1613</v>
      </c>
      <c r="E266" s="666" t="s">
        <v>574</v>
      </c>
      <c r="F266" s="667" t="s">
        <v>1617</v>
      </c>
      <c r="G266" s="666" t="s">
        <v>575</v>
      </c>
      <c r="H266" s="666" t="s">
        <v>1031</v>
      </c>
      <c r="I266" s="666" t="s">
        <v>1032</v>
      </c>
      <c r="J266" s="666" t="s">
        <v>1033</v>
      </c>
      <c r="K266" s="666" t="s">
        <v>1034</v>
      </c>
      <c r="L266" s="668">
        <v>325.16000000000003</v>
      </c>
      <c r="M266" s="668">
        <v>3</v>
      </c>
      <c r="N266" s="669">
        <v>975.48</v>
      </c>
    </row>
    <row r="267" spans="1:14" ht="14.4" customHeight="1" x14ac:dyDescent="0.3">
      <c r="A267" s="664" t="s">
        <v>549</v>
      </c>
      <c r="B267" s="665" t="s">
        <v>550</v>
      </c>
      <c r="C267" s="666" t="s">
        <v>562</v>
      </c>
      <c r="D267" s="667" t="s">
        <v>1613</v>
      </c>
      <c r="E267" s="666" t="s">
        <v>574</v>
      </c>
      <c r="F267" s="667" t="s">
        <v>1617</v>
      </c>
      <c r="G267" s="666" t="s">
        <v>575</v>
      </c>
      <c r="H267" s="666" t="s">
        <v>1248</v>
      </c>
      <c r="I267" s="666" t="s">
        <v>671</v>
      </c>
      <c r="J267" s="666" t="s">
        <v>1249</v>
      </c>
      <c r="K267" s="666"/>
      <c r="L267" s="668">
        <v>169.94</v>
      </c>
      <c r="M267" s="668">
        <v>2</v>
      </c>
      <c r="N267" s="669">
        <v>339.88</v>
      </c>
    </row>
    <row r="268" spans="1:14" ht="14.4" customHeight="1" x14ac:dyDescent="0.3">
      <c r="A268" s="664" t="s">
        <v>549</v>
      </c>
      <c r="B268" s="665" t="s">
        <v>550</v>
      </c>
      <c r="C268" s="666" t="s">
        <v>562</v>
      </c>
      <c r="D268" s="667" t="s">
        <v>1613</v>
      </c>
      <c r="E268" s="666" t="s">
        <v>574</v>
      </c>
      <c r="F268" s="667" t="s">
        <v>1617</v>
      </c>
      <c r="G268" s="666" t="s">
        <v>575</v>
      </c>
      <c r="H268" s="666" t="s">
        <v>1250</v>
      </c>
      <c r="I268" s="666" t="s">
        <v>1251</v>
      </c>
      <c r="J268" s="666" t="s">
        <v>1252</v>
      </c>
      <c r="K268" s="666" t="s">
        <v>1253</v>
      </c>
      <c r="L268" s="668">
        <v>60.95</v>
      </c>
      <c r="M268" s="668">
        <v>1</v>
      </c>
      <c r="N268" s="669">
        <v>60.95</v>
      </c>
    </row>
    <row r="269" spans="1:14" ht="14.4" customHeight="1" x14ac:dyDescent="0.3">
      <c r="A269" s="664" t="s">
        <v>549</v>
      </c>
      <c r="B269" s="665" t="s">
        <v>550</v>
      </c>
      <c r="C269" s="666" t="s">
        <v>562</v>
      </c>
      <c r="D269" s="667" t="s">
        <v>1613</v>
      </c>
      <c r="E269" s="666" t="s">
        <v>574</v>
      </c>
      <c r="F269" s="667" t="s">
        <v>1617</v>
      </c>
      <c r="G269" s="666" t="s">
        <v>575</v>
      </c>
      <c r="H269" s="666" t="s">
        <v>1254</v>
      </c>
      <c r="I269" s="666" t="s">
        <v>585</v>
      </c>
      <c r="J269" s="666" t="s">
        <v>1255</v>
      </c>
      <c r="K269" s="666"/>
      <c r="L269" s="668">
        <v>104.0615131507646</v>
      </c>
      <c r="M269" s="668">
        <v>1</v>
      </c>
      <c r="N269" s="669">
        <v>104.0615131507646</v>
      </c>
    </row>
    <row r="270" spans="1:14" ht="14.4" customHeight="1" x14ac:dyDescent="0.3">
      <c r="A270" s="664" t="s">
        <v>549</v>
      </c>
      <c r="B270" s="665" t="s">
        <v>550</v>
      </c>
      <c r="C270" s="666" t="s">
        <v>562</v>
      </c>
      <c r="D270" s="667" t="s">
        <v>1613</v>
      </c>
      <c r="E270" s="666" t="s">
        <v>574</v>
      </c>
      <c r="F270" s="667" t="s">
        <v>1617</v>
      </c>
      <c r="G270" s="666" t="s">
        <v>575</v>
      </c>
      <c r="H270" s="666" t="s">
        <v>1256</v>
      </c>
      <c r="I270" s="666" t="s">
        <v>1257</v>
      </c>
      <c r="J270" s="666" t="s">
        <v>1258</v>
      </c>
      <c r="K270" s="666" t="s">
        <v>825</v>
      </c>
      <c r="L270" s="668">
        <v>116.81049471250692</v>
      </c>
      <c r="M270" s="668">
        <v>1</v>
      </c>
      <c r="N270" s="669">
        <v>116.81049471250692</v>
      </c>
    </row>
    <row r="271" spans="1:14" ht="14.4" customHeight="1" x14ac:dyDescent="0.3">
      <c r="A271" s="664" t="s">
        <v>549</v>
      </c>
      <c r="B271" s="665" t="s">
        <v>550</v>
      </c>
      <c r="C271" s="666" t="s">
        <v>562</v>
      </c>
      <c r="D271" s="667" t="s">
        <v>1613</v>
      </c>
      <c r="E271" s="666" t="s">
        <v>574</v>
      </c>
      <c r="F271" s="667" t="s">
        <v>1617</v>
      </c>
      <c r="G271" s="666" t="s">
        <v>575</v>
      </c>
      <c r="H271" s="666" t="s">
        <v>1259</v>
      </c>
      <c r="I271" s="666" t="s">
        <v>1260</v>
      </c>
      <c r="J271" s="666" t="s">
        <v>1261</v>
      </c>
      <c r="K271" s="666" t="s">
        <v>1262</v>
      </c>
      <c r="L271" s="668">
        <v>64.539873455289296</v>
      </c>
      <c r="M271" s="668">
        <v>2</v>
      </c>
      <c r="N271" s="669">
        <v>129.07974691057859</v>
      </c>
    </row>
    <row r="272" spans="1:14" ht="14.4" customHeight="1" x14ac:dyDescent="0.3">
      <c r="A272" s="664" t="s">
        <v>549</v>
      </c>
      <c r="B272" s="665" t="s">
        <v>550</v>
      </c>
      <c r="C272" s="666" t="s">
        <v>562</v>
      </c>
      <c r="D272" s="667" t="s">
        <v>1613</v>
      </c>
      <c r="E272" s="666" t="s">
        <v>574</v>
      </c>
      <c r="F272" s="667" t="s">
        <v>1617</v>
      </c>
      <c r="G272" s="666" t="s">
        <v>575</v>
      </c>
      <c r="H272" s="666" t="s">
        <v>815</v>
      </c>
      <c r="I272" s="666" t="s">
        <v>671</v>
      </c>
      <c r="J272" s="666" t="s">
        <v>816</v>
      </c>
      <c r="K272" s="666" t="s">
        <v>817</v>
      </c>
      <c r="L272" s="668">
        <v>87.724998171144208</v>
      </c>
      <c r="M272" s="668">
        <v>1</v>
      </c>
      <c r="N272" s="669">
        <v>87.724998171144208</v>
      </c>
    </row>
    <row r="273" spans="1:14" ht="14.4" customHeight="1" x14ac:dyDescent="0.3">
      <c r="A273" s="664" t="s">
        <v>549</v>
      </c>
      <c r="B273" s="665" t="s">
        <v>550</v>
      </c>
      <c r="C273" s="666" t="s">
        <v>562</v>
      </c>
      <c r="D273" s="667" t="s">
        <v>1613</v>
      </c>
      <c r="E273" s="666" t="s">
        <v>574</v>
      </c>
      <c r="F273" s="667" t="s">
        <v>1617</v>
      </c>
      <c r="G273" s="666" t="s">
        <v>575</v>
      </c>
      <c r="H273" s="666" t="s">
        <v>1054</v>
      </c>
      <c r="I273" s="666" t="s">
        <v>1054</v>
      </c>
      <c r="J273" s="666" t="s">
        <v>679</v>
      </c>
      <c r="K273" s="666" t="s">
        <v>1055</v>
      </c>
      <c r="L273" s="668">
        <v>128.94</v>
      </c>
      <c r="M273" s="668">
        <v>1</v>
      </c>
      <c r="N273" s="669">
        <v>128.94</v>
      </c>
    </row>
    <row r="274" spans="1:14" ht="14.4" customHeight="1" x14ac:dyDescent="0.3">
      <c r="A274" s="664" t="s">
        <v>549</v>
      </c>
      <c r="B274" s="665" t="s">
        <v>550</v>
      </c>
      <c r="C274" s="666" t="s">
        <v>562</v>
      </c>
      <c r="D274" s="667" t="s">
        <v>1613</v>
      </c>
      <c r="E274" s="666" t="s">
        <v>574</v>
      </c>
      <c r="F274" s="667" t="s">
        <v>1617</v>
      </c>
      <c r="G274" s="666" t="s">
        <v>575</v>
      </c>
      <c r="H274" s="666" t="s">
        <v>823</v>
      </c>
      <c r="I274" s="666" t="s">
        <v>823</v>
      </c>
      <c r="J274" s="666" t="s">
        <v>824</v>
      </c>
      <c r="K274" s="666" t="s">
        <v>825</v>
      </c>
      <c r="L274" s="668">
        <v>111.95</v>
      </c>
      <c r="M274" s="668">
        <v>1</v>
      </c>
      <c r="N274" s="669">
        <v>111.95</v>
      </c>
    </row>
    <row r="275" spans="1:14" ht="14.4" customHeight="1" x14ac:dyDescent="0.3">
      <c r="A275" s="664" t="s">
        <v>549</v>
      </c>
      <c r="B275" s="665" t="s">
        <v>550</v>
      </c>
      <c r="C275" s="666" t="s">
        <v>562</v>
      </c>
      <c r="D275" s="667" t="s">
        <v>1613</v>
      </c>
      <c r="E275" s="666" t="s">
        <v>574</v>
      </c>
      <c r="F275" s="667" t="s">
        <v>1617</v>
      </c>
      <c r="G275" s="666" t="s">
        <v>575</v>
      </c>
      <c r="H275" s="666" t="s">
        <v>1263</v>
      </c>
      <c r="I275" s="666" t="s">
        <v>1264</v>
      </c>
      <c r="J275" s="666" t="s">
        <v>1265</v>
      </c>
      <c r="K275" s="666" t="s">
        <v>1266</v>
      </c>
      <c r="L275" s="668">
        <v>247.47</v>
      </c>
      <c r="M275" s="668">
        <v>1</v>
      </c>
      <c r="N275" s="669">
        <v>247.47</v>
      </c>
    </row>
    <row r="276" spans="1:14" ht="14.4" customHeight="1" x14ac:dyDescent="0.3">
      <c r="A276" s="664" t="s">
        <v>549</v>
      </c>
      <c r="B276" s="665" t="s">
        <v>550</v>
      </c>
      <c r="C276" s="666" t="s">
        <v>562</v>
      </c>
      <c r="D276" s="667" t="s">
        <v>1613</v>
      </c>
      <c r="E276" s="666" t="s">
        <v>574</v>
      </c>
      <c r="F276" s="667" t="s">
        <v>1617</v>
      </c>
      <c r="G276" s="666" t="s">
        <v>575</v>
      </c>
      <c r="H276" s="666" t="s">
        <v>828</v>
      </c>
      <c r="I276" s="666" t="s">
        <v>828</v>
      </c>
      <c r="J276" s="666" t="s">
        <v>789</v>
      </c>
      <c r="K276" s="666" t="s">
        <v>829</v>
      </c>
      <c r="L276" s="668">
        <v>150.18501670168675</v>
      </c>
      <c r="M276" s="668">
        <v>2</v>
      </c>
      <c r="N276" s="669">
        <v>300.3700334033735</v>
      </c>
    </row>
    <row r="277" spans="1:14" ht="14.4" customHeight="1" x14ac:dyDescent="0.3">
      <c r="A277" s="664" t="s">
        <v>549</v>
      </c>
      <c r="B277" s="665" t="s">
        <v>550</v>
      </c>
      <c r="C277" s="666" t="s">
        <v>562</v>
      </c>
      <c r="D277" s="667" t="s">
        <v>1613</v>
      </c>
      <c r="E277" s="666" t="s">
        <v>574</v>
      </c>
      <c r="F277" s="667" t="s">
        <v>1617</v>
      </c>
      <c r="G277" s="666" t="s">
        <v>575</v>
      </c>
      <c r="H277" s="666" t="s">
        <v>1267</v>
      </c>
      <c r="I277" s="666" t="s">
        <v>1268</v>
      </c>
      <c r="J277" s="666" t="s">
        <v>1269</v>
      </c>
      <c r="K277" s="666" t="s">
        <v>1270</v>
      </c>
      <c r="L277" s="668">
        <v>48.400097102873559</v>
      </c>
      <c r="M277" s="668">
        <v>1</v>
      </c>
      <c r="N277" s="669">
        <v>48.400097102873559</v>
      </c>
    </row>
    <row r="278" spans="1:14" ht="14.4" customHeight="1" x14ac:dyDescent="0.3">
      <c r="A278" s="664" t="s">
        <v>549</v>
      </c>
      <c r="B278" s="665" t="s">
        <v>550</v>
      </c>
      <c r="C278" s="666" t="s">
        <v>562</v>
      </c>
      <c r="D278" s="667" t="s">
        <v>1613</v>
      </c>
      <c r="E278" s="666" t="s">
        <v>574</v>
      </c>
      <c r="F278" s="667" t="s">
        <v>1617</v>
      </c>
      <c r="G278" s="666" t="s">
        <v>575</v>
      </c>
      <c r="H278" s="666" t="s">
        <v>1271</v>
      </c>
      <c r="I278" s="666" t="s">
        <v>1271</v>
      </c>
      <c r="J278" s="666" t="s">
        <v>962</v>
      </c>
      <c r="K278" s="666" t="s">
        <v>1272</v>
      </c>
      <c r="L278" s="668">
        <v>0</v>
      </c>
      <c r="M278" s="668">
        <v>0</v>
      </c>
      <c r="N278" s="669">
        <v>0</v>
      </c>
    </row>
    <row r="279" spans="1:14" ht="14.4" customHeight="1" x14ac:dyDescent="0.3">
      <c r="A279" s="664" t="s">
        <v>549</v>
      </c>
      <c r="B279" s="665" t="s">
        <v>550</v>
      </c>
      <c r="C279" s="666" t="s">
        <v>562</v>
      </c>
      <c r="D279" s="667" t="s">
        <v>1613</v>
      </c>
      <c r="E279" s="666" t="s">
        <v>574</v>
      </c>
      <c r="F279" s="667" t="s">
        <v>1617</v>
      </c>
      <c r="G279" s="666" t="s">
        <v>575</v>
      </c>
      <c r="H279" s="666" t="s">
        <v>1273</v>
      </c>
      <c r="I279" s="666" t="s">
        <v>1273</v>
      </c>
      <c r="J279" s="666" t="s">
        <v>1274</v>
      </c>
      <c r="K279" s="666" t="s">
        <v>1275</v>
      </c>
      <c r="L279" s="668">
        <v>483.11000000000013</v>
      </c>
      <c r="M279" s="668">
        <v>1</v>
      </c>
      <c r="N279" s="669">
        <v>483.11000000000013</v>
      </c>
    </row>
    <row r="280" spans="1:14" ht="14.4" customHeight="1" x14ac:dyDescent="0.3">
      <c r="A280" s="664" t="s">
        <v>549</v>
      </c>
      <c r="B280" s="665" t="s">
        <v>550</v>
      </c>
      <c r="C280" s="666" t="s">
        <v>562</v>
      </c>
      <c r="D280" s="667" t="s">
        <v>1613</v>
      </c>
      <c r="E280" s="666" t="s">
        <v>574</v>
      </c>
      <c r="F280" s="667" t="s">
        <v>1617</v>
      </c>
      <c r="G280" s="666" t="s">
        <v>830</v>
      </c>
      <c r="H280" s="666" t="s">
        <v>843</v>
      </c>
      <c r="I280" s="666" t="s">
        <v>844</v>
      </c>
      <c r="J280" s="666" t="s">
        <v>845</v>
      </c>
      <c r="K280" s="666" t="s">
        <v>846</v>
      </c>
      <c r="L280" s="668">
        <v>105.06000000000003</v>
      </c>
      <c r="M280" s="668">
        <v>1</v>
      </c>
      <c r="N280" s="669">
        <v>105.06000000000003</v>
      </c>
    </row>
    <row r="281" spans="1:14" ht="14.4" customHeight="1" x14ac:dyDescent="0.3">
      <c r="A281" s="664" t="s">
        <v>549</v>
      </c>
      <c r="B281" s="665" t="s">
        <v>550</v>
      </c>
      <c r="C281" s="666" t="s">
        <v>562</v>
      </c>
      <c r="D281" s="667" t="s">
        <v>1613</v>
      </c>
      <c r="E281" s="666" t="s">
        <v>574</v>
      </c>
      <c r="F281" s="667" t="s">
        <v>1617</v>
      </c>
      <c r="G281" s="666" t="s">
        <v>830</v>
      </c>
      <c r="H281" s="666" t="s">
        <v>1276</v>
      </c>
      <c r="I281" s="666" t="s">
        <v>1277</v>
      </c>
      <c r="J281" s="666" t="s">
        <v>1278</v>
      </c>
      <c r="K281" s="666" t="s">
        <v>1279</v>
      </c>
      <c r="L281" s="668">
        <v>98.600014477878673</v>
      </c>
      <c r="M281" s="668">
        <v>1</v>
      </c>
      <c r="N281" s="669">
        <v>98.600014477878673</v>
      </c>
    </row>
    <row r="282" spans="1:14" ht="14.4" customHeight="1" x14ac:dyDescent="0.3">
      <c r="A282" s="664" t="s">
        <v>549</v>
      </c>
      <c r="B282" s="665" t="s">
        <v>550</v>
      </c>
      <c r="C282" s="666" t="s">
        <v>562</v>
      </c>
      <c r="D282" s="667" t="s">
        <v>1613</v>
      </c>
      <c r="E282" s="666" t="s">
        <v>574</v>
      </c>
      <c r="F282" s="667" t="s">
        <v>1617</v>
      </c>
      <c r="G282" s="666" t="s">
        <v>830</v>
      </c>
      <c r="H282" s="666" t="s">
        <v>1280</v>
      </c>
      <c r="I282" s="666" t="s">
        <v>1281</v>
      </c>
      <c r="J282" s="666" t="s">
        <v>1282</v>
      </c>
      <c r="K282" s="666" t="s">
        <v>1283</v>
      </c>
      <c r="L282" s="668">
        <v>105.40999999999998</v>
      </c>
      <c r="M282" s="668">
        <v>1</v>
      </c>
      <c r="N282" s="669">
        <v>105.40999999999998</v>
      </c>
    </row>
    <row r="283" spans="1:14" ht="14.4" customHeight="1" x14ac:dyDescent="0.3">
      <c r="A283" s="664" t="s">
        <v>549</v>
      </c>
      <c r="B283" s="665" t="s">
        <v>550</v>
      </c>
      <c r="C283" s="666" t="s">
        <v>562</v>
      </c>
      <c r="D283" s="667" t="s">
        <v>1613</v>
      </c>
      <c r="E283" s="666" t="s">
        <v>574</v>
      </c>
      <c r="F283" s="667" t="s">
        <v>1617</v>
      </c>
      <c r="G283" s="666" t="s">
        <v>830</v>
      </c>
      <c r="H283" s="666" t="s">
        <v>859</v>
      </c>
      <c r="I283" s="666" t="s">
        <v>860</v>
      </c>
      <c r="J283" s="666" t="s">
        <v>861</v>
      </c>
      <c r="K283" s="666" t="s">
        <v>862</v>
      </c>
      <c r="L283" s="668">
        <v>32.259999999999991</v>
      </c>
      <c r="M283" s="668">
        <v>2</v>
      </c>
      <c r="N283" s="669">
        <v>64.519999999999982</v>
      </c>
    </row>
    <row r="284" spans="1:14" ht="14.4" customHeight="1" x14ac:dyDescent="0.3">
      <c r="A284" s="664" t="s">
        <v>549</v>
      </c>
      <c r="B284" s="665" t="s">
        <v>550</v>
      </c>
      <c r="C284" s="666" t="s">
        <v>562</v>
      </c>
      <c r="D284" s="667" t="s">
        <v>1613</v>
      </c>
      <c r="E284" s="666" t="s">
        <v>574</v>
      </c>
      <c r="F284" s="667" t="s">
        <v>1617</v>
      </c>
      <c r="G284" s="666" t="s">
        <v>830</v>
      </c>
      <c r="H284" s="666" t="s">
        <v>1075</v>
      </c>
      <c r="I284" s="666" t="s">
        <v>1076</v>
      </c>
      <c r="J284" s="666" t="s">
        <v>1077</v>
      </c>
      <c r="K284" s="666" t="s">
        <v>1078</v>
      </c>
      <c r="L284" s="668">
        <v>46.82</v>
      </c>
      <c r="M284" s="668">
        <v>1</v>
      </c>
      <c r="N284" s="669">
        <v>46.82</v>
      </c>
    </row>
    <row r="285" spans="1:14" ht="14.4" customHeight="1" x14ac:dyDescent="0.3">
      <c r="A285" s="664" t="s">
        <v>549</v>
      </c>
      <c r="B285" s="665" t="s">
        <v>550</v>
      </c>
      <c r="C285" s="666" t="s">
        <v>562</v>
      </c>
      <c r="D285" s="667" t="s">
        <v>1613</v>
      </c>
      <c r="E285" s="666" t="s">
        <v>574</v>
      </c>
      <c r="F285" s="667" t="s">
        <v>1617</v>
      </c>
      <c r="G285" s="666" t="s">
        <v>830</v>
      </c>
      <c r="H285" s="666" t="s">
        <v>867</v>
      </c>
      <c r="I285" s="666" t="s">
        <v>868</v>
      </c>
      <c r="J285" s="666" t="s">
        <v>869</v>
      </c>
      <c r="K285" s="666" t="s">
        <v>870</v>
      </c>
      <c r="L285" s="668">
        <v>113.67999999999999</v>
      </c>
      <c r="M285" s="668">
        <v>2</v>
      </c>
      <c r="N285" s="669">
        <v>227.35999999999999</v>
      </c>
    </row>
    <row r="286" spans="1:14" ht="14.4" customHeight="1" x14ac:dyDescent="0.3">
      <c r="A286" s="664" t="s">
        <v>549</v>
      </c>
      <c r="B286" s="665" t="s">
        <v>550</v>
      </c>
      <c r="C286" s="666" t="s">
        <v>562</v>
      </c>
      <c r="D286" s="667" t="s">
        <v>1613</v>
      </c>
      <c r="E286" s="666" t="s">
        <v>574</v>
      </c>
      <c r="F286" s="667" t="s">
        <v>1617</v>
      </c>
      <c r="G286" s="666" t="s">
        <v>830</v>
      </c>
      <c r="H286" s="666" t="s">
        <v>1284</v>
      </c>
      <c r="I286" s="666" t="s">
        <v>1285</v>
      </c>
      <c r="J286" s="666" t="s">
        <v>1286</v>
      </c>
      <c r="K286" s="666" t="s">
        <v>1287</v>
      </c>
      <c r="L286" s="668">
        <v>48.819998897453118</v>
      </c>
      <c r="M286" s="668">
        <v>1</v>
      </c>
      <c r="N286" s="669">
        <v>48.819998897453118</v>
      </c>
    </row>
    <row r="287" spans="1:14" ht="14.4" customHeight="1" x14ac:dyDescent="0.3">
      <c r="A287" s="664" t="s">
        <v>549</v>
      </c>
      <c r="B287" s="665" t="s">
        <v>550</v>
      </c>
      <c r="C287" s="666" t="s">
        <v>562</v>
      </c>
      <c r="D287" s="667" t="s">
        <v>1613</v>
      </c>
      <c r="E287" s="666" t="s">
        <v>574</v>
      </c>
      <c r="F287" s="667" t="s">
        <v>1617</v>
      </c>
      <c r="G287" s="666" t="s">
        <v>830</v>
      </c>
      <c r="H287" s="666" t="s">
        <v>1288</v>
      </c>
      <c r="I287" s="666" t="s">
        <v>1289</v>
      </c>
      <c r="J287" s="666" t="s">
        <v>1290</v>
      </c>
      <c r="K287" s="666" t="s">
        <v>1291</v>
      </c>
      <c r="L287" s="668">
        <v>120.01694992639111</v>
      </c>
      <c r="M287" s="668">
        <v>1</v>
      </c>
      <c r="N287" s="669">
        <v>120.01694992639111</v>
      </c>
    </row>
    <row r="288" spans="1:14" ht="14.4" customHeight="1" x14ac:dyDescent="0.3">
      <c r="A288" s="664" t="s">
        <v>549</v>
      </c>
      <c r="B288" s="665" t="s">
        <v>550</v>
      </c>
      <c r="C288" s="666" t="s">
        <v>562</v>
      </c>
      <c r="D288" s="667" t="s">
        <v>1613</v>
      </c>
      <c r="E288" s="666" t="s">
        <v>574</v>
      </c>
      <c r="F288" s="667" t="s">
        <v>1617</v>
      </c>
      <c r="G288" s="666" t="s">
        <v>830</v>
      </c>
      <c r="H288" s="666" t="s">
        <v>1292</v>
      </c>
      <c r="I288" s="666" t="s">
        <v>1293</v>
      </c>
      <c r="J288" s="666" t="s">
        <v>1294</v>
      </c>
      <c r="K288" s="666" t="s">
        <v>1295</v>
      </c>
      <c r="L288" s="668">
        <v>322.49</v>
      </c>
      <c r="M288" s="668">
        <v>3</v>
      </c>
      <c r="N288" s="669">
        <v>967.47</v>
      </c>
    </row>
    <row r="289" spans="1:14" ht="14.4" customHeight="1" x14ac:dyDescent="0.3">
      <c r="A289" s="664" t="s">
        <v>549</v>
      </c>
      <c r="B289" s="665" t="s">
        <v>550</v>
      </c>
      <c r="C289" s="666" t="s">
        <v>562</v>
      </c>
      <c r="D289" s="667" t="s">
        <v>1613</v>
      </c>
      <c r="E289" s="666" t="s">
        <v>574</v>
      </c>
      <c r="F289" s="667" t="s">
        <v>1617</v>
      </c>
      <c r="G289" s="666" t="s">
        <v>830</v>
      </c>
      <c r="H289" s="666" t="s">
        <v>1296</v>
      </c>
      <c r="I289" s="666" t="s">
        <v>1297</v>
      </c>
      <c r="J289" s="666" t="s">
        <v>1298</v>
      </c>
      <c r="K289" s="666" t="s">
        <v>1299</v>
      </c>
      <c r="L289" s="668">
        <v>297.91999999999996</v>
      </c>
      <c r="M289" s="668">
        <v>1</v>
      </c>
      <c r="N289" s="669">
        <v>297.91999999999996</v>
      </c>
    </row>
    <row r="290" spans="1:14" ht="14.4" customHeight="1" x14ac:dyDescent="0.3">
      <c r="A290" s="664" t="s">
        <v>549</v>
      </c>
      <c r="B290" s="665" t="s">
        <v>550</v>
      </c>
      <c r="C290" s="666" t="s">
        <v>562</v>
      </c>
      <c r="D290" s="667" t="s">
        <v>1613</v>
      </c>
      <c r="E290" s="666" t="s">
        <v>574</v>
      </c>
      <c r="F290" s="667" t="s">
        <v>1617</v>
      </c>
      <c r="G290" s="666" t="s">
        <v>830</v>
      </c>
      <c r="H290" s="666" t="s">
        <v>1300</v>
      </c>
      <c r="I290" s="666" t="s">
        <v>1301</v>
      </c>
      <c r="J290" s="666" t="s">
        <v>1302</v>
      </c>
      <c r="K290" s="666" t="s">
        <v>1303</v>
      </c>
      <c r="L290" s="668">
        <v>65.819999999999965</v>
      </c>
      <c r="M290" s="668">
        <v>1</v>
      </c>
      <c r="N290" s="669">
        <v>65.819999999999965</v>
      </c>
    </row>
    <row r="291" spans="1:14" ht="14.4" customHeight="1" x14ac:dyDescent="0.3">
      <c r="A291" s="664" t="s">
        <v>549</v>
      </c>
      <c r="B291" s="665" t="s">
        <v>550</v>
      </c>
      <c r="C291" s="666" t="s">
        <v>562</v>
      </c>
      <c r="D291" s="667" t="s">
        <v>1613</v>
      </c>
      <c r="E291" s="666" t="s">
        <v>574</v>
      </c>
      <c r="F291" s="667" t="s">
        <v>1617</v>
      </c>
      <c r="G291" s="666" t="s">
        <v>830</v>
      </c>
      <c r="H291" s="666" t="s">
        <v>1304</v>
      </c>
      <c r="I291" s="666" t="s">
        <v>1305</v>
      </c>
      <c r="J291" s="666" t="s">
        <v>1306</v>
      </c>
      <c r="K291" s="666" t="s">
        <v>645</v>
      </c>
      <c r="L291" s="668">
        <v>162.79000000000002</v>
      </c>
      <c r="M291" s="668">
        <v>1</v>
      </c>
      <c r="N291" s="669">
        <v>162.79000000000002</v>
      </c>
    </row>
    <row r="292" spans="1:14" ht="14.4" customHeight="1" x14ac:dyDescent="0.3">
      <c r="A292" s="664" t="s">
        <v>549</v>
      </c>
      <c r="B292" s="665" t="s">
        <v>550</v>
      </c>
      <c r="C292" s="666" t="s">
        <v>562</v>
      </c>
      <c r="D292" s="667" t="s">
        <v>1613</v>
      </c>
      <c r="E292" s="666" t="s">
        <v>574</v>
      </c>
      <c r="F292" s="667" t="s">
        <v>1617</v>
      </c>
      <c r="G292" s="666" t="s">
        <v>830</v>
      </c>
      <c r="H292" s="666" t="s">
        <v>1307</v>
      </c>
      <c r="I292" s="666" t="s">
        <v>1308</v>
      </c>
      <c r="J292" s="666" t="s">
        <v>1309</v>
      </c>
      <c r="K292" s="666" t="s">
        <v>1310</v>
      </c>
      <c r="L292" s="668">
        <v>221.78000000000011</v>
      </c>
      <c r="M292" s="668">
        <v>1</v>
      </c>
      <c r="N292" s="669">
        <v>221.78000000000011</v>
      </c>
    </row>
    <row r="293" spans="1:14" ht="14.4" customHeight="1" x14ac:dyDescent="0.3">
      <c r="A293" s="664" t="s">
        <v>549</v>
      </c>
      <c r="B293" s="665" t="s">
        <v>550</v>
      </c>
      <c r="C293" s="666" t="s">
        <v>562</v>
      </c>
      <c r="D293" s="667" t="s">
        <v>1613</v>
      </c>
      <c r="E293" s="666" t="s">
        <v>574</v>
      </c>
      <c r="F293" s="667" t="s">
        <v>1617</v>
      </c>
      <c r="G293" s="666" t="s">
        <v>830</v>
      </c>
      <c r="H293" s="666" t="s">
        <v>1311</v>
      </c>
      <c r="I293" s="666" t="s">
        <v>1312</v>
      </c>
      <c r="J293" s="666" t="s">
        <v>1313</v>
      </c>
      <c r="K293" s="666" t="s">
        <v>1314</v>
      </c>
      <c r="L293" s="668">
        <v>24.93</v>
      </c>
      <c r="M293" s="668">
        <v>1</v>
      </c>
      <c r="N293" s="669">
        <v>24.93</v>
      </c>
    </row>
    <row r="294" spans="1:14" ht="14.4" customHeight="1" x14ac:dyDescent="0.3">
      <c r="A294" s="664" t="s">
        <v>549</v>
      </c>
      <c r="B294" s="665" t="s">
        <v>550</v>
      </c>
      <c r="C294" s="666" t="s">
        <v>562</v>
      </c>
      <c r="D294" s="667" t="s">
        <v>1613</v>
      </c>
      <c r="E294" s="666" t="s">
        <v>574</v>
      </c>
      <c r="F294" s="667" t="s">
        <v>1617</v>
      </c>
      <c r="G294" s="666" t="s">
        <v>830</v>
      </c>
      <c r="H294" s="666" t="s">
        <v>1315</v>
      </c>
      <c r="I294" s="666" t="s">
        <v>1316</v>
      </c>
      <c r="J294" s="666" t="s">
        <v>1317</v>
      </c>
      <c r="K294" s="666" t="s">
        <v>1318</v>
      </c>
      <c r="L294" s="668">
        <v>596.61</v>
      </c>
      <c r="M294" s="668">
        <v>1</v>
      </c>
      <c r="N294" s="669">
        <v>596.61</v>
      </c>
    </row>
    <row r="295" spans="1:14" ht="14.4" customHeight="1" x14ac:dyDescent="0.3">
      <c r="A295" s="664" t="s">
        <v>549</v>
      </c>
      <c r="B295" s="665" t="s">
        <v>550</v>
      </c>
      <c r="C295" s="666" t="s">
        <v>562</v>
      </c>
      <c r="D295" s="667" t="s">
        <v>1613</v>
      </c>
      <c r="E295" s="666" t="s">
        <v>574</v>
      </c>
      <c r="F295" s="667" t="s">
        <v>1617</v>
      </c>
      <c r="G295" s="666" t="s">
        <v>830</v>
      </c>
      <c r="H295" s="666" t="s">
        <v>1319</v>
      </c>
      <c r="I295" s="666" t="s">
        <v>1320</v>
      </c>
      <c r="J295" s="666" t="s">
        <v>1321</v>
      </c>
      <c r="K295" s="666" t="s">
        <v>645</v>
      </c>
      <c r="L295" s="668">
        <v>82.070000000000064</v>
      </c>
      <c r="M295" s="668">
        <v>1</v>
      </c>
      <c r="N295" s="669">
        <v>82.070000000000064</v>
      </c>
    </row>
    <row r="296" spans="1:14" ht="14.4" customHeight="1" x14ac:dyDescent="0.3">
      <c r="A296" s="664" t="s">
        <v>549</v>
      </c>
      <c r="B296" s="665" t="s">
        <v>550</v>
      </c>
      <c r="C296" s="666" t="s">
        <v>562</v>
      </c>
      <c r="D296" s="667" t="s">
        <v>1613</v>
      </c>
      <c r="E296" s="666" t="s">
        <v>574</v>
      </c>
      <c r="F296" s="667" t="s">
        <v>1617</v>
      </c>
      <c r="G296" s="666" t="s">
        <v>830</v>
      </c>
      <c r="H296" s="666" t="s">
        <v>1322</v>
      </c>
      <c r="I296" s="666" t="s">
        <v>1323</v>
      </c>
      <c r="J296" s="666" t="s">
        <v>1324</v>
      </c>
      <c r="K296" s="666" t="s">
        <v>1012</v>
      </c>
      <c r="L296" s="668">
        <v>38.300000000000011</v>
      </c>
      <c r="M296" s="668">
        <v>1</v>
      </c>
      <c r="N296" s="669">
        <v>38.300000000000011</v>
      </c>
    </row>
    <row r="297" spans="1:14" ht="14.4" customHeight="1" x14ac:dyDescent="0.3">
      <c r="A297" s="664" t="s">
        <v>549</v>
      </c>
      <c r="B297" s="665" t="s">
        <v>550</v>
      </c>
      <c r="C297" s="666" t="s">
        <v>562</v>
      </c>
      <c r="D297" s="667" t="s">
        <v>1613</v>
      </c>
      <c r="E297" s="666" t="s">
        <v>574</v>
      </c>
      <c r="F297" s="667" t="s">
        <v>1617</v>
      </c>
      <c r="G297" s="666" t="s">
        <v>830</v>
      </c>
      <c r="H297" s="666" t="s">
        <v>1325</v>
      </c>
      <c r="I297" s="666" t="s">
        <v>1326</v>
      </c>
      <c r="J297" s="666" t="s">
        <v>1327</v>
      </c>
      <c r="K297" s="666" t="s">
        <v>1328</v>
      </c>
      <c r="L297" s="668">
        <v>99.980000000000032</v>
      </c>
      <c r="M297" s="668">
        <v>1</v>
      </c>
      <c r="N297" s="669">
        <v>99.980000000000032</v>
      </c>
    </row>
    <row r="298" spans="1:14" ht="14.4" customHeight="1" x14ac:dyDescent="0.3">
      <c r="A298" s="664" t="s">
        <v>549</v>
      </c>
      <c r="B298" s="665" t="s">
        <v>550</v>
      </c>
      <c r="C298" s="666" t="s">
        <v>562</v>
      </c>
      <c r="D298" s="667" t="s">
        <v>1613</v>
      </c>
      <c r="E298" s="666" t="s">
        <v>574</v>
      </c>
      <c r="F298" s="667" t="s">
        <v>1617</v>
      </c>
      <c r="G298" s="666" t="s">
        <v>830</v>
      </c>
      <c r="H298" s="666" t="s">
        <v>1329</v>
      </c>
      <c r="I298" s="666" t="s">
        <v>1329</v>
      </c>
      <c r="J298" s="666" t="s">
        <v>1330</v>
      </c>
      <c r="K298" s="666" t="s">
        <v>1331</v>
      </c>
      <c r="L298" s="668">
        <v>141.63999999999999</v>
      </c>
      <c r="M298" s="668">
        <v>1</v>
      </c>
      <c r="N298" s="669">
        <v>141.63999999999999</v>
      </c>
    </row>
    <row r="299" spans="1:14" ht="14.4" customHeight="1" x14ac:dyDescent="0.3">
      <c r="A299" s="664" t="s">
        <v>549</v>
      </c>
      <c r="B299" s="665" t="s">
        <v>550</v>
      </c>
      <c r="C299" s="666" t="s">
        <v>562</v>
      </c>
      <c r="D299" s="667" t="s">
        <v>1613</v>
      </c>
      <c r="E299" s="666" t="s">
        <v>574</v>
      </c>
      <c r="F299" s="667" t="s">
        <v>1617</v>
      </c>
      <c r="G299" s="666" t="s">
        <v>830</v>
      </c>
      <c r="H299" s="666" t="s">
        <v>897</v>
      </c>
      <c r="I299" s="666" t="s">
        <v>897</v>
      </c>
      <c r="J299" s="666" t="s">
        <v>857</v>
      </c>
      <c r="K299" s="666" t="s">
        <v>898</v>
      </c>
      <c r="L299" s="668">
        <v>408.95000000000005</v>
      </c>
      <c r="M299" s="668">
        <v>26</v>
      </c>
      <c r="N299" s="669">
        <v>10632.7</v>
      </c>
    </row>
    <row r="300" spans="1:14" ht="14.4" customHeight="1" x14ac:dyDescent="0.3">
      <c r="A300" s="664" t="s">
        <v>549</v>
      </c>
      <c r="B300" s="665" t="s">
        <v>550</v>
      </c>
      <c r="C300" s="666" t="s">
        <v>562</v>
      </c>
      <c r="D300" s="667" t="s">
        <v>1613</v>
      </c>
      <c r="E300" s="666" t="s">
        <v>574</v>
      </c>
      <c r="F300" s="667" t="s">
        <v>1617</v>
      </c>
      <c r="G300" s="666" t="s">
        <v>830</v>
      </c>
      <c r="H300" s="666" t="s">
        <v>1105</v>
      </c>
      <c r="I300" s="666" t="s">
        <v>1105</v>
      </c>
      <c r="J300" s="666" t="s">
        <v>1106</v>
      </c>
      <c r="K300" s="666" t="s">
        <v>1107</v>
      </c>
      <c r="L300" s="668">
        <v>67.829999999999984</v>
      </c>
      <c r="M300" s="668">
        <v>10</v>
      </c>
      <c r="N300" s="669">
        <v>678.29999999999984</v>
      </c>
    </row>
    <row r="301" spans="1:14" ht="14.4" customHeight="1" x14ac:dyDescent="0.3">
      <c r="A301" s="664" t="s">
        <v>549</v>
      </c>
      <c r="B301" s="665" t="s">
        <v>550</v>
      </c>
      <c r="C301" s="666" t="s">
        <v>562</v>
      </c>
      <c r="D301" s="667" t="s">
        <v>1613</v>
      </c>
      <c r="E301" s="666" t="s">
        <v>574</v>
      </c>
      <c r="F301" s="667" t="s">
        <v>1617</v>
      </c>
      <c r="G301" s="666" t="s">
        <v>830</v>
      </c>
      <c r="H301" s="666" t="s">
        <v>899</v>
      </c>
      <c r="I301" s="666" t="s">
        <v>899</v>
      </c>
      <c r="J301" s="666" t="s">
        <v>857</v>
      </c>
      <c r="K301" s="666" t="s">
        <v>900</v>
      </c>
      <c r="L301" s="668">
        <v>301.47000000000003</v>
      </c>
      <c r="M301" s="668">
        <v>1</v>
      </c>
      <c r="N301" s="669">
        <v>301.47000000000003</v>
      </c>
    </row>
    <row r="302" spans="1:14" ht="14.4" customHeight="1" x14ac:dyDescent="0.3">
      <c r="A302" s="664" t="s">
        <v>549</v>
      </c>
      <c r="B302" s="665" t="s">
        <v>550</v>
      </c>
      <c r="C302" s="666" t="s">
        <v>562</v>
      </c>
      <c r="D302" s="667" t="s">
        <v>1613</v>
      </c>
      <c r="E302" s="666" t="s">
        <v>574</v>
      </c>
      <c r="F302" s="667" t="s">
        <v>1617</v>
      </c>
      <c r="G302" s="666" t="s">
        <v>830</v>
      </c>
      <c r="H302" s="666" t="s">
        <v>901</v>
      </c>
      <c r="I302" s="666" t="s">
        <v>901</v>
      </c>
      <c r="J302" s="666" t="s">
        <v>857</v>
      </c>
      <c r="K302" s="666" t="s">
        <v>896</v>
      </c>
      <c r="L302" s="668">
        <v>630.66</v>
      </c>
      <c r="M302" s="668">
        <v>15</v>
      </c>
      <c r="N302" s="669">
        <v>9459.9</v>
      </c>
    </row>
    <row r="303" spans="1:14" ht="14.4" customHeight="1" x14ac:dyDescent="0.3">
      <c r="A303" s="664" t="s">
        <v>549</v>
      </c>
      <c r="B303" s="665" t="s">
        <v>550</v>
      </c>
      <c r="C303" s="666" t="s">
        <v>562</v>
      </c>
      <c r="D303" s="667" t="s">
        <v>1613</v>
      </c>
      <c r="E303" s="666" t="s">
        <v>904</v>
      </c>
      <c r="F303" s="667" t="s">
        <v>1618</v>
      </c>
      <c r="G303" s="666" t="s">
        <v>830</v>
      </c>
      <c r="H303" s="666" t="s">
        <v>1332</v>
      </c>
      <c r="I303" s="666" t="s">
        <v>1333</v>
      </c>
      <c r="J303" s="666" t="s">
        <v>1334</v>
      </c>
      <c r="K303" s="666" t="s">
        <v>1129</v>
      </c>
      <c r="L303" s="668">
        <v>40.919999999999995</v>
      </c>
      <c r="M303" s="668">
        <v>15</v>
      </c>
      <c r="N303" s="669">
        <v>613.79999999999995</v>
      </c>
    </row>
    <row r="304" spans="1:14" ht="14.4" customHeight="1" x14ac:dyDescent="0.3">
      <c r="A304" s="664" t="s">
        <v>549</v>
      </c>
      <c r="B304" s="665" t="s">
        <v>550</v>
      </c>
      <c r="C304" s="666" t="s">
        <v>562</v>
      </c>
      <c r="D304" s="667" t="s">
        <v>1613</v>
      </c>
      <c r="E304" s="666" t="s">
        <v>904</v>
      </c>
      <c r="F304" s="667" t="s">
        <v>1618</v>
      </c>
      <c r="G304" s="666" t="s">
        <v>830</v>
      </c>
      <c r="H304" s="666" t="s">
        <v>1335</v>
      </c>
      <c r="I304" s="666" t="s">
        <v>1336</v>
      </c>
      <c r="J304" s="666" t="s">
        <v>1337</v>
      </c>
      <c r="K304" s="666" t="s">
        <v>1129</v>
      </c>
      <c r="L304" s="668">
        <v>40.920000000000009</v>
      </c>
      <c r="M304" s="668">
        <v>14</v>
      </c>
      <c r="N304" s="669">
        <v>572.88000000000011</v>
      </c>
    </row>
    <row r="305" spans="1:14" ht="14.4" customHeight="1" x14ac:dyDescent="0.3">
      <c r="A305" s="664" t="s">
        <v>549</v>
      </c>
      <c r="B305" s="665" t="s">
        <v>550</v>
      </c>
      <c r="C305" s="666" t="s">
        <v>562</v>
      </c>
      <c r="D305" s="667" t="s">
        <v>1613</v>
      </c>
      <c r="E305" s="666" t="s">
        <v>904</v>
      </c>
      <c r="F305" s="667" t="s">
        <v>1618</v>
      </c>
      <c r="G305" s="666" t="s">
        <v>830</v>
      </c>
      <c r="H305" s="666" t="s">
        <v>1108</v>
      </c>
      <c r="I305" s="666" t="s">
        <v>1109</v>
      </c>
      <c r="J305" s="666" t="s">
        <v>1110</v>
      </c>
      <c r="K305" s="666" t="s">
        <v>1111</v>
      </c>
      <c r="L305" s="668">
        <v>198.89</v>
      </c>
      <c r="M305" s="668">
        <v>3</v>
      </c>
      <c r="N305" s="669">
        <v>596.66999999999996</v>
      </c>
    </row>
    <row r="306" spans="1:14" ht="14.4" customHeight="1" x14ac:dyDescent="0.3">
      <c r="A306" s="664" t="s">
        <v>549</v>
      </c>
      <c r="B306" s="665" t="s">
        <v>550</v>
      </c>
      <c r="C306" s="666" t="s">
        <v>562</v>
      </c>
      <c r="D306" s="667" t="s">
        <v>1613</v>
      </c>
      <c r="E306" s="666" t="s">
        <v>904</v>
      </c>
      <c r="F306" s="667" t="s">
        <v>1618</v>
      </c>
      <c r="G306" s="666" t="s">
        <v>830</v>
      </c>
      <c r="H306" s="666" t="s">
        <v>1338</v>
      </c>
      <c r="I306" s="666" t="s">
        <v>1338</v>
      </c>
      <c r="J306" s="666" t="s">
        <v>1339</v>
      </c>
      <c r="K306" s="666" t="s">
        <v>1114</v>
      </c>
      <c r="L306" s="668">
        <v>111.94999999999997</v>
      </c>
      <c r="M306" s="668">
        <v>2</v>
      </c>
      <c r="N306" s="669">
        <v>223.89999999999995</v>
      </c>
    </row>
    <row r="307" spans="1:14" ht="14.4" customHeight="1" x14ac:dyDescent="0.3">
      <c r="A307" s="664" t="s">
        <v>549</v>
      </c>
      <c r="B307" s="665" t="s">
        <v>550</v>
      </c>
      <c r="C307" s="666" t="s">
        <v>562</v>
      </c>
      <c r="D307" s="667" t="s">
        <v>1613</v>
      </c>
      <c r="E307" s="666" t="s">
        <v>904</v>
      </c>
      <c r="F307" s="667" t="s">
        <v>1618</v>
      </c>
      <c r="G307" s="666" t="s">
        <v>830</v>
      </c>
      <c r="H307" s="666" t="s">
        <v>905</v>
      </c>
      <c r="I307" s="666" t="s">
        <v>905</v>
      </c>
      <c r="J307" s="666" t="s">
        <v>906</v>
      </c>
      <c r="K307" s="666" t="s">
        <v>907</v>
      </c>
      <c r="L307" s="668">
        <v>163.67000000000002</v>
      </c>
      <c r="M307" s="668">
        <v>4</v>
      </c>
      <c r="N307" s="669">
        <v>654.68000000000006</v>
      </c>
    </row>
    <row r="308" spans="1:14" ht="14.4" customHeight="1" x14ac:dyDescent="0.3">
      <c r="A308" s="664" t="s">
        <v>549</v>
      </c>
      <c r="B308" s="665" t="s">
        <v>550</v>
      </c>
      <c r="C308" s="666" t="s">
        <v>562</v>
      </c>
      <c r="D308" s="667" t="s">
        <v>1613</v>
      </c>
      <c r="E308" s="666" t="s">
        <v>904</v>
      </c>
      <c r="F308" s="667" t="s">
        <v>1618</v>
      </c>
      <c r="G308" s="666" t="s">
        <v>830</v>
      </c>
      <c r="H308" s="666" t="s">
        <v>1340</v>
      </c>
      <c r="I308" s="666" t="s">
        <v>1340</v>
      </c>
      <c r="J308" s="666" t="s">
        <v>1341</v>
      </c>
      <c r="K308" s="666" t="s">
        <v>907</v>
      </c>
      <c r="L308" s="668">
        <v>122.69</v>
      </c>
      <c r="M308" s="668">
        <v>1</v>
      </c>
      <c r="N308" s="669">
        <v>122.69</v>
      </c>
    </row>
    <row r="309" spans="1:14" ht="14.4" customHeight="1" x14ac:dyDescent="0.3">
      <c r="A309" s="664" t="s">
        <v>549</v>
      </c>
      <c r="B309" s="665" t="s">
        <v>550</v>
      </c>
      <c r="C309" s="666" t="s">
        <v>562</v>
      </c>
      <c r="D309" s="667" t="s">
        <v>1613</v>
      </c>
      <c r="E309" s="666" t="s">
        <v>904</v>
      </c>
      <c r="F309" s="667" t="s">
        <v>1618</v>
      </c>
      <c r="G309" s="666" t="s">
        <v>830</v>
      </c>
      <c r="H309" s="666" t="s">
        <v>1115</v>
      </c>
      <c r="I309" s="666" t="s">
        <v>1115</v>
      </c>
      <c r="J309" s="666" t="s">
        <v>1116</v>
      </c>
      <c r="K309" s="666" t="s">
        <v>907</v>
      </c>
      <c r="L309" s="668">
        <v>122.69</v>
      </c>
      <c r="M309" s="668">
        <v>3</v>
      </c>
      <c r="N309" s="669">
        <v>368.07</v>
      </c>
    </row>
    <row r="310" spans="1:14" ht="14.4" customHeight="1" x14ac:dyDescent="0.3">
      <c r="A310" s="664" t="s">
        <v>549</v>
      </c>
      <c r="B310" s="665" t="s">
        <v>550</v>
      </c>
      <c r="C310" s="666" t="s">
        <v>562</v>
      </c>
      <c r="D310" s="667" t="s">
        <v>1613</v>
      </c>
      <c r="E310" s="666" t="s">
        <v>904</v>
      </c>
      <c r="F310" s="667" t="s">
        <v>1618</v>
      </c>
      <c r="G310" s="666" t="s">
        <v>830</v>
      </c>
      <c r="H310" s="666" t="s">
        <v>1342</v>
      </c>
      <c r="I310" s="666" t="s">
        <v>1342</v>
      </c>
      <c r="J310" s="666" t="s">
        <v>1343</v>
      </c>
      <c r="K310" s="666" t="s">
        <v>1344</v>
      </c>
      <c r="L310" s="668">
        <v>179.26</v>
      </c>
      <c r="M310" s="668">
        <v>2</v>
      </c>
      <c r="N310" s="669">
        <v>358.52</v>
      </c>
    </row>
    <row r="311" spans="1:14" ht="14.4" customHeight="1" x14ac:dyDescent="0.3">
      <c r="A311" s="664" t="s">
        <v>549</v>
      </c>
      <c r="B311" s="665" t="s">
        <v>550</v>
      </c>
      <c r="C311" s="666" t="s">
        <v>562</v>
      </c>
      <c r="D311" s="667" t="s">
        <v>1613</v>
      </c>
      <c r="E311" s="666" t="s">
        <v>908</v>
      </c>
      <c r="F311" s="667" t="s">
        <v>1619</v>
      </c>
      <c r="G311" s="666"/>
      <c r="H311" s="666" t="s">
        <v>1345</v>
      </c>
      <c r="I311" s="666" t="s">
        <v>1346</v>
      </c>
      <c r="J311" s="666" t="s">
        <v>1347</v>
      </c>
      <c r="K311" s="666" t="s">
        <v>1348</v>
      </c>
      <c r="L311" s="668">
        <v>88.600496552670563</v>
      </c>
      <c r="M311" s="668">
        <v>11</v>
      </c>
      <c r="N311" s="669">
        <v>974.60546207937614</v>
      </c>
    </row>
    <row r="312" spans="1:14" ht="14.4" customHeight="1" x14ac:dyDescent="0.3">
      <c r="A312" s="664" t="s">
        <v>549</v>
      </c>
      <c r="B312" s="665" t="s">
        <v>550</v>
      </c>
      <c r="C312" s="666" t="s">
        <v>562</v>
      </c>
      <c r="D312" s="667" t="s">
        <v>1613</v>
      </c>
      <c r="E312" s="666" t="s">
        <v>908</v>
      </c>
      <c r="F312" s="667" t="s">
        <v>1619</v>
      </c>
      <c r="G312" s="666"/>
      <c r="H312" s="666" t="s">
        <v>1132</v>
      </c>
      <c r="I312" s="666" t="s">
        <v>1133</v>
      </c>
      <c r="J312" s="666" t="s">
        <v>1134</v>
      </c>
      <c r="K312" s="666" t="s">
        <v>1135</v>
      </c>
      <c r="L312" s="668">
        <v>124.59</v>
      </c>
      <c r="M312" s="668">
        <v>1</v>
      </c>
      <c r="N312" s="669">
        <v>124.59</v>
      </c>
    </row>
    <row r="313" spans="1:14" ht="14.4" customHeight="1" x14ac:dyDescent="0.3">
      <c r="A313" s="664" t="s">
        <v>549</v>
      </c>
      <c r="B313" s="665" t="s">
        <v>550</v>
      </c>
      <c r="C313" s="666" t="s">
        <v>562</v>
      </c>
      <c r="D313" s="667" t="s">
        <v>1613</v>
      </c>
      <c r="E313" s="666" t="s">
        <v>908</v>
      </c>
      <c r="F313" s="667" t="s">
        <v>1619</v>
      </c>
      <c r="G313" s="666" t="s">
        <v>575</v>
      </c>
      <c r="H313" s="666" t="s">
        <v>1140</v>
      </c>
      <c r="I313" s="666" t="s">
        <v>1141</v>
      </c>
      <c r="J313" s="666" t="s">
        <v>1142</v>
      </c>
      <c r="K313" s="666" t="s">
        <v>929</v>
      </c>
      <c r="L313" s="668">
        <v>127.08</v>
      </c>
      <c r="M313" s="668">
        <v>1</v>
      </c>
      <c r="N313" s="669">
        <v>127.08</v>
      </c>
    </row>
    <row r="314" spans="1:14" ht="14.4" customHeight="1" x14ac:dyDescent="0.3">
      <c r="A314" s="664" t="s">
        <v>549</v>
      </c>
      <c r="B314" s="665" t="s">
        <v>550</v>
      </c>
      <c r="C314" s="666" t="s">
        <v>562</v>
      </c>
      <c r="D314" s="667" t="s">
        <v>1613</v>
      </c>
      <c r="E314" s="666" t="s">
        <v>908</v>
      </c>
      <c r="F314" s="667" t="s">
        <v>1619</v>
      </c>
      <c r="G314" s="666" t="s">
        <v>575</v>
      </c>
      <c r="H314" s="666" t="s">
        <v>1349</v>
      </c>
      <c r="I314" s="666" t="s">
        <v>1350</v>
      </c>
      <c r="J314" s="666" t="s">
        <v>1351</v>
      </c>
      <c r="K314" s="666" t="s">
        <v>1352</v>
      </c>
      <c r="L314" s="668">
        <v>240.47499999999999</v>
      </c>
      <c r="M314" s="668">
        <v>4</v>
      </c>
      <c r="N314" s="669">
        <v>961.9</v>
      </c>
    </row>
    <row r="315" spans="1:14" ht="14.4" customHeight="1" x14ac:dyDescent="0.3">
      <c r="A315" s="664" t="s">
        <v>549</v>
      </c>
      <c r="B315" s="665" t="s">
        <v>550</v>
      </c>
      <c r="C315" s="666" t="s">
        <v>562</v>
      </c>
      <c r="D315" s="667" t="s">
        <v>1613</v>
      </c>
      <c r="E315" s="666" t="s">
        <v>908</v>
      </c>
      <c r="F315" s="667" t="s">
        <v>1619</v>
      </c>
      <c r="G315" s="666" t="s">
        <v>575</v>
      </c>
      <c r="H315" s="666" t="s">
        <v>1353</v>
      </c>
      <c r="I315" s="666" t="s">
        <v>1354</v>
      </c>
      <c r="J315" s="666" t="s">
        <v>1355</v>
      </c>
      <c r="K315" s="666" t="s">
        <v>603</v>
      </c>
      <c r="L315" s="668">
        <v>73.440000000000055</v>
      </c>
      <c r="M315" s="668">
        <v>1</v>
      </c>
      <c r="N315" s="669">
        <v>73.440000000000055</v>
      </c>
    </row>
    <row r="316" spans="1:14" ht="14.4" customHeight="1" x14ac:dyDescent="0.3">
      <c r="A316" s="664" t="s">
        <v>549</v>
      </c>
      <c r="B316" s="665" t="s">
        <v>550</v>
      </c>
      <c r="C316" s="666" t="s">
        <v>562</v>
      </c>
      <c r="D316" s="667" t="s">
        <v>1613</v>
      </c>
      <c r="E316" s="666" t="s">
        <v>908</v>
      </c>
      <c r="F316" s="667" t="s">
        <v>1619</v>
      </c>
      <c r="G316" s="666" t="s">
        <v>575</v>
      </c>
      <c r="H316" s="666" t="s">
        <v>1147</v>
      </c>
      <c r="I316" s="666" t="s">
        <v>1147</v>
      </c>
      <c r="J316" s="666" t="s">
        <v>1148</v>
      </c>
      <c r="K316" s="666" t="s">
        <v>1149</v>
      </c>
      <c r="L316" s="668">
        <v>285.99999999999994</v>
      </c>
      <c r="M316" s="668">
        <v>18.900000000000002</v>
      </c>
      <c r="N316" s="669">
        <v>5405.4</v>
      </c>
    </row>
    <row r="317" spans="1:14" ht="14.4" customHeight="1" x14ac:dyDescent="0.3">
      <c r="A317" s="664" t="s">
        <v>549</v>
      </c>
      <c r="B317" s="665" t="s">
        <v>550</v>
      </c>
      <c r="C317" s="666" t="s">
        <v>562</v>
      </c>
      <c r="D317" s="667" t="s">
        <v>1613</v>
      </c>
      <c r="E317" s="666" t="s">
        <v>908</v>
      </c>
      <c r="F317" s="667" t="s">
        <v>1619</v>
      </c>
      <c r="G317" s="666" t="s">
        <v>830</v>
      </c>
      <c r="H317" s="666" t="s">
        <v>934</v>
      </c>
      <c r="I317" s="666" t="s">
        <v>935</v>
      </c>
      <c r="J317" s="666" t="s">
        <v>936</v>
      </c>
      <c r="K317" s="666" t="s">
        <v>937</v>
      </c>
      <c r="L317" s="668">
        <v>128.12511450381675</v>
      </c>
      <c r="M317" s="668">
        <v>78.600000000000023</v>
      </c>
      <c r="N317" s="669">
        <v>10070.634</v>
      </c>
    </row>
    <row r="318" spans="1:14" ht="14.4" customHeight="1" x14ac:dyDescent="0.3">
      <c r="A318" s="664" t="s">
        <v>549</v>
      </c>
      <c r="B318" s="665" t="s">
        <v>550</v>
      </c>
      <c r="C318" s="666" t="s">
        <v>562</v>
      </c>
      <c r="D318" s="667" t="s">
        <v>1613</v>
      </c>
      <c r="E318" s="666" t="s">
        <v>908</v>
      </c>
      <c r="F318" s="667" t="s">
        <v>1619</v>
      </c>
      <c r="G318" s="666" t="s">
        <v>830</v>
      </c>
      <c r="H318" s="666" t="s">
        <v>1356</v>
      </c>
      <c r="I318" s="666" t="s">
        <v>1356</v>
      </c>
      <c r="J318" s="666" t="s">
        <v>1357</v>
      </c>
      <c r="K318" s="666" t="s">
        <v>1358</v>
      </c>
      <c r="L318" s="668">
        <v>462</v>
      </c>
      <c r="M318" s="668">
        <v>15.6</v>
      </c>
      <c r="N318" s="669">
        <v>7207.2</v>
      </c>
    </row>
    <row r="319" spans="1:14" ht="14.4" customHeight="1" x14ac:dyDescent="0.3">
      <c r="A319" s="664" t="s">
        <v>549</v>
      </c>
      <c r="B319" s="665" t="s">
        <v>550</v>
      </c>
      <c r="C319" s="666" t="s">
        <v>562</v>
      </c>
      <c r="D319" s="667" t="s">
        <v>1613</v>
      </c>
      <c r="E319" s="666" t="s">
        <v>908</v>
      </c>
      <c r="F319" s="667" t="s">
        <v>1619</v>
      </c>
      <c r="G319" s="666" t="s">
        <v>830</v>
      </c>
      <c r="H319" s="666" t="s">
        <v>1359</v>
      </c>
      <c r="I319" s="666" t="s">
        <v>1359</v>
      </c>
      <c r="J319" s="666" t="s">
        <v>1360</v>
      </c>
      <c r="K319" s="666" t="s">
        <v>1361</v>
      </c>
      <c r="L319" s="668">
        <v>2530</v>
      </c>
      <c r="M319" s="668">
        <v>9.6</v>
      </c>
      <c r="N319" s="669">
        <v>24288</v>
      </c>
    </row>
    <row r="320" spans="1:14" ht="14.4" customHeight="1" x14ac:dyDescent="0.3">
      <c r="A320" s="664" t="s">
        <v>549</v>
      </c>
      <c r="B320" s="665" t="s">
        <v>550</v>
      </c>
      <c r="C320" s="666" t="s">
        <v>562</v>
      </c>
      <c r="D320" s="667" t="s">
        <v>1613</v>
      </c>
      <c r="E320" s="666" t="s">
        <v>908</v>
      </c>
      <c r="F320" s="667" t="s">
        <v>1619</v>
      </c>
      <c r="G320" s="666" t="s">
        <v>830</v>
      </c>
      <c r="H320" s="666" t="s">
        <v>938</v>
      </c>
      <c r="I320" s="666" t="s">
        <v>938</v>
      </c>
      <c r="J320" s="666" t="s">
        <v>939</v>
      </c>
      <c r="K320" s="666" t="s">
        <v>940</v>
      </c>
      <c r="L320" s="668">
        <v>217.80000000000004</v>
      </c>
      <c r="M320" s="668">
        <v>21.9</v>
      </c>
      <c r="N320" s="669">
        <v>4769.8200000000006</v>
      </c>
    </row>
    <row r="321" spans="1:14" ht="14.4" customHeight="1" x14ac:dyDescent="0.3">
      <c r="A321" s="664" t="s">
        <v>549</v>
      </c>
      <c r="B321" s="665" t="s">
        <v>550</v>
      </c>
      <c r="C321" s="666" t="s">
        <v>562</v>
      </c>
      <c r="D321" s="667" t="s">
        <v>1613</v>
      </c>
      <c r="E321" s="666" t="s">
        <v>908</v>
      </c>
      <c r="F321" s="667" t="s">
        <v>1619</v>
      </c>
      <c r="G321" s="666" t="s">
        <v>830</v>
      </c>
      <c r="H321" s="666" t="s">
        <v>1362</v>
      </c>
      <c r="I321" s="666" t="s">
        <v>1362</v>
      </c>
      <c r="J321" s="666" t="s">
        <v>1363</v>
      </c>
      <c r="K321" s="666" t="s">
        <v>1364</v>
      </c>
      <c r="L321" s="668">
        <v>34.659951255451958</v>
      </c>
      <c r="M321" s="668">
        <v>52</v>
      </c>
      <c r="N321" s="669">
        <v>1802.3174652835016</v>
      </c>
    </row>
    <row r="322" spans="1:14" ht="14.4" customHeight="1" x14ac:dyDescent="0.3">
      <c r="A322" s="664" t="s">
        <v>549</v>
      </c>
      <c r="B322" s="665" t="s">
        <v>550</v>
      </c>
      <c r="C322" s="666" t="s">
        <v>562</v>
      </c>
      <c r="D322" s="667" t="s">
        <v>1613</v>
      </c>
      <c r="E322" s="666" t="s">
        <v>908</v>
      </c>
      <c r="F322" s="667" t="s">
        <v>1619</v>
      </c>
      <c r="G322" s="666" t="s">
        <v>830</v>
      </c>
      <c r="H322" s="666" t="s">
        <v>1365</v>
      </c>
      <c r="I322" s="666" t="s">
        <v>1365</v>
      </c>
      <c r="J322" s="666" t="s">
        <v>1366</v>
      </c>
      <c r="K322" s="666" t="s">
        <v>1367</v>
      </c>
      <c r="L322" s="668">
        <v>55.21</v>
      </c>
      <c r="M322" s="668">
        <v>24</v>
      </c>
      <c r="N322" s="669">
        <v>1325.04</v>
      </c>
    </row>
    <row r="323" spans="1:14" ht="14.4" customHeight="1" x14ac:dyDescent="0.3">
      <c r="A323" s="664" t="s">
        <v>549</v>
      </c>
      <c r="B323" s="665" t="s">
        <v>550</v>
      </c>
      <c r="C323" s="666" t="s">
        <v>562</v>
      </c>
      <c r="D323" s="667" t="s">
        <v>1613</v>
      </c>
      <c r="E323" s="666" t="s">
        <v>908</v>
      </c>
      <c r="F323" s="667" t="s">
        <v>1619</v>
      </c>
      <c r="G323" s="666" t="s">
        <v>830</v>
      </c>
      <c r="H323" s="666" t="s">
        <v>941</v>
      </c>
      <c r="I323" s="666" t="s">
        <v>942</v>
      </c>
      <c r="J323" s="666" t="s">
        <v>943</v>
      </c>
      <c r="K323" s="666" t="s">
        <v>944</v>
      </c>
      <c r="L323" s="668">
        <v>263.99999999999994</v>
      </c>
      <c r="M323" s="668">
        <v>9.4000000000000021</v>
      </c>
      <c r="N323" s="669">
        <v>2481.6</v>
      </c>
    </row>
    <row r="324" spans="1:14" ht="14.4" customHeight="1" x14ac:dyDescent="0.3">
      <c r="A324" s="664" t="s">
        <v>549</v>
      </c>
      <c r="B324" s="665" t="s">
        <v>550</v>
      </c>
      <c r="C324" s="666" t="s">
        <v>562</v>
      </c>
      <c r="D324" s="667" t="s">
        <v>1613</v>
      </c>
      <c r="E324" s="666" t="s">
        <v>908</v>
      </c>
      <c r="F324" s="667" t="s">
        <v>1619</v>
      </c>
      <c r="G324" s="666" t="s">
        <v>830</v>
      </c>
      <c r="H324" s="666" t="s">
        <v>945</v>
      </c>
      <c r="I324" s="666" t="s">
        <v>946</v>
      </c>
      <c r="J324" s="666" t="s">
        <v>947</v>
      </c>
      <c r="K324" s="666"/>
      <c r="L324" s="668">
        <v>155.09999999999997</v>
      </c>
      <c r="M324" s="668">
        <v>6.3000000000000007</v>
      </c>
      <c r="N324" s="669">
        <v>977.12999999999988</v>
      </c>
    </row>
    <row r="325" spans="1:14" ht="14.4" customHeight="1" x14ac:dyDescent="0.3">
      <c r="A325" s="664" t="s">
        <v>549</v>
      </c>
      <c r="B325" s="665" t="s">
        <v>550</v>
      </c>
      <c r="C325" s="666" t="s">
        <v>562</v>
      </c>
      <c r="D325" s="667" t="s">
        <v>1613</v>
      </c>
      <c r="E325" s="666" t="s">
        <v>908</v>
      </c>
      <c r="F325" s="667" t="s">
        <v>1619</v>
      </c>
      <c r="G325" s="666" t="s">
        <v>830</v>
      </c>
      <c r="H325" s="666" t="s">
        <v>1368</v>
      </c>
      <c r="I325" s="666" t="s">
        <v>1368</v>
      </c>
      <c r="J325" s="666" t="s">
        <v>1369</v>
      </c>
      <c r="K325" s="666" t="s">
        <v>911</v>
      </c>
      <c r="L325" s="668">
        <v>937.45</v>
      </c>
      <c r="M325" s="668">
        <v>6.6</v>
      </c>
      <c r="N325" s="669">
        <v>6187.17</v>
      </c>
    </row>
    <row r="326" spans="1:14" ht="14.4" customHeight="1" x14ac:dyDescent="0.3">
      <c r="A326" s="664" t="s">
        <v>549</v>
      </c>
      <c r="B326" s="665" t="s">
        <v>550</v>
      </c>
      <c r="C326" s="666" t="s">
        <v>562</v>
      </c>
      <c r="D326" s="667" t="s">
        <v>1613</v>
      </c>
      <c r="E326" s="666" t="s">
        <v>948</v>
      </c>
      <c r="F326" s="667" t="s">
        <v>1620</v>
      </c>
      <c r="G326" s="666" t="s">
        <v>575</v>
      </c>
      <c r="H326" s="666" t="s">
        <v>1370</v>
      </c>
      <c r="I326" s="666" t="s">
        <v>1371</v>
      </c>
      <c r="J326" s="666" t="s">
        <v>1372</v>
      </c>
      <c r="K326" s="666" t="s">
        <v>1373</v>
      </c>
      <c r="L326" s="668">
        <v>765.13</v>
      </c>
      <c r="M326" s="668">
        <v>2</v>
      </c>
      <c r="N326" s="669">
        <v>1530.26</v>
      </c>
    </row>
    <row r="327" spans="1:14" ht="14.4" customHeight="1" x14ac:dyDescent="0.3">
      <c r="A327" s="664" t="s">
        <v>549</v>
      </c>
      <c r="B327" s="665" t="s">
        <v>550</v>
      </c>
      <c r="C327" s="666" t="s">
        <v>562</v>
      </c>
      <c r="D327" s="667" t="s">
        <v>1613</v>
      </c>
      <c r="E327" s="666" t="s">
        <v>948</v>
      </c>
      <c r="F327" s="667" t="s">
        <v>1620</v>
      </c>
      <c r="G327" s="666" t="s">
        <v>575</v>
      </c>
      <c r="H327" s="666" t="s">
        <v>1374</v>
      </c>
      <c r="I327" s="666" t="s">
        <v>1375</v>
      </c>
      <c r="J327" s="666" t="s">
        <v>1372</v>
      </c>
      <c r="K327" s="666" t="s">
        <v>1376</v>
      </c>
      <c r="L327" s="668">
        <v>205.77999999999994</v>
      </c>
      <c r="M327" s="668">
        <v>2</v>
      </c>
      <c r="N327" s="669">
        <v>411.55999999999989</v>
      </c>
    </row>
    <row r="328" spans="1:14" ht="14.4" customHeight="1" x14ac:dyDescent="0.3">
      <c r="A328" s="664" t="s">
        <v>549</v>
      </c>
      <c r="B328" s="665" t="s">
        <v>550</v>
      </c>
      <c r="C328" s="666" t="s">
        <v>562</v>
      </c>
      <c r="D328" s="667" t="s">
        <v>1613</v>
      </c>
      <c r="E328" s="666" t="s">
        <v>948</v>
      </c>
      <c r="F328" s="667" t="s">
        <v>1620</v>
      </c>
      <c r="G328" s="666" t="s">
        <v>575</v>
      </c>
      <c r="H328" s="666" t="s">
        <v>949</v>
      </c>
      <c r="I328" s="666" t="s">
        <v>950</v>
      </c>
      <c r="J328" s="666" t="s">
        <v>951</v>
      </c>
      <c r="K328" s="666" t="s">
        <v>952</v>
      </c>
      <c r="L328" s="668">
        <v>107.32999999999998</v>
      </c>
      <c r="M328" s="668">
        <v>1</v>
      </c>
      <c r="N328" s="669">
        <v>107.32999999999998</v>
      </c>
    </row>
    <row r="329" spans="1:14" ht="14.4" customHeight="1" x14ac:dyDescent="0.3">
      <c r="A329" s="664" t="s">
        <v>549</v>
      </c>
      <c r="B329" s="665" t="s">
        <v>550</v>
      </c>
      <c r="C329" s="666" t="s">
        <v>562</v>
      </c>
      <c r="D329" s="667" t="s">
        <v>1613</v>
      </c>
      <c r="E329" s="666" t="s">
        <v>948</v>
      </c>
      <c r="F329" s="667" t="s">
        <v>1620</v>
      </c>
      <c r="G329" s="666" t="s">
        <v>575</v>
      </c>
      <c r="H329" s="666" t="s">
        <v>953</v>
      </c>
      <c r="I329" s="666" t="s">
        <v>954</v>
      </c>
      <c r="J329" s="666" t="s">
        <v>951</v>
      </c>
      <c r="K329" s="666" t="s">
        <v>955</v>
      </c>
      <c r="L329" s="668">
        <v>135.42019173119687</v>
      </c>
      <c r="M329" s="668">
        <v>1</v>
      </c>
      <c r="N329" s="669">
        <v>135.42019173119687</v>
      </c>
    </row>
    <row r="330" spans="1:14" ht="14.4" customHeight="1" x14ac:dyDescent="0.3">
      <c r="A330" s="664" t="s">
        <v>549</v>
      </c>
      <c r="B330" s="665" t="s">
        <v>550</v>
      </c>
      <c r="C330" s="666" t="s">
        <v>562</v>
      </c>
      <c r="D330" s="667" t="s">
        <v>1613</v>
      </c>
      <c r="E330" s="666" t="s">
        <v>956</v>
      </c>
      <c r="F330" s="667" t="s">
        <v>1621</v>
      </c>
      <c r="G330" s="666"/>
      <c r="H330" s="666"/>
      <c r="I330" s="666" t="s">
        <v>957</v>
      </c>
      <c r="J330" s="666" t="s">
        <v>958</v>
      </c>
      <c r="K330" s="666" t="s">
        <v>959</v>
      </c>
      <c r="L330" s="668">
        <v>1287</v>
      </c>
      <c r="M330" s="668">
        <v>9</v>
      </c>
      <c r="N330" s="669">
        <v>11583</v>
      </c>
    </row>
    <row r="331" spans="1:14" ht="14.4" customHeight="1" x14ac:dyDescent="0.3">
      <c r="A331" s="664" t="s">
        <v>549</v>
      </c>
      <c r="B331" s="665" t="s">
        <v>550</v>
      </c>
      <c r="C331" s="666" t="s">
        <v>565</v>
      </c>
      <c r="D331" s="667" t="s">
        <v>1614</v>
      </c>
      <c r="E331" s="666" t="s">
        <v>574</v>
      </c>
      <c r="F331" s="667" t="s">
        <v>1617</v>
      </c>
      <c r="G331" s="666" t="s">
        <v>575</v>
      </c>
      <c r="H331" s="666" t="s">
        <v>969</v>
      </c>
      <c r="I331" s="666" t="s">
        <v>970</v>
      </c>
      <c r="J331" s="666" t="s">
        <v>766</v>
      </c>
      <c r="K331" s="666" t="s">
        <v>971</v>
      </c>
      <c r="L331" s="668">
        <v>167.60992668333981</v>
      </c>
      <c r="M331" s="668">
        <v>59</v>
      </c>
      <c r="N331" s="669">
        <v>9888.9856743170494</v>
      </c>
    </row>
    <row r="332" spans="1:14" ht="14.4" customHeight="1" x14ac:dyDescent="0.3">
      <c r="A332" s="664" t="s">
        <v>549</v>
      </c>
      <c r="B332" s="665" t="s">
        <v>550</v>
      </c>
      <c r="C332" s="666" t="s">
        <v>565</v>
      </c>
      <c r="D332" s="667" t="s">
        <v>1614</v>
      </c>
      <c r="E332" s="666" t="s">
        <v>574</v>
      </c>
      <c r="F332" s="667" t="s">
        <v>1617</v>
      </c>
      <c r="G332" s="666" t="s">
        <v>575</v>
      </c>
      <c r="H332" s="666" t="s">
        <v>1377</v>
      </c>
      <c r="I332" s="666" t="s">
        <v>1378</v>
      </c>
      <c r="J332" s="666" t="s">
        <v>1379</v>
      </c>
      <c r="K332" s="666"/>
      <c r="L332" s="668">
        <v>144.03439713381368</v>
      </c>
      <c r="M332" s="668">
        <v>2</v>
      </c>
      <c r="N332" s="669">
        <v>288.06879426762737</v>
      </c>
    </row>
    <row r="333" spans="1:14" ht="14.4" customHeight="1" x14ac:dyDescent="0.3">
      <c r="A333" s="664" t="s">
        <v>549</v>
      </c>
      <c r="B333" s="665" t="s">
        <v>550</v>
      </c>
      <c r="C333" s="666" t="s">
        <v>565</v>
      </c>
      <c r="D333" s="667" t="s">
        <v>1614</v>
      </c>
      <c r="E333" s="666" t="s">
        <v>574</v>
      </c>
      <c r="F333" s="667" t="s">
        <v>1617</v>
      </c>
      <c r="G333" s="666" t="s">
        <v>575</v>
      </c>
      <c r="H333" s="666" t="s">
        <v>797</v>
      </c>
      <c r="I333" s="666" t="s">
        <v>798</v>
      </c>
      <c r="J333" s="666" t="s">
        <v>799</v>
      </c>
      <c r="K333" s="666" t="s">
        <v>800</v>
      </c>
      <c r="L333" s="668">
        <v>111.86</v>
      </c>
      <c r="M333" s="668">
        <v>1</v>
      </c>
      <c r="N333" s="669">
        <v>111.86</v>
      </c>
    </row>
    <row r="334" spans="1:14" ht="14.4" customHeight="1" x14ac:dyDescent="0.3">
      <c r="A334" s="664" t="s">
        <v>549</v>
      </c>
      <c r="B334" s="665" t="s">
        <v>550</v>
      </c>
      <c r="C334" s="666" t="s">
        <v>565</v>
      </c>
      <c r="D334" s="667" t="s">
        <v>1614</v>
      </c>
      <c r="E334" s="666" t="s">
        <v>574</v>
      </c>
      <c r="F334" s="667" t="s">
        <v>1617</v>
      </c>
      <c r="G334" s="666" t="s">
        <v>575</v>
      </c>
      <c r="H334" s="666" t="s">
        <v>1051</v>
      </c>
      <c r="I334" s="666" t="s">
        <v>1051</v>
      </c>
      <c r="J334" s="666" t="s">
        <v>1052</v>
      </c>
      <c r="K334" s="666" t="s">
        <v>1053</v>
      </c>
      <c r="L334" s="668">
        <v>216.07999999999998</v>
      </c>
      <c r="M334" s="668">
        <v>8</v>
      </c>
      <c r="N334" s="669">
        <v>1728.6399999999999</v>
      </c>
    </row>
    <row r="335" spans="1:14" ht="14.4" customHeight="1" x14ac:dyDescent="0.3">
      <c r="A335" s="664" t="s">
        <v>549</v>
      </c>
      <c r="B335" s="665" t="s">
        <v>550</v>
      </c>
      <c r="C335" s="666" t="s">
        <v>565</v>
      </c>
      <c r="D335" s="667" t="s">
        <v>1614</v>
      </c>
      <c r="E335" s="666" t="s">
        <v>574</v>
      </c>
      <c r="F335" s="667" t="s">
        <v>1617</v>
      </c>
      <c r="G335" s="666" t="s">
        <v>575</v>
      </c>
      <c r="H335" s="666" t="s">
        <v>1380</v>
      </c>
      <c r="I335" s="666" t="s">
        <v>671</v>
      </c>
      <c r="J335" s="666" t="s">
        <v>1381</v>
      </c>
      <c r="K335" s="666"/>
      <c r="L335" s="668">
        <v>48.05</v>
      </c>
      <c r="M335" s="668">
        <v>2</v>
      </c>
      <c r="N335" s="669">
        <v>96.1</v>
      </c>
    </row>
    <row r="336" spans="1:14" ht="14.4" customHeight="1" x14ac:dyDescent="0.3">
      <c r="A336" s="664" t="s">
        <v>549</v>
      </c>
      <c r="B336" s="665" t="s">
        <v>550</v>
      </c>
      <c r="C336" s="666" t="s">
        <v>565</v>
      </c>
      <c r="D336" s="667" t="s">
        <v>1614</v>
      </c>
      <c r="E336" s="666" t="s">
        <v>574</v>
      </c>
      <c r="F336" s="667" t="s">
        <v>1617</v>
      </c>
      <c r="G336" s="666" t="s">
        <v>575</v>
      </c>
      <c r="H336" s="666" t="s">
        <v>826</v>
      </c>
      <c r="I336" s="666" t="s">
        <v>671</v>
      </c>
      <c r="J336" s="666" t="s">
        <v>827</v>
      </c>
      <c r="K336" s="666"/>
      <c r="L336" s="668">
        <v>45.830101105066831</v>
      </c>
      <c r="M336" s="668">
        <v>6</v>
      </c>
      <c r="N336" s="669">
        <v>274.98060663040098</v>
      </c>
    </row>
    <row r="337" spans="1:14" ht="14.4" customHeight="1" x14ac:dyDescent="0.3">
      <c r="A337" s="664" t="s">
        <v>549</v>
      </c>
      <c r="B337" s="665" t="s">
        <v>550</v>
      </c>
      <c r="C337" s="666" t="s">
        <v>565</v>
      </c>
      <c r="D337" s="667" t="s">
        <v>1614</v>
      </c>
      <c r="E337" s="666" t="s">
        <v>574</v>
      </c>
      <c r="F337" s="667" t="s">
        <v>1617</v>
      </c>
      <c r="G337" s="666" t="s">
        <v>830</v>
      </c>
      <c r="H337" s="666" t="s">
        <v>1382</v>
      </c>
      <c r="I337" s="666" t="s">
        <v>1383</v>
      </c>
      <c r="J337" s="666" t="s">
        <v>1103</v>
      </c>
      <c r="K337" s="666" t="s">
        <v>1384</v>
      </c>
      <c r="L337" s="668">
        <v>124.10944975767947</v>
      </c>
      <c r="M337" s="668">
        <v>152</v>
      </c>
      <c r="N337" s="669">
        <v>18864.636363167279</v>
      </c>
    </row>
    <row r="338" spans="1:14" ht="14.4" customHeight="1" x14ac:dyDescent="0.3">
      <c r="A338" s="664" t="s">
        <v>549</v>
      </c>
      <c r="B338" s="665" t="s">
        <v>550</v>
      </c>
      <c r="C338" s="666" t="s">
        <v>568</v>
      </c>
      <c r="D338" s="667" t="s">
        <v>1615</v>
      </c>
      <c r="E338" s="666" t="s">
        <v>574</v>
      </c>
      <c r="F338" s="667" t="s">
        <v>1617</v>
      </c>
      <c r="G338" s="666"/>
      <c r="H338" s="666" t="s">
        <v>1385</v>
      </c>
      <c r="I338" s="666" t="s">
        <v>1386</v>
      </c>
      <c r="J338" s="666" t="s">
        <v>1387</v>
      </c>
      <c r="K338" s="666" t="s">
        <v>1388</v>
      </c>
      <c r="L338" s="668">
        <v>46.12</v>
      </c>
      <c r="M338" s="668">
        <v>1</v>
      </c>
      <c r="N338" s="669">
        <v>46.12</v>
      </c>
    </row>
    <row r="339" spans="1:14" ht="14.4" customHeight="1" x14ac:dyDescent="0.3">
      <c r="A339" s="664" t="s">
        <v>549</v>
      </c>
      <c r="B339" s="665" t="s">
        <v>550</v>
      </c>
      <c r="C339" s="666" t="s">
        <v>568</v>
      </c>
      <c r="D339" s="667" t="s">
        <v>1615</v>
      </c>
      <c r="E339" s="666" t="s">
        <v>574</v>
      </c>
      <c r="F339" s="667" t="s">
        <v>1617</v>
      </c>
      <c r="G339" s="666"/>
      <c r="H339" s="666" t="s">
        <v>1389</v>
      </c>
      <c r="I339" s="666" t="s">
        <v>1390</v>
      </c>
      <c r="J339" s="666" t="s">
        <v>1391</v>
      </c>
      <c r="K339" s="666" t="s">
        <v>1392</v>
      </c>
      <c r="L339" s="668">
        <v>144.95999999999998</v>
      </c>
      <c r="M339" s="668">
        <v>4</v>
      </c>
      <c r="N339" s="669">
        <v>579.83999999999992</v>
      </c>
    </row>
    <row r="340" spans="1:14" ht="14.4" customHeight="1" x14ac:dyDescent="0.3">
      <c r="A340" s="664" t="s">
        <v>549</v>
      </c>
      <c r="B340" s="665" t="s">
        <v>550</v>
      </c>
      <c r="C340" s="666" t="s">
        <v>568</v>
      </c>
      <c r="D340" s="667" t="s">
        <v>1615</v>
      </c>
      <c r="E340" s="666" t="s">
        <v>574</v>
      </c>
      <c r="F340" s="667" t="s">
        <v>1617</v>
      </c>
      <c r="G340" s="666" t="s">
        <v>575</v>
      </c>
      <c r="H340" s="666" t="s">
        <v>961</v>
      </c>
      <c r="I340" s="666" t="s">
        <v>961</v>
      </c>
      <c r="J340" s="666" t="s">
        <v>962</v>
      </c>
      <c r="K340" s="666" t="s">
        <v>963</v>
      </c>
      <c r="L340" s="668">
        <v>171.6</v>
      </c>
      <c r="M340" s="668">
        <v>110</v>
      </c>
      <c r="N340" s="669">
        <v>18876</v>
      </c>
    </row>
    <row r="341" spans="1:14" ht="14.4" customHeight="1" x14ac:dyDescent="0.3">
      <c r="A341" s="664" t="s">
        <v>549</v>
      </c>
      <c r="B341" s="665" t="s">
        <v>550</v>
      </c>
      <c r="C341" s="666" t="s">
        <v>568</v>
      </c>
      <c r="D341" s="667" t="s">
        <v>1615</v>
      </c>
      <c r="E341" s="666" t="s">
        <v>574</v>
      </c>
      <c r="F341" s="667" t="s">
        <v>1617</v>
      </c>
      <c r="G341" s="666" t="s">
        <v>575</v>
      </c>
      <c r="H341" s="666" t="s">
        <v>964</v>
      </c>
      <c r="I341" s="666" t="s">
        <v>964</v>
      </c>
      <c r="J341" s="666" t="s">
        <v>965</v>
      </c>
      <c r="K341" s="666" t="s">
        <v>966</v>
      </c>
      <c r="L341" s="668">
        <v>173.69</v>
      </c>
      <c r="M341" s="668">
        <v>10</v>
      </c>
      <c r="N341" s="669">
        <v>1736.9</v>
      </c>
    </row>
    <row r="342" spans="1:14" ht="14.4" customHeight="1" x14ac:dyDescent="0.3">
      <c r="A342" s="664" t="s">
        <v>549</v>
      </c>
      <c r="B342" s="665" t="s">
        <v>550</v>
      </c>
      <c r="C342" s="666" t="s">
        <v>568</v>
      </c>
      <c r="D342" s="667" t="s">
        <v>1615</v>
      </c>
      <c r="E342" s="666" t="s">
        <v>574</v>
      </c>
      <c r="F342" s="667" t="s">
        <v>1617</v>
      </c>
      <c r="G342" s="666" t="s">
        <v>575</v>
      </c>
      <c r="H342" s="666" t="s">
        <v>1393</v>
      </c>
      <c r="I342" s="666" t="s">
        <v>1393</v>
      </c>
      <c r="J342" s="666" t="s">
        <v>1394</v>
      </c>
      <c r="K342" s="666" t="s">
        <v>966</v>
      </c>
      <c r="L342" s="668">
        <v>143</v>
      </c>
      <c r="M342" s="668">
        <v>10</v>
      </c>
      <c r="N342" s="669">
        <v>1430</v>
      </c>
    </row>
    <row r="343" spans="1:14" ht="14.4" customHeight="1" x14ac:dyDescent="0.3">
      <c r="A343" s="664" t="s">
        <v>549</v>
      </c>
      <c r="B343" s="665" t="s">
        <v>550</v>
      </c>
      <c r="C343" s="666" t="s">
        <v>568</v>
      </c>
      <c r="D343" s="667" t="s">
        <v>1615</v>
      </c>
      <c r="E343" s="666" t="s">
        <v>574</v>
      </c>
      <c r="F343" s="667" t="s">
        <v>1617</v>
      </c>
      <c r="G343" s="666" t="s">
        <v>575</v>
      </c>
      <c r="H343" s="666" t="s">
        <v>1395</v>
      </c>
      <c r="I343" s="666" t="s">
        <v>1395</v>
      </c>
      <c r="J343" s="666" t="s">
        <v>1394</v>
      </c>
      <c r="K343" s="666" t="s">
        <v>1396</v>
      </c>
      <c r="L343" s="668">
        <v>222.20000000000002</v>
      </c>
      <c r="M343" s="668">
        <v>2</v>
      </c>
      <c r="N343" s="669">
        <v>444.40000000000003</v>
      </c>
    </row>
    <row r="344" spans="1:14" ht="14.4" customHeight="1" x14ac:dyDescent="0.3">
      <c r="A344" s="664" t="s">
        <v>549</v>
      </c>
      <c r="B344" s="665" t="s">
        <v>550</v>
      </c>
      <c r="C344" s="666" t="s">
        <v>568</v>
      </c>
      <c r="D344" s="667" t="s">
        <v>1615</v>
      </c>
      <c r="E344" s="666" t="s">
        <v>574</v>
      </c>
      <c r="F344" s="667" t="s">
        <v>1617</v>
      </c>
      <c r="G344" s="666" t="s">
        <v>575</v>
      </c>
      <c r="H344" s="666" t="s">
        <v>967</v>
      </c>
      <c r="I344" s="666" t="s">
        <v>967</v>
      </c>
      <c r="J344" s="666" t="s">
        <v>962</v>
      </c>
      <c r="K344" s="666" t="s">
        <v>968</v>
      </c>
      <c r="L344" s="668">
        <v>92.950000000000017</v>
      </c>
      <c r="M344" s="668">
        <v>22</v>
      </c>
      <c r="N344" s="669">
        <v>2044.9000000000003</v>
      </c>
    </row>
    <row r="345" spans="1:14" ht="14.4" customHeight="1" x14ac:dyDescent="0.3">
      <c r="A345" s="664" t="s">
        <v>549</v>
      </c>
      <c r="B345" s="665" t="s">
        <v>550</v>
      </c>
      <c r="C345" s="666" t="s">
        <v>568</v>
      </c>
      <c r="D345" s="667" t="s">
        <v>1615</v>
      </c>
      <c r="E345" s="666" t="s">
        <v>574</v>
      </c>
      <c r="F345" s="667" t="s">
        <v>1617</v>
      </c>
      <c r="G345" s="666" t="s">
        <v>575</v>
      </c>
      <c r="H345" s="666" t="s">
        <v>1152</v>
      </c>
      <c r="I345" s="666" t="s">
        <v>1152</v>
      </c>
      <c r="J345" s="666" t="s">
        <v>962</v>
      </c>
      <c r="K345" s="666" t="s">
        <v>1153</v>
      </c>
      <c r="L345" s="668">
        <v>93.5</v>
      </c>
      <c r="M345" s="668">
        <v>49</v>
      </c>
      <c r="N345" s="669">
        <v>4581.5</v>
      </c>
    </row>
    <row r="346" spans="1:14" ht="14.4" customHeight="1" x14ac:dyDescent="0.3">
      <c r="A346" s="664" t="s">
        <v>549</v>
      </c>
      <c r="B346" s="665" t="s">
        <v>550</v>
      </c>
      <c r="C346" s="666" t="s">
        <v>568</v>
      </c>
      <c r="D346" s="667" t="s">
        <v>1615</v>
      </c>
      <c r="E346" s="666" t="s">
        <v>574</v>
      </c>
      <c r="F346" s="667" t="s">
        <v>1617</v>
      </c>
      <c r="G346" s="666" t="s">
        <v>575</v>
      </c>
      <c r="H346" s="666" t="s">
        <v>1397</v>
      </c>
      <c r="I346" s="666" t="s">
        <v>1398</v>
      </c>
      <c r="J346" s="666" t="s">
        <v>1399</v>
      </c>
      <c r="K346" s="666" t="s">
        <v>1400</v>
      </c>
      <c r="L346" s="668">
        <v>87.030575987822388</v>
      </c>
      <c r="M346" s="668">
        <v>3</v>
      </c>
      <c r="N346" s="669">
        <v>261.09172796346718</v>
      </c>
    </row>
    <row r="347" spans="1:14" ht="14.4" customHeight="1" x14ac:dyDescent="0.3">
      <c r="A347" s="664" t="s">
        <v>549</v>
      </c>
      <c r="B347" s="665" t="s">
        <v>550</v>
      </c>
      <c r="C347" s="666" t="s">
        <v>568</v>
      </c>
      <c r="D347" s="667" t="s">
        <v>1615</v>
      </c>
      <c r="E347" s="666" t="s">
        <v>574</v>
      </c>
      <c r="F347" s="667" t="s">
        <v>1617</v>
      </c>
      <c r="G347" s="666" t="s">
        <v>575</v>
      </c>
      <c r="H347" s="666" t="s">
        <v>576</v>
      </c>
      <c r="I347" s="666" t="s">
        <v>577</v>
      </c>
      <c r="J347" s="666" t="s">
        <v>578</v>
      </c>
      <c r="K347" s="666" t="s">
        <v>579</v>
      </c>
      <c r="L347" s="668">
        <v>96.820086749414017</v>
      </c>
      <c r="M347" s="668">
        <v>111</v>
      </c>
      <c r="N347" s="669">
        <v>10747.029629184955</v>
      </c>
    </row>
    <row r="348" spans="1:14" ht="14.4" customHeight="1" x14ac:dyDescent="0.3">
      <c r="A348" s="664" t="s">
        <v>549</v>
      </c>
      <c r="B348" s="665" t="s">
        <v>550</v>
      </c>
      <c r="C348" s="666" t="s">
        <v>568</v>
      </c>
      <c r="D348" s="667" t="s">
        <v>1615</v>
      </c>
      <c r="E348" s="666" t="s">
        <v>574</v>
      </c>
      <c r="F348" s="667" t="s">
        <v>1617</v>
      </c>
      <c r="G348" s="666" t="s">
        <v>575</v>
      </c>
      <c r="H348" s="666" t="s">
        <v>1401</v>
      </c>
      <c r="I348" s="666" t="s">
        <v>1402</v>
      </c>
      <c r="J348" s="666" t="s">
        <v>578</v>
      </c>
      <c r="K348" s="666" t="s">
        <v>1403</v>
      </c>
      <c r="L348" s="668">
        <v>100.76000000000005</v>
      </c>
      <c r="M348" s="668">
        <v>1</v>
      </c>
      <c r="N348" s="669">
        <v>100.76000000000005</v>
      </c>
    </row>
    <row r="349" spans="1:14" ht="14.4" customHeight="1" x14ac:dyDescent="0.3">
      <c r="A349" s="664" t="s">
        <v>549</v>
      </c>
      <c r="B349" s="665" t="s">
        <v>550</v>
      </c>
      <c r="C349" s="666" t="s">
        <v>568</v>
      </c>
      <c r="D349" s="667" t="s">
        <v>1615</v>
      </c>
      <c r="E349" s="666" t="s">
        <v>574</v>
      </c>
      <c r="F349" s="667" t="s">
        <v>1617</v>
      </c>
      <c r="G349" s="666" t="s">
        <v>575</v>
      </c>
      <c r="H349" s="666" t="s">
        <v>580</v>
      </c>
      <c r="I349" s="666" t="s">
        <v>581</v>
      </c>
      <c r="J349" s="666" t="s">
        <v>582</v>
      </c>
      <c r="K349" s="666" t="s">
        <v>583</v>
      </c>
      <c r="L349" s="668">
        <v>64.540054480513007</v>
      </c>
      <c r="M349" s="668">
        <v>8</v>
      </c>
      <c r="N349" s="669">
        <v>516.32043584410405</v>
      </c>
    </row>
    <row r="350" spans="1:14" ht="14.4" customHeight="1" x14ac:dyDescent="0.3">
      <c r="A350" s="664" t="s">
        <v>549</v>
      </c>
      <c r="B350" s="665" t="s">
        <v>550</v>
      </c>
      <c r="C350" s="666" t="s">
        <v>568</v>
      </c>
      <c r="D350" s="667" t="s">
        <v>1615</v>
      </c>
      <c r="E350" s="666" t="s">
        <v>574</v>
      </c>
      <c r="F350" s="667" t="s">
        <v>1617</v>
      </c>
      <c r="G350" s="666" t="s">
        <v>575</v>
      </c>
      <c r="H350" s="666" t="s">
        <v>1404</v>
      </c>
      <c r="I350" s="666" t="s">
        <v>1405</v>
      </c>
      <c r="J350" s="666" t="s">
        <v>725</v>
      </c>
      <c r="K350" s="666" t="s">
        <v>1406</v>
      </c>
      <c r="L350" s="668">
        <v>79.869433225905055</v>
      </c>
      <c r="M350" s="668">
        <v>1</v>
      </c>
      <c r="N350" s="669">
        <v>79.869433225905055</v>
      </c>
    </row>
    <row r="351" spans="1:14" ht="14.4" customHeight="1" x14ac:dyDescent="0.3">
      <c r="A351" s="664" t="s">
        <v>549</v>
      </c>
      <c r="B351" s="665" t="s">
        <v>550</v>
      </c>
      <c r="C351" s="666" t="s">
        <v>568</v>
      </c>
      <c r="D351" s="667" t="s">
        <v>1615</v>
      </c>
      <c r="E351" s="666" t="s">
        <v>574</v>
      </c>
      <c r="F351" s="667" t="s">
        <v>1617</v>
      </c>
      <c r="G351" s="666" t="s">
        <v>575</v>
      </c>
      <c r="H351" s="666" t="s">
        <v>1407</v>
      </c>
      <c r="I351" s="666" t="s">
        <v>1408</v>
      </c>
      <c r="J351" s="666" t="s">
        <v>1409</v>
      </c>
      <c r="K351" s="666" t="s">
        <v>1410</v>
      </c>
      <c r="L351" s="668">
        <v>63.950000000000024</v>
      </c>
      <c r="M351" s="668">
        <v>6</v>
      </c>
      <c r="N351" s="669">
        <v>383.70000000000016</v>
      </c>
    </row>
    <row r="352" spans="1:14" ht="14.4" customHeight="1" x14ac:dyDescent="0.3">
      <c r="A352" s="664" t="s">
        <v>549</v>
      </c>
      <c r="B352" s="665" t="s">
        <v>550</v>
      </c>
      <c r="C352" s="666" t="s">
        <v>568</v>
      </c>
      <c r="D352" s="667" t="s">
        <v>1615</v>
      </c>
      <c r="E352" s="666" t="s">
        <v>574</v>
      </c>
      <c r="F352" s="667" t="s">
        <v>1617</v>
      </c>
      <c r="G352" s="666" t="s">
        <v>575</v>
      </c>
      <c r="H352" s="666" t="s">
        <v>1411</v>
      </c>
      <c r="I352" s="666" t="s">
        <v>1412</v>
      </c>
      <c r="J352" s="666" t="s">
        <v>1413</v>
      </c>
      <c r="K352" s="666" t="s">
        <v>1414</v>
      </c>
      <c r="L352" s="668">
        <v>27.750000316518879</v>
      </c>
      <c r="M352" s="668">
        <v>15</v>
      </c>
      <c r="N352" s="669">
        <v>416.25000474778318</v>
      </c>
    </row>
    <row r="353" spans="1:14" ht="14.4" customHeight="1" x14ac:dyDescent="0.3">
      <c r="A353" s="664" t="s">
        <v>549</v>
      </c>
      <c r="B353" s="665" t="s">
        <v>550</v>
      </c>
      <c r="C353" s="666" t="s">
        <v>568</v>
      </c>
      <c r="D353" s="667" t="s">
        <v>1615</v>
      </c>
      <c r="E353" s="666" t="s">
        <v>574</v>
      </c>
      <c r="F353" s="667" t="s">
        <v>1617</v>
      </c>
      <c r="G353" s="666" t="s">
        <v>575</v>
      </c>
      <c r="H353" s="666" t="s">
        <v>608</v>
      </c>
      <c r="I353" s="666" t="s">
        <v>609</v>
      </c>
      <c r="J353" s="666" t="s">
        <v>610</v>
      </c>
      <c r="K353" s="666" t="s">
        <v>611</v>
      </c>
      <c r="L353" s="668">
        <v>40.67</v>
      </c>
      <c r="M353" s="668">
        <v>3</v>
      </c>
      <c r="N353" s="669">
        <v>122.01</v>
      </c>
    </row>
    <row r="354" spans="1:14" ht="14.4" customHeight="1" x14ac:dyDescent="0.3">
      <c r="A354" s="664" t="s">
        <v>549</v>
      </c>
      <c r="B354" s="665" t="s">
        <v>550</v>
      </c>
      <c r="C354" s="666" t="s">
        <v>568</v>
      </c>
      <c r="D354" s="667" t="s">
        <v>1615</v>
      </c>
      <c r="E354" s="666" t="s">
        <v>574</v>
      </c>
      <c r="F354" s="667" t="s">
        <v>1617</v>
      </c>
      <c r="G354" s="666" t="s">
        <v>575</v>
      </c>
      <c r="H354" s="666" t="s">
        <v>612</v>
      </c>
      <c r="I354" s="666" t="s">
        <v>613</v>
      </c>
      <c r="J354" s="666" t="s">
        <v>614</v>
      </c>
      <c r="K354" s="666" t="s">
        <v>615</v>
      </c>
      <c r="L354" s="668">
        <v>283.56</v>
      </c>
      <c r="M354" s="668">
        <v>1</v>
      </c>
      <c r="N354" s="669">
        <v>283.56</v>
      </c>
    </row>
    <row r="355" spans="1:14" ht="14.4" customHeight="1" x14ac:dyDescent="0.3">
      <c r="A355" s="664" t="s">
        <v>549</v>
      </c>
      <c r="B355" s="665" t="s">
        <v>550</v>
      </c>
      <c r="C355" s="666" t="s">
        <v>568</v>
      </c>
      <c r="D355" s="667" t="s">
        <v>1615</v>
      </c>
      <c r="E355" s="666" t="s">
        <v>574</v>
      </c>
      <c r="F355" s="667" t="s">
        <v>1617</v>
      </c>
      <c r="G355" s="666" t="s">
        <v>575</v>
      </c>
      <c r="H355" s="666" t="s">
        <v>616</v>
      </c>
      <c r="I355" s="666" t="s">
        <v>617</v>
      </c>
      <c r="J355" s="666" t="s">
        <v>618</v>
      </c>
      <c r="K355" s="666" t="s">
        <v>619</v>
      </c>
      <c r="L355" s="668">
        <v>93.079999999999984</v>
      </c>
      <c r="M355" s="668">
        <v>2</v>
      </c>
      <c r="N355" s="669">
        <v>186.15999999999997</v>
      </c>
    </row>
    <row r="356" spans="1:14" ht="14.4" customHeight="1" x14ac:dyDescent="0.3">
      <c r="A356" s="664" t="s">
        <v>549</v>
      </c>
      <c r="B356" s="665" t="s">
        <v>550</v>
      </c>
      <c r="C356" s="666" t="s">
        <v>568</v>
      </c>
      <c r="D356" s="667" t="s">
        <v>1615</v>
      </c>
      <c r="E356" s="666" t="s">
        <v>574</v>
      </c>
      <c r="F356" s="667" t="s">
        <v>1617</v>
      </c>
      <c r="G356" s="666" t="s">
        <v>575</v>
      </c>
      <c r="H356" s="666" t="s">
        <v>620</v>
      </c>
      <c r="I356" s="666" t="s">
        <v>620</v>
      </c>
      <c r="J356" s="666" t="s">
        <v>621</v>
      </c>
      <c r="K356" s="666" t="s">
        <v>622</v>
      </c>
      <c r="L356" s="668">
        <v>36.54300020833216</v>
      </c>
      <c r="M356" s="668">
        <v>60</v>
      </c>
      <c r="N356" s="669">
        <v>2192.5800124999296</v>
      </c>
    </row>
    <row r="357" spans="1:14" ht="14.4" customHeight="1" x14ac:dyDescent="0.3">
      <c r="A357" s="664" t="s">
        <v>549</v>
      </c>
      <c r="B357" s="665" t="s">
        <v>550</v>
      </c>
      <c r="C357" s="666" t="s">
        <v>568</v>
      </c>
      <c r="D357" s="667" t="s">
        <v>1615</v>
      </c>
      <c r="E357" s="666" t="s">
        <v>574</v>
      </c>
      <c r="F357" s="667" t="s">
        <v>1617</v>
      </c>
      <c r="G357" s="666" t="s">
        <v>575</v>
      </c>
      <c r="H357" s="666" t="s">
        <v>1415</v>
      </c>
      <c r="I357" s="666" t="s">
        <v>1416</v>
      </c>
      <c r="J357" s="666" t="s">
        <v>1417</v>
      </c>
      <c r="K357" s="666" t="s">
        <v>1418</v>
      </c>
      <c r="L357" s="668">
        <v>120.31999999999995</v>
      </c>
      <c r="M357" s="668">
        <v>1</v>
      </c>
      <c r="N357" s="669">
        <v>120.31999999999995</v>
      </c>
    </row>
    <row r="358" spans="1:14" ht="14.4" customHeight="1" x14ac:dyDescent="0.3">
      <c r="A358" s="664" t="s">
        <v>549</v>
      </c>
      <c r="B358" s="665" t="s">
        <v>550</v>
      </c>
      <c r="C358" s="666" t="s">
        <v>568</v>
      </c>
      <c r="D358" s="667" t="s">
        <v>1615</v>
      </c>
      <c r="E358" s="666" t="s">
        <v>574</v>
      </c>
      <c r="F358" s="667" t="s">
        <v>1617</v>
      </c>
      <c r="G358" s="666" t="s">
        <v>575</v>
      </c>
      <c r="H358" s="666" t="s">
        <v>639</v>
      </c>
      <c r="I358" s="666" t="s">
        <v>640</v>
      </c>
      <c r="J358" s="666" t="s">
        <v>641</v>
      </c>
      <c r="K358" s="666" t="s">
        <v>642</v>
      </c>
      <c r="L358" s="668">
        <v>44.590000000000011</v>
      </c>
      <c r="M358" s="668">
        <v>2</v>
      </c>
      <c r="N358" s="669">
        <v>89.180000000000021</v>
      </c>
    </row>
    <row r="359" spans="1:14" ht="14.4" customHeight="1" x14ac:dyDescent="0.3">
      <c r="A359" s="664" t="s">
        <v>549</v>
      </c>
      <c r="B359" s="665" t="s">
        <v>550</v>
      </c>
      <c r="C359" s="666" t="s">
        <v>568</v>
      </c>
      <c r="D359" s="667" t="s">
        <v>1615</v>
      </c>
      <c r="E359" s="666" t="s">
        <v>574</v>
      </c>
      <c r="F359" s="667" t="s">
        <v>1617</v>
      </c>
      <c r="G359" s="666" t="s">
        <v>575</v>
      </c>
      <c r="H359" s="666" t="s">
        <v>1419</v>
      </c>
      <c r="I359" s="666" t="s">
        <v>1420</v>
      </c>
      <c r="J359" s="666" t="s">
        <v>1421</v>
      </c>
      <c r="K359" s="666" t="s">
        <v>1422</v>
      </c>
      <c r="L359" s="668">
        <v>117.41000000000001</v>
      </c>
      <c r="M359" s="668">
        <v>6</v>
      </c>
      <c r="N359" s="669">
        <v>704.46</v>
      </c>
    </row>
    <row r="360" spans="1:14" ht="14.4" customHeight="1" x14ac:dyDescent="0.3">
      <c r="A360" s="664" t="s">
        <v>549</v>
      </c>
      <c r="B360" s="665" t="s">
        <v>550</v>
      </c>
      <c r="C360" s="666" t="s">
        <v>568</v>
      </c>
      <c r="D360" s="667" t="s">
        <v>1615</v>
      </c>
      <c r="E360" s="666" t="s">
        <v>574</v>
      </c>
      <c r="F360" s="667" t="s">
        <v>1617</v>
      </c>
      <c r="G360" s="666" t="s">
        <v>575</v>
      </c>
      <c r="H360" s="666" t="s">
        <v>1423</v>
      </c>
      <c r="I360" s="666" t="s">
        <v>1424</v>
      </c>
      <c r="J360" s="666" t="s">
        <v>1425</v>
      </c>
      <c r="K360" s="666" t="s">
        <v>1426</v>
      </c>
      <c r="L360" s="668">
        <v>125.06999999999998</v>
      </c>
      <c r="M360" s="668">
        <v>1</v>
      </c>
      <c r="N360" s="669">
        <v>125.06999999999998</v>
      </c>
    </row>
    <row r="361" spans="1:14" ht="14.4" customHeight="1" x14ac:dyDescent="0.3">
      <c r="A361" s="664" t="s">
        <v>549</v>
      </c>
      <c r="B361" s="665" t="s">
        <v>550</v>
      </c>
      <c r="C361" s="666" t="s">
        <v>568</v>
      </c>
      <c r="D361" s="667" t="s">
        <v>1615</v>
      </c>
      <c r="E361" s="666" t="s">
        <v>574</v>
      </c>
      <c r="F361" s="667" t="s">
        <v>1617</v>
      </c>
      <c r="G361" s="666" t="s">
        <v>575</v>
      </c>
      <c r="H361" s="666" t="s">
        <v>1427</v>
      </c>
      <c r="I361" s="666" t="s">
        <v>1428</v>
      </c>
      <c r="J361" s="666" t="s">
        <v>1429</v>
      </c>
      <c r="K361" s="666" t="s">
        <v>1430</v>
      </c>
      <c r="L361" s="668">
        <v>124.27000000000008</v>
      </c>
      <c r="M361" s="668">
        <v>1</v>
      </c>
      <c r="N361" s="669">
        <v>124.27000000000008</v>
      </c>
    </row>
    <row r="362" spans="1:14" ht="14.4" customHeight="1" x14ac:dyDescent="0.3">
      <c r="A362" s="664" t="s">
        <v>549</v>
      </c>
      <c r="B362" s="665" t="s">
        <v>550</v>
      </c>
      <c r="C362" s="666" t="s">
        <v>568</v>
      </c>
      <c r="D362" s="667" t="s">
        <v>1615</v>
      </c>
      <c r="E362" s="666" t="s">
        <v>574</v>
      </c>
      <c r="F362" s="667" t="s">
        <v>1617</v>
      </c>
      <c r="G362" s="666" t="s">
        <v>575</v>
      </c>
      <c r="H362" s="666" t="s">
        <v>1431</v>
      </c>
      <c r="I362" s="666" t="s">
        <v>1432</v>
      </c>
      <c r="J362" s="666" t="s">
        <v>1433</v>
      </c>
      <c r="K362" s="666" t="s">
        <v>1434</v>
      </c>
      <c r="L362" s="668">
        <v>70.390192797437109</v>
      </c>
      <c r="M362" s="668">
        <v>1</v>
      </c>
      <c r="N362" s="669">
        <v>70.390192797437109</v>
      </c>
    </row>
    <row r="363" spans="1:14" ht="14.4" customHeight="1" x14ac:dyDescent="0.3">
      <c r="A363" s="664" t="s">
        <v>549</v>
      </c>
      <c r="B363" s="665" t="s">
        <v>550</v>
      </c>
      <c r="C363" s="666" t="s">
        <v>568</v>
      </c>
      <c r="D363" s="667" t="s">
        <v>1615</v>
      </c>
      <c r="E363" s="666" t="s">
        <v>574</v>
      </c>
      <c r="F363" s="667" t="s">
        <v>1617</v>
      </c>
      <c r="G363" s="666" t="s">
        <v>575</v>
      </c>
      <c r="H363" s="666" t="s">
        <v>650</v>
      </c>
      <c r="I363" s="666" t="s">
        <v>651</v>
      </c>
      <c r="J363" s="666" t="s">
        <v>652</v>
      </c>
      <c r="K363" s="666" t="s">
        <v>653</v>
      </c>
      <c r="L363" s="668">
        <v>121.84000000000006</v>
      </c>
      <c r="M363" s="668">
        <v>1</v>
      </c>
      <c r="N363" s="669">
        <v>121.84000000000006</v>
      </c>
    </row>
    <row r="364" spans="1:14" ht="14.4" customHeight="1" x14ac:dyDescent="0.3">
      <c r="A364" s="664" t="s">
        <v>549</v>
      </c>
      <c r="B364" s="665" t="s">
        <v>550</v>
      </c>
      <c r="C364" s="666" t="s">
        <v>568</v>
      </c>
      <c r="D364" s="667" t="s">
        <v>1615</v>
      </c>
      <c r="E364" s="666" t="s">
        <v>574</v>
      </c>
      <c r="F364" s="667" t="s">
        <v>1617</v>
      </c>
      <c r="G364" s="666" t="s">
        <v>575</v>
      </c>
      <c r="H364" s="666" t="s">
        <v>987</v>
      </c>
      <c r="I364" s="666" t="s">
        <v>988</v>
      </c>
      <c r="J364" s="666" t="s">
        <v>656</v>
      </c>
      <c r="K364" s="666" t="s">
        <v>989</v>
      </c>
      <c r="L364" s="668">
        <v>123.62000000000006</v>
      </c>
      <c r="M364" s="668">
        <v>2</v>
      </c>
      <c r="N364" s="669">
        <v>247.24000000000012</v>
      </c>
    </row>
    <row r="365" spans="1:14" ht="14.4" customHeight="1" x14ac:dyDescent="0.3">
      <c r="A365" s="664" t="s">
        <v>549</v>
      </c>
      <c r="B365" s="665" t="s">
        <v>550</v>
      </c>
      <c r="C365" s="666" t="s">
        <v>568</v>
      </c>
      <c r="D365" s="667" t="s">
        <v>1615</v>
      </c>
      <c r="E365" s="666" t="s">
        <v>574</v>
      </c>
      <c r="F365" s="667" t="s">
        <v>1617</v>
      </c>
      <c r="G365" s="666" t="s">
        <v>575</v>
      </c>
      <c r="H365" s="666" t="s">
        <v>1435</v>
      </c>
      <c r="I365" s="666" t="s">
        <v>1436</v>
      </c>
      <c r="J365" s="666" t="s">
        <v>1437</v>
      </c>
      <c r="K365" s="666" t="s">
        <v>1438</v>
      </c>
      <c r="L365" s="668">
        <v>85.97</v>
      </c>
      <c r="M365" s="668">
        <v>1</v>
      </c>
      <c r="N365" s="669">
        <v>85.97</v>
      </c>
    </row>
    <row r="366" spans="1:14" ht="14.4" customHeight="1" x14ac:dyDescent="0.3">
      <c r="A366" s="664" t="s">
        <v>549</v>
      </c>
      <c r="B366" s="665" t="s">
        <v>550</v>
      </c>
      <c r="C366" s="666" t="s">
        <v>568</v>
      </c>
      <c r="D366" s="667" t="s">
        <v>1615</v>
      </c>
      <c r="E366" s="666" t="s">
        <v>574</v>
      </c>
      <c r="F366" s="667" t="s">
        <v>1617</v>
      </c>
      <c r="G366" s="666" t="s">
        <v>575</v>
      </c>
      <c r="H366" s="666" t="s">
        <v>666</v>
      </c>
      <c r="I366" s="666" t="s">
        <v>667</v>
      </c>
      <c r="J366" s="666" t="s">
        <v>668</v>
      </c>
      <c r="K366" s="666" t="s">
        <v>669</v>
      </c>
      <c r="L366" s="668">
        <v>152.08599999999996</v>
      </c>
      <c r="M366" s="668">
        <v>15</v>
      </c>
      <c r="N366" s="669">
        <v>2281.2899999999995</v>
      </c>
    </row>
    <row r="367" spans="1:14" ht="14.4" customHeight="1" x14ac:dyDescent="0.3">
      <c r="A367" s="664" t="s">
        <v>549</v>
      </c>
      <c r="B367" s="665" t="s">
        <v>550</v>
      </c>
      <c r="C367" s="666" t="s">
        <v>568</v>
      </c>
      <c r="D367" s="667" t="s">
        <v>1615</v>
      </c>
      <c r="E367" s="666" t="s">
        <v>574</v>
      </c>
      <c r="F367" s="667" t="s">
        <v>1617</v>
      </c>
      <c r="G367" s="666" t="s">
        <v>575</v>
      </c>
      <c r="H367" s="666" t="s">
        <v>1002</v>
      </c>
      <c r="I367" s="666" t="s">
        <v>1003</v>
      </c>
      <c r="J367" s="666" t="s">
        <v>1004</v>
      </c>
      <c r="K367" s="666" t="s">
        <v>1005</v>
      </c>
      <c r="L367" s="668">
        <v>68.550000000000026</v>
      </c>
      <c r="M367" s="668">
        <v>1</v>
      </c>
      <c r="N367" s="669">
        <v>68.550000000000026</v>
      </c>
    </row>
    <row r="368" spans="1:14" ht="14.4" customHeight="1" x14ac:dyDescent="0.3">
      <c r="A368" s="664" t="s">
        <v>549</v>
      </c>
      <c r="B368" s="665" t="s">
        <v>550</v>
      </c>
      <c r="C368" s="666" t="s">
        <v>568</v>
      </c>
      <c r="D368" s="667" t="s">
        <v>1615</v>
      </c>
      <c r="E368" s="666" t="s">
        <v>574</v>
      </c>
      <c r="F368" s="667" t="s">
        <v>1617</v>
      </c>
      <c r="G368" s="666" t="s">
        <v>575</v>
      </c>
      <c r="H368" s="666" t="s">
        <v>693</v>
      </c>
      <c r="I368" s="666" t="s">
        <v>694</v>
      </c>
      <c r="J368" s="666" t="s">
        <v>695</v>
      </c>
      <c r="K368" s="666" t="s">
        <v>696</v>
      </c>
      <c r="L368" s="668">
        <v>87.57</v>
      </c>
      <c r="M368" s="668">
        <v>1</v>
      </c>
      <c r="N368" s="669">
        <v>87.57</v>
      </c>
    </row>
    <row r="369" spans="1:14" ht="14.4" customHeight="1" x14ac:dyDescent="0.3">
      <c r="A369" s="664" t="s">
        <v>549</v>
      </c>
      <c r="B369" s="665" t="s">
        <v>550</v>
      </c>
      <c r="C369" s="666" t="s">
        <v>568</v>
      </c>
      <c r="D369" s="667" t="s">
        <v>1615</v>
      </c>
      <c r="E369" s="666" t="s">
        <v>574</v>
      </c>
      <c r="F369" s="667" t="s">
        <v>1617</v>
      </c>
      <c r="G369" s="666" t="s">
        <v>575</v>
      </c>
      <c r="H369" s="666" t="s">
        <v>697</v>
      </c>
      <c r="I369" s="666" t="s">
        <v>698</v>
      </c>
      <c r="J369" s="666" t="s">
        <v>637</v>
      </c>
      <c r="K369" s="666" t="s">
        <v>699</v>
      </c>
      <c r="L369" s="668">
        <v>81.77</v>
      </c>
      <c r="M369" s="668">
        <v>6</v>
      </c>
      <c r="N369" s="669">
        <v>490.62</v>
      </c>
    </row>
    <row r="370" spans="1:14" ht="14.4" customHeight="1" x14ac:dyDescent="0.3">
      <c r="A370" s="664" t="s">
        <v>549</v>
      </c>
      <c r="B370" s="665" t="s">
        <v>550</v>
      </c>
      <c r="C370" s="666" t="s">
        <v>568</v>
      </c>
      <c r="D370" s="667" t="s">
        <v>1615</v>
      </c>
      <c r="E370" s="666" t="s">
        <v>574</v>
      </c>
      <c r="F370" s="667" t="s">
        <v>1617</v>
      </c>
      <c r="G370" s="666" t="s">
        <v>575</v>
      </c>
      <c r="H370" s="666" t="s">
        <v>1439</v>
      </c>
      <c r="I370" s="666" t="s">
        <v>1440</v>
      </c>
      <c r="J370" s="666" t="s">
        <v>1441</v>
      </c>
      <c r="K370" s="666" t="s">
        <v>626</v>
      </c>
      <c r="L370" s="668">
        <v>324.19</v>
      </c>
      <c r="M370" s="668">
        <v>1</v>
      </c>
      <c r="N370" s="669">
        <v>324.19</v>
      </c>
    </row>
    <row r="371" spans="1:14" ht="14.4" customHeight="1" x14ac:dyDescent="0.3">
      <c r="A371" s="664" t="s">
        <v>549</v>
      </c>
      <c r="B371" s="665" t="s">
        <v>550</v>
      </c>
      <c r="C371" s="666" t="s">
        <v>568</v>
      </c>
      <c r="D371" s="667" t="s">
        <v>1615</v>
      </c>
      <c r="E371" s="666" t="s">
        <v>574</v>
      </c>
      <c r="F371" s="667" t="s">
        <v>1617</v>
      </c>
      <c r="G371" s="666" t="s">
        <v>575</v>
      </c>
      <c r="H371" s="666" t="s">
        <v>723</v>
      </c>
      <c r="I371" s="666" t="s">
        <v>724</v>
      </c>
      <c r="J371" s="666" t="s">
        <v>725</v>
      </c>
      <c r="K371" s="666" t="s">
        <v>726</v>
      </c>
      <c r="L371" s="668">
        <v>42.169999999999995</v>
      </c>
      <c r="M371" s="668">
        <v>5</v>
      </c>
      <c r="N371" s="669">
        <v>210.84999999999997</v>
      </c>
    </row>
    <row r="372" spans="1:14" ht="14.4" customHeight="1" x14ac:dyDescent="0.3">
      <c r="A372" s="664" t="s">
        <v>549</v>
      </c>
      <c r="B372" s="665" t="s">
        <v>550</v>
      </c>
      <c r="C372" s="666" t="s">
        <v>568</v>
      </c>
      <c r="D372" s="667" t="s">
        <v>1615</v>
      </c>
      <c r="E372" s="666" t="s">
        <v>574</v>
      </c>
      <c r="F372" s="667" t="s">
        <v>1617</v>
      </c>
      <c r="G372" s="666" t="s">
        <v>575</v>
      </c>
      <c r="H372" s="666" t="s">
        <v>1442</v>
      </c>
      <c r="I372" s="666" t="s">
        <v>1443</v>
      </c>
      <c r="J372" s="666" t="s">
        <v>1444</v>
      </c>
      <c r="K372" s="666" t="s">
        <v>1400</v>
      </c>
      <c r="L372" s="668">
        <v>123.41999999999996</v>
      </c>
      <c r="M372" s="668">
        <v>6</v>
      </c>
      <c r="N372" s="669">
        <v>740.51999999999975</v>
      </c>
    </row>
    <row r="373" spans="1:14" ht="14.4" customHeight="1" x14ac:dyDescent="0.3">
      <c r="A373" s="664" t="s">
        <v>549</v>
      </c>
      <c r="B373" s="665" t="s">
        <v>550</v>
      </c>
      <c r="C373" s="666" t="s">
        <v>568</v>
      </c>
      <c r="D373" s="667" t="s">
        <v>1615</v>
      </c>
      <c r="E373" s="666" t="s">
        <v>574</v>
      </c>
      <c r="F373" s="667" t="s">
        <v>1617</v>
      </c>
      <c r="G373" s="666" t="s">
        <v>575</v>
      </c>
      <c r="H373" s="666" t="s">
        <v>1445</v>
      </c>
      <c r="I373" s="666" t="s">
        <v>1446</v>
      </c>
      <c r="J373" s="666" t="s">
        <v>610</v>
      </c>
      <c r="K373" s="666" t="s">
        <v>1447</v>
      </c>
      <c r="L373" s="668">
        <v>72.899999999999991</v>
      </c>
      <c r="M373" s="668">
        <v>1</v>
      </c>
      <c r="N373" s="669">
        <v>72.899999999999991</v>
      </c>
    </row>
    <row r="374" spans="1:14" ht="14.4" customHeight="1" x14ac:dyDescent="0.3">
      <c r="A374" s="664" t="s">
        <v>549</v>
      </c>
      <c r="B374" s="665" t="s">
        <v>550</v>
      </c>
      <c r="C374" s="666" t="s">
        <v>568</v>
      </c>
      <c r="D374" s="667" t="s">
        <v>1615</v>
      </c>
      <c r="E374" s="666" t="s">
        <v>574</v>
      </c>
      <c r="F374" s="667" t="s">
        <v>1617</v>
      </c>
      <c r="G374" s="666" t="s">
        <v>575</v>
      </c>
      <c r="H374" s="666" t="s">
        <v>1448</v>
      </c>
      <c r="I374" s="666" t="s">
        <v>1449</v>
      </c>
      <c r="J374" s="666" t="s">
        <v>1450</v>
      </c>
      <c r="K374" s="666" t="s">
        <v>1451</v>
      </c>
      <c r="L374" s="668">
        <v>1592.8</v>
      </c>
      <c r="M374" s="668">
        <v>2</v>
      </c>
      <c r="N374" s="669">
        <v>3185.6</v>
      </c>
    </row>
    <row r="375" spans="1:14" ht="14.4" customHeight="1" x14ac:dyDescent="0.3">
      <c r="A375" s="664" t="s">
        <v>549</v>
      </c>
      <c r="B375" s="665" t="s">
        <v>550</v>
      </c>
      <c r="C375" s="666" t="s">
        <v>568</v>
      </c>
      <c r="D375" s="667" t="s">
        <v>1615</v>
      </c>
      <c r="E375" s="666" t="s">
        <v>574</v>
      </c>
      <c r="F375" s="667" t="s">
        <v>1617</v>
      </c>
      <c r="G375" s="666" t="s">
        <v>575</v>
      </c>
      <c r="H375" s="666" t="s">
        <v>735</v>
      </c>
      <c r="I375" s="666" t="s">
        <v>736</v>
      </c>
      <c r="J375" s="666" t="s">
        <v>641</v>
      </c>
      <c r="K375" s="666" t="s">
        <v>737</v>
      </c>
      <c r="L375" s="668">
        <v>56.880159748034458</v>
      </c>
      <c r="M375" s="668">
        <v>103</v>
      </c>
      <c r="N375" s="669">
        <v>5858.6564540475492</v>
      </c>
    </row>
    <row r="376" spans="1:14" ht="14.4" customHeight="1" x14ac:dyDescent="0.3">
      <c r="A376" s="664" t="s">
        <v>549</v>
      </c>
      <c r="B376" s="665" t="s">
        <v>550</v>
      </c>
      <c r="C376" s="666" t="s">
        <v>568</v>
      </c>
      <c r="D376" s="667" t="s">
        <v>1615</v>
      </c>
      <c r="E376" s="666" t="s">
        <v>574</v>
      </c>
      <c r="F376" s="667" t="s">
        <v>1617</v>
      </c>
      <c r="G376" s="666" t="s">
        <v>575</v>
      </c>
      <c r="H376" s="666" t="s">
        <v>1452</v>
      </c>
      <c r="I376" s="666" t="s">
        <v>1453</v>
      </c>
      <c r="J376" s="666" t="s">
        <v>1454</v>
      </c>
      <c r="K376" s="666" t="s">
        <v>1455</v>
      </c>
      <c r="L376" s="668">
        <v>76.207470886850189</v>
      </c>
      <c r="M376" s="668">
        <v>1</v>
      </c>
      <c r="N376" s="669">
        <v>76.207470886850189</v>
      </c>
    </row>
    <row r="377" spans="1:14" ht="14.4" customHeight="1" x14ac:dyDescent="0.3">
      <c r="A377" s="664" t="s">
        <v>549</v>
      </c>
      <c r="B377" s="665" t="s">
        <v>550</v>
      </c>
      <c r="C377" s="666" t="s">
        <v>568</v>
      </c>
      <c r="D377" s="667" t="s">
        <v>1615</v>
      </c>
      <c r="E377" s="666" t="s">
        <v>574</v>
      </c>
      <c r="F377" s="667" t="s">
        <v>1617</v>
      </c>
      <c r="G377" s="666" t="s">
        <v>575</v>
      </c>
      <c r="H377" s="666" t="s">
        <v>1008</v>
      </c>
      <c r="I377" s="666" t="s">
        <v>671</v>
      </c>
      <c r="J377" s="666" t="s">
        <v>1009</v>
      </c>
      <c r="K377" s="666"/>
      <c r="L377" s="668">
        <v>148.24</v>
      </c>
      <c r="M377" s="668">
        <v>1</v>
      </c>
      <c r="N377" s="669">
        <v>148.24</v>
      </c>
    </row>
    <row r="378" spans="1:14" ht="14.4" customHeight="1" x14ac:dyDescent="0.3">
      <c r="A378" s="664" t="s">
        <v>549</v>
      </c>
      <c r="B378" s="665" t="s">
        <v>550</v>
      </c>
      <c r="C378" s="666" t="s">
        <v>568</v>
      </c>
      <c r="D378" s="667" t="s">
        <v>1615</v>
      </c>
      <c r="E378" s="666" t="s">
        <v>574</v>
      </c>
      <c r="F378" s="667" t="s">
        <v>1617</v>
      </c>
      <c r="G378" s="666" t="s">
        <v>575</v>
      </c>
      <c r="H378" s="666" t="s">
        <v>760</v>
      </c>
      <c r="I378" s="666" t="s">
        <v>761</v>
      </c>
      <c r="J378" s="666" t="s">
        <v>762</v>
      </c>
      <c r="K378" s="666" t="s">
        <v>763</v>
      </c>
      <c r="L378" s="668">
        <v>33.119999999999997</v>
      </c>
      <c r="M378" s="668">
        <v>1</v>
      </c>
      <c r="N378" s="669">
        <v>33.119999999999997</v>
      </c>
    </row>
    <row r="379" spans="1:14" ht="14.4" customHeight="1" x14ac:dyDescent="0.3">
      <c r="A379" s="664" t="s">
        <v>549</v>
      </c>
      <c r="B379" s="665" t="s">
        <v>550</v>
      </c>
      <c r="C379" s="666" t="s">
        <v>568</v>
      </c>
      <c r="D379" s="667" t="s">
        <v>1615</v>
      </c>
      <c r="E379" s="666" t="s">
        <v>574</v>
      </c>
      <c r="F379" s="667" t="s">
        <v>1617</v>
      </c>
      <c r="G379" s="666" t="s">
        <v>575</v>
      </c>
      <c r="H379" s="666" t="s">
        <v>1456</v>
      </c>
      <c r="I379" s="666" t="s">
        <v>1457</v>
      </c>
      <c r="J379" s="666" t="s">
        <v>1458</v>
      </c>
      <c r="K379" s="666" t="s">
        <v>1459</v>
      </c>
      <c r="L379" s="668">
        <v>2866.38</v>
      </c>
      <c r="M379" s="668">
        <v>4</v>
      </c>
      <c r="N379" s="669">
        <v>11465.52</v>
      </c>
    </row>
    <row r="380" spans="1:14" ht="14.4" customHeight="1" x14ac:dyDescent="0.3">
      <c r="A380" s="664" t="s">
        <v>549</v>
      </c>
      <c r="B380" s="665" t="s">
        <v>550</v>
      </c>
      <c r="C380" s="666" t="s">
        <v>568</v>
      </c>
      <c r="D380" s="667" t="s">
        <v>1615</v>
      </c>
      <c r="E380" s="666" t="s">
        <v>574</v>
      </c>
      <c r="F380" s="667" t="s">
        <v>1617</v>
      </c>
      <c r="G380" s="666" t="s">
        <v>575</v>
      </c>
      <c r="H380" s="666" t="s">
        <v>1013</v>
      </c>
      <c r="I380" s="666" t="s">
        <v>1014</v>
      </c>
      <c r="J380" s="666" t="s">
        <v>1015</v>
      </c>
      <c r="K380" s="666" t="s">
        <v>1016</v>
      </c>
      <c r="L380" s="668">
        <v>47.962858454270076</v>
      </c>
      <c r="M380" s="668">
        <v>28</v>
      </c>
      <c r="N380" s="669">
        <v>1342.9600367195621</v>
      </c>
    </row>
    <row r="381" spans="1:14" ht="14.4" customHeight="1" x14ac:dyDescent="0.3">
      <c r="A381" s="664" t="s">
        <v>549</v>
      </c>
      <c r="B381" s="665" t="s">
        <v>550</v>
      </c>
      <c r="C381" s="666" t="s">
        <v>568</v>
      </c>
      <c r="D381" s="667" t="s">
        <v>1615</v>
      </c>
      <c r="E381" s="666" t="s">
        <v>574</v>
      </c>
      <c r="F381" s="667" t="s">
        <v>1617</v>
      </c>
      <c r="G381" s="666" t="s">
        <v>575</v>
      </c>
      <c r="H381" s="666" t="s">
        <v>768</v>
      </c>
      <c r="I381" s="666" t="s">
        <v>671</v>
      </c>
      <c r="J381" s="666" t="s">
        <v>769</v>
      </c>
      <c r="K381" s="666"/>
      <c r="L381" s="668">
        <v>104.92250179936705</v>
      </c>
      <c r="M381" s="668">
        <v>12</v>
      </c>
      <c r="N381" s="669">
        <v>1259.0700215924046</v>
      </c>
    </row>
    <row r="382" spans="1:14" ht="14.4" customHeight="1" x14ac:dyDescent="0.3">
      <c r="A382" s="664" t="s">
        <v>549</v>
      </c>
      <c r="B382" s="665" t="s">
        <v>550</v>
      </c>
      <c r="C382" s="666" t="s">
        <v>568</v>
      </c>
      <c r="D382" s="667" t="s">
        <v>1615</v>
      </c>
      <c r="E382" s="666" t="s">
        <v>574</v>
      </c>
      <c r="F382" s="667" t="s">
        <v>1617</v>
      </c>
      <c r="G382" s="666" t="s">
        <v>575</v>
      </c>
      <c r="H382" s="666" t="s">
        <v>1460</v>
      </c>
      <c r="I382" s="666" t="s">
        <v>1461</v>
      </c>
      <c r="J382" s="666" t="s">
        <v>1462</v>
      </c>
      <c r="K382" s="666" t="s">
        <v>1463</v>
      </c>
      <c r="L382" s="668">
        <v>42.869831888077236</v>
      </c>
      <c r="M382" s="668">
        <v>1</v>
      </c>
      <c r="N382" s="669">
        <v>42.869831888077236</v>
      </c>
    </row>
    <row r="383" spans="1:14" ht="14.4" customHeight="1" x14ac:dyDescent="0.3">
      <c r="A383" s="664" t="s">
        <v>549</v>
      </c>
      <c r="B383" s="665" t="s">
        <v>550</v>
      </c>
      <c r="C383" s="666" t="s">
        <v>568</v>
      </c>
      <c r="D383" s="667" t="s">
        <v>1615</v>
      </c>
      <c r="E383" s="666" t="s">
        <v>574</v>
      </c>
      <c r="F383" s="667" t="s">
        <v>1617</v>
      </c>
      <c r="G383" s="666" t="s">
        <v>575</v>
      </c>
      <c r="H383" s="666" t="s">
        <v>1023</v>
      </c>
      <c r="I383" s="666" t="s">
        <v>1024</v>
      </c>
      <c r="J383" s="666" t="s">
        <v>1025</v>
      </c>
      <c r="K383" s="666" t="s">
        <v>1026</v>
      </c>
      <c r="L383" s="668">
        <v>112.50000000000003</v>
      </c>
      <c r="M383" s="668">
        <v>20</v>
      </c>
      <c r="N383" s="669">
        <v>2250.0000000000005</v>
      </c>
    </row>
    <row r="384" spans="1:14" ht="14.4" customHeight="1" x14ac:dyDescent="0.3">
      <c r="A384" s="664" t="s">
        <v>549</v>
      </c>
      <c r="B384" s="665" t="s">
        <v>550</v>
      </c>
      <c r="C384" s="666" t="s">
        <v>568</v>
      </c>
      <c r="D384" s="667" t="s">
        <v>1615</v>
      </c>
      <c r="E384" s="666" t="s">
        <v>574</v>
      </c>
      <c r="F384" s="667" t="s">
        <v>1617</v>
      </c>
      <c r="G384" s="666" t="s">
        <v>575</v>
      </c>
      <c r="H384" s="666" t="s">
        <v>776</v>
      </c>
      <c r="I384" s="666" t="s">
        <v>777</v>
      </c>
      <c r="J384" s="666" t="s">
        <v>778</v>
      </c>
      <c r="K384" s="666" t="s">
        <v>779</v>
      </c>
      <c r="L384" s="668">
        <v>3903.9058789526207</v>
      </c>
      <c r="M384" s="668">
        <v>2</v>
      </c>
      <c r="N384" s="669">
        <v>7807.8117579052414</v>
      </c>
    </row>
    <row r="385" spans="1:14" ht="14.4" customHeight="1" x14ac:dyDescent="0.3">
      <c r="A385" s="664" t="s">
        <v>549</v>
      </c>
      <c r="B385" s="665" t="s">
        <v>550</v>
      </c>
      <c r="C385" s="666" t="s">
        <v>568</v>
      </c>
      <c r="D385" s="667" t="s">
        <v>1615</v>
      </c>
      <c r="E385" s="666" t="s">
        <v>574</v>
      </c>
      <c r="F385" s="667" t="s">
        <v>1617</v>
      </c>
      <c r="G385" s="666" t="s">
        <v>575</v>
      </c>
      <c r="H385" s="666" t="s">
        <v>1464</v>
      </c>
      <c r="I385" s="666" t="s">
        <v>1465</v>
      </c>
      <c r="J385" s="666" t="s">
        <v>1466</v>
      </c>
      <c r="K385" s="666" t="s">
        <v>1467</v>
      </c>
      <c r="L385" s="668">
        <v>72.730000000000047</v>
      </c>
      <c r="M385" s="668">
        <v>1</v>
      </c>
      <c r="N385" s="669">
        <v>72.730000000000047</v>
      </c>
    </row>
    <row r="386" spans="1:14" ht="14.4" customHeight="1" x14ac:dyDescent="0.3">
      <c r="A386" s="664" t="s">
        <v>549</v>
      </c>
      <c r="B386" s="665" t="s">
        <v>550</v>
      </c>
      <c r="C386" s="666" t="s">
        <v>568</v>
      </c>
      <c r="D386" s="667" t="s">
        <v>1615</v>
      </c>
      <c r="E386" s="666" t="s">
        <v>574</v>
      </c>
      <c r="F386" s="667" t="s">
        <v>1617</v>
      </c>
      <c r="G386" s="666" t="s">
        <v>575</v>
      </c>
      <c r="H386" s="666" t="s">
        <v>787</v>
      </c>
      <c r="I386" s="666" t="s">
        <v>788</v>
      </c>
      <c r="J386" s="666" t="s">
        <v>789</v>
      </c>
      <c r="K386" s="666" t="s">
        <v>790</v>
      </c>
      <c r="L386" s="668">
        <v>15.820033500350396</v>
      </c>
      <c r="M386" s="668">
        <v>2</v>
      </c>
      <c r="N386" s="669">
        <v>31.640067000700792</v>
      </c>
    </row>
    <row r="387" spans="1:14" ht="14.4" customHeight="1" x14ac:dyDescent="0.3">
      <c r="A387" s="664" t="s">
        <v>549</v>
      </c>
      <c r="B387" s="665" t="s">
        <v>550</v>
      </c>
      <c r="C387" s="666" t="s">
        <v>568</v>
      </c>
      <c r="D387" s="667" t="s">
        <v>1615</v>
      </c>
      <c r="E387" s="666" t="s">
        <v>574</v>
      </c>
      <c r="F387" s="667" t="s">
        <v>1617</v>
      </c>
      <c r="G387" s="666" t="s">
        <v>575</v>
      </c>
      <c r="H387" s="666" t="s">
        <v>1031</v>
      </c>
      <c r="I387" s="666" t="s">
        <v>1032</v>
      </c>
      <c r="J387" s="666" t="s">
        <v>1033</v>
      </c>
      <c r="K387" s="666" t="s">
        <v>1034</v>
      </c>
      <c r="L387" s="668">
        <v>325.15986878498182</v>
      </c>
      <c r="M387" s="668">
        <v>28</v>
      </c>
      <c r="N387" s="669">
        <v>9104.4763259794909</v>
      </c>
    </row>
    <row r="388" spans="1:14" ht="14.4" customHeight="1" x14ac:dyDescent="0.3">
      <c r="A388" s="664" t="s">
        <v>549</v>
      </c>
      <c r="B388" s="665" t="s">
        <v>550</v>
      </c>
      <c r="C388" s="666" t="s">
        <v>568</v>
      </c>
      <c r="D388" s="667" t="s">
        <v>1615</v>
      </c>
      <c r="E388" s="666" t="s">
        <v>574</v>
      </c>
      <c r="F388" s="667" t="s">
        <v>1617</v>
      </c>
      <c r="G388" s="666" t="s">
        <v>575</v>
      </c>
      <c r="H388" s="666" t="s">
        <v>1468</v>
      </c>
      <c r="I388" s="666" t="s">
        <v>1469</v>
      </c>
      <c r="J388" s="666" t="s">
        <v>1470</v>
      </c>
      <c r="K388" s="666" t="s">
        <v>1471</v>
      </c>
      <c r="L388" s="668">
        <v>275.31</v>
      </c>
      <c r="M388" s="668">
        <v>3</v>
      </c>
      <c r="N388" s="669">
        <v>825.93000000000006</v>
      </c>
    </row>
    <row r="389" spans="1:14" ht="14.4" customHeight="1" x14ac:dyDescent="0.3">
      <c r="A389" s="664" t="s">
        <v>549</v>
      </c>
      <c r="B389" s="665" t="s">
        <v>550</v>
      </c>
      <c r="C389" s="666" t="s">
        <v>568</v>
      </c>
      <c r="D389" s="667" t="s">
        <v>1615</v>
      </c>
      <c r="E389" s="666" t="s">
        <v>574</v>
      </c>
      <c r="F389" s="667" t="s">
        <v>1617</v>
      </c>
      <c r="G389" s="666" t="s">
        <v>575</v>
      </c>
      <c r="H389" s="666" t="s">
        <v>1472</v>
      </c>
      <c r="I389" s="666" t="s">
        <v>671</v>
      </c>
      <c r="J389" s="666" t="s">
        <v>1473</v>
      </c>
      <c r="K389" s="666"/>
      <c r="L389" s="668">
        <v>33.29999999999999</v>
      </c>
      <c r="M389" s="668">
        <v>9</v>
      </c>
      <c r="N389" s="669">
        <v>299.69999999999993</v>
      </c>
    </row>
    <row r="390" spans="1:14" ht="14.4" customHeight="1" x14ac:dyDescent="0.3">
      <c r="A390" s="664" t="s">
        <v>549</v>
      </c>
      <c r="B390" s="665" t="s">
        <v>550</v>
      </c>
      <c r="C390" s="666" t="s">
        <v>568</v>
      </c>
      <c r="D390" s="667" t="s">
        <v>1615</v>
      </c>
      <c r="E390" s="666" t="s">
        <v>574</v>
      </c>
      <c r="F390" s="667" t="s">
        <v>1617</v>
      </c>
      <c r="G390" s="666" t="s">
        <v>575</v>
      </c>
      <c r="H390" s="666" t="s">
        <v>1474</v>
      </c>
      <c r="I390" s="666" t="s">
        <v>1475</v>
      </c>
      <c r="J390" s="666" t="s">
        <v>1476</v>
      </c>
      <c r="K390" s="666" t="s">
        <v>1477</v>
      </c>
      <c r="L390" s="668">
        <v>59.899701397989688</v>
      </c>
      <c r="M390" s="668">
        <v>1</v>
      </c>
      <c r="N390" s="669">
        <v>59.899701397989688</v>
      </c>
    </row>
    <row r="391" spans="1:14" ht="14.4" customHeight="1" x14ac:dyDescent="0.3">
      <c r="A391" s="664" t="s">
        <v>549</v>
      </c>
      <c r="B391" s="665" t="s">
        <v>550</v>
      </c>
      <c r="C391" s="666" t="s">
        <v>568</v>
      </c>
      <c r="D391" s="667" t="s">
        <v>1615</v>
      </c>
      <c r="E391" s="666" t="s">
        <v>574</v>
      </c>
      <c r="F391" s="667" t="s">
        <v>1617</v>
      </c>
      <c r="G391" s="666" t="s">
        <v>575</v>
      </c>
      <c r="H391" s="666" t="s">
        <v>1478</v>
      </c>
      <c r="I391" s="666" t="s">
        <v>1479</v>
      </c>
      <c r="J391" s="666" t="s">
        <v>1480</v>
      </c>
      <c r="K391" s="666" t="s">
        <v>1481</v>
      </c>
      <c r="L391" s="668">
        <v>26.769923138003545</v>
      </c>
      <c r="M391" s="668">
        <v>1</v>
      </c>
      <c r="N391" s="669">
        <v>26.769923138003545</v>
      </c>
    </row>
    <row r="392" spans="1:14" ht="14.4" customHeight="1" x14ac:dyDescent="0.3">
      <c r="A392" s="664" t="s">
        <v>549</v>
      </c>
      <c r="B392" s="665" t="s">
        <v>550</v>
      </c>
      <c r="C392" s="666" t="s">
        <v>568</v>
      </c>
      <c r="D392" s="667" t="s">
        <v>1615</v>
      </c>
      <c r="E392" s="666" t="s">
        <v>574</v>
      </c>
      <c r="F392" s="667" t="s">
        <v>1617</v>
      </c>
      <c r="G392" s="666" t="s">
        <v>575</v>
      </c>
      <c r="H392" s="666" t="s">
        <v>1482</v>
      </c>
      <c r="I392" s="666" t="s">
        <v>1483</v>
      </c>
      <c r="J392" s="666" t="s">
        <v>1484</v>
      </c>
      <c r="K392" s="666" t="s">
        <v>1485</v>
      </c>
      <c r="L392" s="668">
        <v>25.909999999999993</v>
      </c>
      <c r="M392" s="668">
        <v>1</v>
      </c>
      <c r="N392" s="669">
        <v>25.909999999999993</v>
      </c>
    </row>
    <row r="393" spans="1:14" ht="14.4" customHeight="1" x14ac:dyDescent="0.3">
      <c r="A393" s="664" t="s">
        <v>549</v>
      </c>
      <c r="B393" s="665" t="s">
        <v>550</v>
      </c>
      <c r="C393" s="666" t="s">
        <v>568</v>
      </c>
      <c r="D393" s="667" t="s">
        <v>1615</v>
      </c>
      <c r="E393" s="666" t="s">
        <v>574</v>
      </c>
      <c r="F393" s="667" t="s">
        <v>1617</v>
      </c>
      <c r="G393" s="666" t="s">
        <v>575</v>
      </c>
      <c r="H393" s="666" t="s">
        <v>1486</v>
      </c>
      <c r="I393" s="666" t="s">
        <v>1487</v>
      </c>
      <c r="J393" s="666" t="s">
        <v>1488</v>
      </c>
      <c r="K393" s="666" t="s">
        <v>1489</v>
      </c>
      <c r="L393" s="668">
        <v>84.469999999999985</v>
      </c>
      <c r="M393" s="668">
        <v>1</v>
      </c>
      <c r="N393" s="669">
        <v>84.469999999999985</v>
      </c>
    </row>
    <row r="394" spans="1:14" ht="14.4" customHeight="1" x14ac:dyDescent="0.3">
      <c r="A394" s="664" t="s">
        <v>549</v>
      </c>
      <c r="B394" s="665" t="s">
        <v>550</v>
      </c>
      <c r="C394" s="666" t="s">
        <v>568</v>
      </c>
      <c r="D394" s="667" t="s">
        <v>1615</v>
      </c>
      <c r="E394" s="666" t="s">
        <v>574</v>
      </c>
      <c r="F394" s="667" t="s">
        <v>1617</v>
      </c>
      <c r="G394" s="666" t="s">
        <v>575</v>
      </c>
      <c r="H394" s="666" t="s">
        <v>1490</v>
      </c>
      <c r="I394" s="666" t="s">
        <v>1490</v>
      </c>
      <c r="J394" s="666" t="s">
        <v>1491</v>
      </c>
      <c r="K394" s="666" t="s">
        <v>741</v>
      </c>
      <c r="L394" s="668">
        <v>96.100000000000023</v>
      </c>
      <c r="M394" s="668">
        <v>1</v>
      </c>
      <c r="N394" s="669">
        <v>96.100000000000023</v>
      </c>
    </row>
    <row r="395" spans="1:14" ht="14.4" customHeight="1" x14ac:dyDescent="0.3">
      <c r="A395" s="664" t="s">
        <v>549</v>
      </c>
      <c r="B395" s="665" t="s">
        <v>550</v>
      </c>
      <c r="C395" s="666" t="s">
        <v>568</v>
      </c>
      <c r="D395" s="667" t="s">
        <v>1615</v>
      </c>
      <c r="E395" s="666" t="s">
        <v>574</v>
      </c>
      <c r="F395" s="667" t="s">
        <v>1617</v>
      </c>
      <c r="G395" s="666" t="s">
        <v>575</v>
      </c>
      <c r="H395" s="666" t="s">
        <v>1492</v>
      </c>
      <c r="I395" s="666" t="s">
        <v>1492</v>
      </c>
      <c r="J395" s="666" t="s">
        <v>819</v>
      </c>
      <c r="K395" s="666" t="s">
        <v>1493</v>
      </c>
      <c r="L395" s="668">
        <v>44.000000000000021</v>
      </c>
      <c r="M395" s="668">
        <v>2</v>
      </c>
      <c r="N395" s="669">
        <v>88.000000000000043</v>
      </c>
    </row>
    <row r="396" spans="1:14" ht="14.4" customHeight="1" x14ac:dyDescent="0.3">
      <c r="A396" s="664" t="s">
        <v>549</v>
      </c>
      <c r="B396" s="665" t="s">
        <v>550</v>
      </c>
      <c r="C396" s="666" t="s">
        <v>568</v>
      </c>
      <c r="D396" s="667" t="s">
        <v>1615</v>
      </c>
      <c r="E396" s="666" t="s">
        <v>574</v>
      </c>
      <c r="F396" s="667" t="s">
        <v>1617</v>
      </c>
      <c r="G396" s="666" t="s">
        <v>575</v>
      </c>
      <c r="H396" s="666" t="s">
        <v>1494</v>
      </c>
      <c r="I396" s="666" t="s">
        <v>671</v>
      </c>
      <c r="J396" s="666" t="s">
        <v>1495</v>
      </c>
      <c r="K396" s="666"/>
      <c r="L396" s="668">
        <v>71.829999999999984</v>
      </c>
      <c r="M396" s="668">
        <v>1</v>
      </c>
      <c r="N396" s="669">
        <v>71.829999999999984</v>
      </c>
    </row>
    <row r="397" spans="1:14" ht="14.4" customHeight="1" x14ac:dyDescent="0.3">
      <c r="A397" s="664" t="s">
        <v>549</v>
      </c>
      <c r="B397" s="665" t="s">
        <v>550</v>
      </c>
      <c r="C397" s="666" t="s">
        <v>568</v>
      </c>
      <c r="D397" s="667" t="s">
        <v>1615</v>
      </c>
      <c r="E397" s="666" t="s">
        <v>574</v>
      </c>
      <c r="F397" s="667" t="s">
        <v>1617</v>
      </c>
      <c r="G397" s="666" t="s">
        <v>575</v>
      </c>
      <c r="H397" s="666" t="s">
        <v>1496</v>
      </c>
      <c r="I397" s="666" t="s">
        <v>1496</v>
      </c>
      <c r="J397" s="666" t="s">
        <v>1497</v>
      </c>
      <c r="K397" s="666" t="s">
        <v>1498</v>
      </c>
      <c r="L397" s="668">
        <v>153.21</v>
      </c>
      <c r="M397" s="668">
        <v>1</v>
      </c>
      <c r="N397" s="669">
        <v>153.21</v>
      </c>
    </row>
    <row r="398" spans="1:14" ht="14.4" customHeight="1" x14ac:dyDescent="0.3">
      <c r="A398" s="664" t="s">
        <v>549</v>
      </c>
      <c r="B398" s="665" t="s">
        <v>550</v>
      </c>
      <c r="C398" s="666" t="s">
        <v>568</v>
      </c>
      <c r="D398" s="667" t="s">
        <v>1615</v>
      </c>
      <c r="E398" s="666" t="s">
        <v>574</v>
      </c>
      <c r="F398" s="667" t="s">
        <v>1617</v>
      </c>
      <c r="G398" s="666" t="s">
        <v>575</v>
      </c>
      <c r="H398" s="666" t="s">
        <v>1499</v>
      </c>
      <c r="I398" s="666" t="s">
        <v>671</v>
      </c>
      <c r="J398" s="666" t="s">
        <v>1500</v>
      </c>
      <c r="K398" s="666"/>
      <c r="L398" s="668">
        <v>45.830000000000005</v>
      </c>
      <c r="M398" s="668">
        <v>5</v>
      </c>
      <c r="N398" s="669">
        <v>229.15000000000003</v>
      </c>
    </row>
    <row r="399" spans="1:14" ht="14.4" customHeight="1" x14ac:dyDescent="0.3">
      <c r="A399" s="664" t="s">
        <v>549</v>
      </c>
      <c r="B399" s="665" t="s">
        <v>550</v>
      </c>
      <c r="C399" s="666" t="s">
        <v>568</v>
      </c>
      <c r="D399" s="667" t="s">
        <v>1615</v>
      </c>
      <c r="E399" s="666" t="s">
        <v>574</v>
      </c>
      <c r="F399" s="667" t="s">
        <v>1617</v>
      </c>
      <c r="G399" s="666" t="s">
        <v>575</v>
      </c>
      <c r="H399" s="666" t="s">
        <v>826</v>
      </c>
      <c r="I399" s="666" t="s">
        <v>671</v>
      </c>
      <c r="J399" s="666" t="s">
        <v>827</v>
      </c>
      <c r="K399" s="666"/>
      <c r="L399" s="668">
        <v>45.830121326080189</v>
      </c>
      <c r="M399" s="668">
        <v>5</v>
      </c>
      <c r="N399" s="669">
        <v>229.15060663040094</v>
      </c>
    </row>
    <row r="400" spans="1:14" ht="14.4" customHeight="1" x14ac:dyDescent="0.3">
      <c r="A400" s="664" t="s">
        <v>549</v>
      </c>
      <c r="B400" s="665" t="s">
        <v>550</v>
      </c>
      <c r="C400" s="666" t="s">
        <v>568</v>
      </c>
      <c r="D400" s="667" t="s">
        <v>1615</v>
      </c>
      <c r="E400" s="666" t="s">
        <v>574</v>
      </c>
      <c r="F400" s="667" t="s">
        <v>1617</v>
      </c>
      <c r="G400" s="666" t="s">
        <v>575</v>
      </c>
      <c r="H400" s="666" t="s">
        <v>1501</v>
      </c>
      <c r="I400" s="666" t="s">
        <v>671</v>
      </c>
      <c r="J400" s="666" t="s">
        <v>1502</v>
      </c>
      <c r="K400" s="666"/>
      <c r="L400" s="668">
        <v>45.83</v>
      </c>
      <c r="M400" s="668">
        <v>5</v>
      </c>
      <c r="N400" s="669">
        <v>229.14999999999998</v>
      </c>
    </row>
    <row r="401" spans="1:14" ht="14.4" customHeight="1" x14ac:dyDescent="0.3">
      <c r="A401" s="664" t="s">
        <v>549</v>
      </c>
      <c r="B401" s="665" t="s">
        <v>550</v>
      </c>
      <c r="C401" s="666" t="s">
        <v>568</v>
      </c>
      <c r="D401" s="667" t="s">
        <v>1615</v>
      </c>
      <c r="E401" s="666" t="s">
        <v>574</v>
      </c>
      <c r="F401" s="667" t="s">
        <v>1617</v>
      </c>
      <c r="G401" s="666" t="s">
        <v>575</v>
      </c>
      <c r="H401" s="666" t="s">
        <v>1503</v>
      </c>
      <c r="I401" s="666" t="s">
        <v>1503</v>
      </c>
      <c r="J401" s="666" t="s">
        <v>1504</v>
      </c>
      <c r="K401" s="666" t="s">
        <v>1505</v>
      </c>
      <c r="L401" s="668">
        <v>199.97808012529805</v>
      </c>
      <c r="M401" s="668">
        <v>17</v>
      </c>
      <c r="N401" s="669">
        <v>3399.627362130067</v>
      </c>
    </row>
    <row r="402" spans="1:14" ht="14.4" customHeight="1" x14ac:dyDescent="0.3">
      <c r="A402" s="664" t="s">
        <v>549</v>
      </c>
      <c r="B402" s="665" t="s">
        <v>550</v>
      </c>
      <c r="C402" s="666" t="s">
        <v>568</v>
      </c>
      <c r="D402" s="667" t="s">
        <v>1615</v>
      </c>
      <c r="E402" s="666" t="s">
        <v>574</v>
      </c>
      <c r="F402" s="667" t="s">
        <v>1617</v>
      </c>
      <c r="G402" s="666" t="s">
        <v>575</v>
      </c>
      <c r="H402" s="666" t="s">
        <v>1058</v>
      </c>
      <c r="I402" s="666" t="s">
        <v>671</v>
      </c>
      <c r="J402" s="666" t="s">
        <v>1059</v>
      </c>
      <c r="K402" s="666"/>
      <c r="L402" s="668">
        <v>45.829999999999984</v>
      </c>
      <c r="M402" s="668">
        <v>6</v>
      </c>
      <c r="N402" s="669">
        <v>274.9799999999999</v>
      </c>
    </row>
    <row r="403" spans="1:14" ht="14.4" customHeight="1" x14ac:dyDescent="0.3">
      <c r="A403" s="664" t="s">
        <v>549</v>
      </c>
      <c r="B403" s="665" t="s">
        <v>550</v>
      </c>
      <c r="C403" s="666" t="s">
        <v>568</v>
      </c>
      <c r="D403" s="667" t="s">
        <v>1615</v>
      </c>
      <c r="E403" s="666" t="s">
        <v>574</v>
      </c>
      <c r="F403" s="667" t="s">
        <v>1617</v>
      </c>
      <c r="G403" s="666" t="s">
        <v>575</v>
      </c>
      <c r="H403" s="666" t="s">
        <v>1506</v>
      </c>
      <c r="I403" s="666" t="s">
        <v>671</v>
      </c>
      <c r="J403" s="666" t="s">
        <v>1507</v>
      </c>
      <c r="K403" s="666"/>
      <c r="L403" s="668">
        <v>62.779999999999973</v>
      </c>
      <c r="M403" s="668">
        <v>10</v>
      </c>
      <c r="N403" s="669">
        <v>627.79999999999973</v>
      </c>
    </row>
    <row r="404" spans="1:14" ht="14.4" customHeight="1" x14ac:dyDescent="0.3">
      <c r="A404" s="664" t="s">
        <v>549</v>
      </c>
      <c r="B404" s="665" t="s">
        <v>550</v>
      </c>
      <c r="C404" s="666" t="s">
        <v>568</v>
      </c>
      <c r="D404" s="667" t="s">
        <v>1615</v>
      </c>
      <c r="E404" s="666" t="s">
        <v>574</v>
      </c>
      <c r="F404" s="667" t="s">
        <v>1617</v>
      </c>
      <c r="G404" s="666" t="s">
        <v>830</v>
      </c>
      <c r="H404" s="666" t="s">
        <v>839</v>
      </c>
      <c r="I404" s="666" t="s">
        <v>840</v>
      </c>
      <c r="J404" s="666" t="s">
        <v>841</v>
      </c>
      <c r="K404" s="666" t="s">
        <v>842</v>
      </c>
      <c r="L404" s="668">
        <v>34.749999999999993</v>
      </c>
      <c r="M404" s="668">
        <v>15</v>
      </c>
      <c r="N404" s="669">
        <v>521.24999999999989</v>
      </c>
    </row>
    <row r="405" spans="1:14" ht="14.4" customHeight="1" x14ac:dyDescent="0.3">
      <c r="A405" s="664" t="s">
        <v>549</v>
      </c>
      <c r="B405" s="665" t="s">
        <v>550</v>
      </c>
      <c r="C405" s="666" t="s">
        <v>568</v>
      </c>
      <c r="D405" s="667" t="s">
        <v>1615</v>
      </c>
      <c r="E405" s="666" t="s">
        <v>574</v>
      </c>
      <c r="F405" s="667" t="s">
        <v>1617</v>
      </c>
      <c r="G405" s="666" t="s">
        <v>830</v>
      </c>
      <c r="H405" s="666" t="s">
        <v>859</v>
      </c>
      <c r="I405" s="666" t="s">
        <v>860</v>
      </c>
      <c r="J405" s="666" t="s">
        <v>861</v>
      </c>
      <c r="K405" s="666" t="s">
        <v>862</v>
      </c>
      <c r="L405" s="668">
        <v>32.260000000000005</v>
      </c>
      <c r="M405" s="668">
        <v>5</v>
      </c>
      <c r="N405" s="669">
        <v>161.30000000000001</v>
      </c>
    </row>
    <row r="406" spans="1:14" ht="14.4" customHeight="1" x14ac:dyDescent="0.3">
      <c r="A406" s="664" t="s">
        <v>549</v>
      </c>
      <c r="B406" s="665" t="s">
        <v>550</v>
      </c>
      <c r="C406" s="666" t="s">
        <v>568</v>
      </c>
      <c r="D406" s="667" t="s">
        <v>1615</v>
      </c>
      <c r="E406" s="666" t="s">
        <v>574</v>
      </c>
      <c r="F406" s="667" t="s">
        <v>1617</v>
      </c>
      <c r="G406" s="666" t="s">
        <v>830</v>
      </c>
      <c r="H406" s="666" t="s">
        <v>1508</v>
      </c>
      <c r="I406" s="666" t="s">
        <v>1509</v>
      </c>
      <c r="J406" s="666" t="s">
        <v>1510</v>
      </c>
      <c r="K406" s="666" t="s">
        <v>1511</v>
      </c>
      <c r="L406" s="668">
        <v>49.320098948630658</v>
      </c>
      <c r="M406" s="668">
        <v>2</v>
      </c>
      <c r="N406" s="669">
        <v>98.640197897261316</v>
      </c>
    </row>
    <row r="407" spans="1:14" ht="14.4" customHeight="1" x14ac:dyDescent="0.3">
      <c r="A407" s="664" t="s">
        <v>549</v>
      </c>
      <c r="B407" s="665" t="s">
        <v>550</v>
      </c>
      <c r="C407" s="666" t="s">
        <v>568</v>
      </c>
      <c r="D407" s="667" t="s">
        <v>1615</v>
      </c>
      <c r="E407" s="666" t="s">
        <v>574</v>
      </c>
      <c r="F407" s="667" t="s">
        <v>1617</v>
      </c>
      <c r="G407" s="666" t="s">
        <v>830</v>
      </c>
      <c r="H407" s="666" t="s">
        <v>1512</v>
      </c>
      <c r="I407" s="666" t="s">
        <v>1513</v>
      </c>
      <c r="J407" s="666" t="s">
        <v>1514</v>
      </c>
      <c r="K407" s="666" t="s">
        <v>1515</v>
      </c>
      <c r="L407" s="668">
        <v>79.13</v>
      </c>
      <c r="M407" s="668">
        <v>1</v>
      </c>
      <c r="N407" s="669">
        <v>79.13</v>
      </c>
    </row>
    <row r="408" spans="1:14" ht="14.4" customHeight="1" x14ac:dyDescent="0.3">
      <c r="A408" s="664" t="s">
        <v>549</v>
      </c>
      <c r="B408" s="665" t="s">
        <v>550</v>
      </c>
      <c r="C408" s="666" t="s">
        <v>568</v>
      </c>
      <c r="D408" s="667" t="s">
        <v>1615</v>
      </c>
      <c r="E408" s="666" t="s">
        <v>574</v>
      </c>
      <c r="F408" s="667" t="s">
        <v>1617</v>
      </c>
      <c r="G408" s="666" t="s">
        <v>830</v>
      </c>
      <c r="H408" s="666" t="s">
        <v>1516</v>
      </c>
      <c r="I408" s="666" t="s">
        <v>1516</v>
      </c>
      <c r="J408" s="666" t="s">
        <v>1517</v>
      </c>
      <c r="K408" s="666" t="s">
        <v>1518</v>
      </c>
      <c r="L408" s="668">
        <v>116.71999999999997</v>
      </c>
      <c r="M408" s="668">
        <v>1</v>
      </c>
      <c r="N408" s="669">
        <v>116.71999999999997</v>
      </c>
    </row>
    <row r="409" spans="1:14" ht="14.4" customHeight="1" x14ac:dyDescent="0.3">
      <c r="A409" s="664" t="s">
        <v>549</v>
      </c>
      <c r="B409" s="665" t="s">
        <v>550</v>
      </c>
      <c r="C409" s="666" t="s">
        <v>568</v>
      </c>
      <c r="D409" s="667" t="s">
        <v>1615</v>
      </c>
      <c r="E409" s="666" t="s">
        <v>574</v>
      </c>
      <c r="F409" s="667" t="s">
        <v>1617</v>
      </c>
      <c r="G409" s="666" t="s">
        <v>830</v>
      </c>
      <c r="H409" s="666" t="s">
        <v>1519</v>
      </c>
      <c r="I409" s="666" t="s">
        <v>1520</v>
      </c>
      <c r="J409" s="666" t="s">
        <v>1521</v>
      </c>
      <c r="K409" s="666" t="s">
        <v>1522</v>
      </c>
      <c r="L409" s="668">
        <v>46.990000000000023</v>
      </c>
      <c r="M409" s="668">
        <v>1</v>
      </c>
      <c r="N409" s="669">
        <v>46.990000000000023</v>
      </c>
    </row>
    <row r="410" spans="1:14" ht="14.4" customHeight="1" x14ac:dyDescent="0.3">
      <c r="A410" s="664" t="s">
        <v>549</v>
      </c>
      <c r="B410" s="665" t="s">
        <v>550</v>
      </c>
      <c r="C410" s="666" t="s">
        <v>568</v>
      </c>
      <c r="D410" s="667" t="s">
        <v>1615</v>
      </c>
      <c r="E410" s="666" t="s">
        <v>574</v>
      </c>
      <c r="F410" s="667" t="s">
        <v>1617</v>
      </c>
      <c r="G410" s="666" t="s">
        <v>830</v>
      </c>
      <c r="H410" s="666" t="s">
        <v>1523</v>
      </c>
      <c r="I410" s="666" t="s">
        <v>1524</v>
      </c>
      <c r="J410" s="666" t="s">
        <v>849</v>
      </c>
      <c r="K410" s="666" t="s">
        <v>1525</v>
      </c>
      <c r="L410" s="668">
        <v>117.46899202000267</v>
      </c>
      <c r="M410" s="668">
        <v>2</v>
      </c>
      <c r="N410" s="669">
        <v>234.93798404000535</v>
      </c>
    </row>
    <row r="411" spans="1:14" ht="14.4" customHeight="1" x14ac:dyDescent="0.3">
      <c r="A411" s="664" t="s">
        <v>549</v>
      </c>
      <c r="B411" s="665" t="s">
        <v>550</v>
      </c>
      <c r="C411" s="666" t="s">
        <v>568</v>
      </c>
      <c r="D411" s="667" t="s">
        <v>1615</v>
      </c>
      <c r="E411" s="666" t="s">
        <v>574</v>
      </c>
      <c r="F411" s="667" t="s">
        <v>1617</v>
      </c>
      <c r="G411" s="666" t="s">
        <v>830</v>
      </c>
      <c r="H411" s="666" t="s">
        <v>1526</v>
      </c>
      <c r="I411" s="666" t="s">
        <v>1527</v>
      </c>
      <c r="J411" s="666" t="s">
        <v>1528</v>
      </c>
      <c r="K411" s="666" t="s">
        <v>1529</v>
      </c>
      <c r="L411" s="668">
        <v>465.41000000000025</v>
      </c>
      <c r="M411" s="668">
        <v>1</v>
      </c>
      <c r="N411" s="669">
        <v>465.41000000000025</v>
      </c>
    </row>
    <row r="412" spans="1:14" ht="14.4" customHeight="1" x14ac:dyDescent="0.3">
      <c r="A412" s="664" t="s">
        <v>549</v>
      </c>
      <c r="B412" s="665" t="s">
        <v>550</v>
      </c>
      <c r="C412" s="666" t="s">
        <v>568</v>
      </c>
      <c r="D412" s="667" t="s">
        <v>1615</v>
      </c>
      <c r="E412" s="666" t="s">
        <v>574</v>
      </c>
      <c r="F412" s="667" t="s">
        <v>1617</v>
      </c>
      <c r="G412" s="666" t="s">
        <v>830</v>
      </c>
      <c r="H412" s="666" t="s">
        <v>885</v>
      </c>
      <c r="I412" s="666" t="s">
        <v>886</v>
      </c>
      <c r="J412" s="666" t="s">
        <v>887</v>
      </c>
      <c r="K412" s="666" t="s">
        <v>888</v>
      </c>
      <c r="L412" s="668">
        <v>47.779999999999994</v>
      </c>
      <c r="M412" s="668">
        <v>1</v>
      </c>
      <c r="N412" s="669">
        <v>47.779999999999994</v>
      </c>
    </row>
    <row r="413" spans="1:14" ht="14.4" customHeight="1" x14ac:dyDescent="0.3">
      <c r="A413" s="664" t="s">
        <v>549</v>
      </c>
      <c r="B413" s="665" t="s">
        <v>550</v>
      </c>
      <c r="C413" s="666" t="s">
        <v>568</v>
      </c>
      <c r="D413" s="667" t="s">
        <v>1615</v>
      </c>
      <c r="E413" s="666" t="s">
        <v>574</v>
      </c>
      <c r="F413" s="667" t="s">
        <v>1617</v>
      </c>
      <c r="G413" s="666" t="s">
        <v>830</v>
      </c>
      <c r="H413" s="666" t="s">
        <v>1530</v>
      </c>
      <c r="I413" s="666" t="s">
        <v>1531</v>
      </c>
      <c r="J413" s="666" t="s">
        <v>841</v>
      </c>
      <c r="K413" s="666" t="s">
        <v>1532</v>
      </c>
      <c r="L413" s="668">
        <v>143.47000000000003</v>
      </c>
      <c r="M413" s="668">
        <v>3</v>
      </c>
      <c r="N413" s="669">
        <v>430.41000000000008</v>
      </c>
    </row>
    <row r="414" spans="1:14" ht="14.4" customHeight="1" x14ac:dyDescent="0.3">
      <c r="A414" s="664" t="s">
        <v>549</v>
      </c>
      <c r="B414" s="665" t="s">
        <v>550</v>
      </c>
      <c r="C414" s="666" t="s">
        <v>568</v>
      </c>
      <c r="D414" s="667" t="s">
        <v>1615</v>
      </c>
      <c r="E414" s="666" t="s">
        <v>574</v>
      </c>
      <c r="F414" s="667" t="s">
        <v>1617</v>
      </c>
      <c r="G414" s="666" t="s">
        <v>830</v>
      </c>
      <c r="H414" s="666" t="s">
        <v>1533</v>
      </c>
      <c r="I414" s="666" t="s">
        <v>1534</v>
      </c>
      <c r="J414" s="666" t="s">
        <v>841</v>
      </c>
      <c r="K414" s="666" t="s">
        <v>1535</v>
      </c>
      <c r="L414" s="668">
        <v>64.100000000000009</v>
      </c>
      <c r="M414" s="668">
        <v>3</v>
      </c>
      <c r="N414" s="669">
        <v>192.3</v>
      </c>
    </row>
    <row r="415" spans="1:14" ht="14.4" customHeight="1" x14ac:dyDescent="0.3">
      <c r="A415" s="664" t="s">
        <v>549</v>
      </c>
      <c r="B415" s="665" t="s">
        <v>550</v>
      </c>
      <c r="C415" s="666" t="s">
        <v>568</v>
      </c>
      <c r="D415" s="667" t="s">
        <v>1615</v>
      </c>
      <c r="E415" s="666" t="s">
        <v>574</v>
      </c>
      <c r="F415" s="667" t="s">
        <v>1617</v>
      </c>
      <c r="G415" s="666" t="s">
        <v>830</v>
      </c>
      <c r="H415" s="666" t="s">
        <v>1325</v>
      </c>
      <c r="I415" s="666" t="s">
        <v>1326</v>
      </c>
      <c r="J415" s="666" t="s">
        <v>1327</v>
      </c>
      <c r="K415" s="666" t="s">
        <v>1328</v>
      </c>
      <c r="L415" s="668">
        <v>99.980000000000047</v>
      </c>
      <c r="M415" s="668">
        <v>1</v>
      </c>
      <c r="N415" s="669">
        <v>99.980000000000047</v>
      </c>
    </row>
    <row r="416" spans="1:14" ht="14.4" customHeight="1" x14ac:dyDescent="0.3">
      <c r="A416" s="664" t="s">
        <v>549</v>
      </c>
      <c r="B416" s="665" t="s">
        <v>550</v>
      </c>
      <c r="C416" s="666" t="s">
        <v>568</v>
      </c>
      <c r="D416" s="667" t="s">
        <v>1615</v>
      </c>
      <c r="E416" s="666" t="s">
        <v>574</v>
      </c>
      <c r="F416" s="667" t="s">
        <v>1617</v>
      </c>
      <c r="G416" s="666" t="s">
        <v>830</v>
      </c>
      <c r="H416" s="666" t="s">
        <v>897</v>
      </c>
      <c r="I416" s="666" t="s">
        <v>897</v>
      </c>
      <c r="J416" s="666" t="s">
        <v>857</v>
      </c>
      <c r="K416" s="666" t="s">
        <v>898</v>
      </c>
      <c r="L416" s="668">
        <v>408.9500000000001</v>
      </c>
      <c r="M416" s="668">
        <v>14</v>
      </c>
      <c r="N416" s="669">
        <v>5725.3000000000011</v>
      </c>
    </row>
    <row r="417" spans="1:14" ht="14.4" customHeight="1" x14ac:dyDescent="0.3">
      <c r="A417" s="664" t="s">
        <v>549</v>
      </c>
      <c r="B417" s="665" t="s">
        <v>550</v>
      </c>
      <c r="C417" s="666" t="s">
        <v>568</v>
      </c>
      <c r="D417" s="667" t="s">
        <v>1615</v>
      </c>
      <c r="E417" s="666" t="s">
        <v>574</v>
      </c>
      <c r="F417" s="667" t="s">
        <v>1617</v>
      </c>
      <c r="G417" s="666" t="s">
        <v>830</v>
      </c>
      <c r="H417" s="666" t="s">
        <v>1105</v>
      </c>
      <c r="I417" s="666" t="s">
        <v>1105</v>
      </c>
      <c r="J417" s="666" t="s">
        <v>1106</v>
      </c>
      <c r="K417" s="666" t="s">
        <v>1107</v>
      </c>
      <c r="L417" s="668">
        <v>67.82999999999997</v>
      </c>
      <c r="M417" s="668">
        <v>10</v>
      </c>
      <c r="N417" s="669">
        <v>678.29999999999973</v>
      </c>
    </row>
    <row r="418" spans="1:14" ht="14.4" customHeight="1" x14ac:dyDescent="0.3">
      <c r="A418" s="664" t="s">
        <v>549</v>
      </c>
      <c r="B418" s="665" t="s">
        <v>550</v>
      </c>
      <c r="C418" s="666" t="s">
        <v>568</v>
      </c>
      <c r="D418" s="667" t="s">
        <v>1615</v>
      </c>
      <c r="E418" s="666" t="s">
        <v>574</v>
      </c>
      <c r="F418" s="667" t="s">
        <v>1617</v>
      </c>
      <c r="G418" s="666" t="s">
        <v>830</v>
      </c>
      <c r="H418" s="666" t="s">
        <v>899</v>
      </c>
      <c r="I418" s="666" t="s">
        <v>899</v>
      </c>
      <c r="J418" s="666" t="s">
        <v>857</v>
      </c>
      <c r="K418" s="666" t="s">
        <v>900</v>
      </c>
      <c r="L418" s="668">
        <v>301.47000000000008</v>
      </c>
      <c r="M418" s="668">
        <v>3</v>
      </c>
      <c r="N418" s="669">
        <v>904.41000000000031</v>
      </c>
    </row>
    <row r="419" spans="1:14" ht="14.4" customHeight="1" x14ac:dyDescent="0.3">
      <c r="A419" s="664" t="s">
        <v>549</v>
      </c>
      <c r="B419" s="665" t="s">
        <v>550</v>
      </c>
      <c r="C419" s="666" t="s">
        <v>568</v>
      </c>
      <c r="D419" s="667" t="s">
        <v>1615</v>
      </c>
      <c r="E419" s="666" t="s">
        <v>574</v>
      </c>
      <c r="F419" s="667" t="s">
        <v>1617</v>
      </c>
      <c r="G419" s="666" t="s">
        <v>830</v>
      </c>
      <c r="H419" s="666" t="s">
        <v>901</v>
      </c>
      <c r="I419" s="666" t="s">
        <v>901</v>
      </c>
      <c r="J419" s="666" t="s">
        <v>857</v>
      </c>
      <c r="K419" s="666" t="s">
        <v>896</v>
      </c>
      <c r="L419" s="668">
        <v>630.66000000000008</v>
      </c>
      <c r="M419" s="668">
        <v>1</v>
      </c>
      <c r="N419" s="669">
        <v>630.66000000000008</v>
      </c>
    </row>
    <row r="420" spans="1:14" ht="14.4" customHeight="1" x14ac:dyDescent="0.3">
      <c r="A420" s="664" t="s">
        <v>549</v>
      </c>
      <c r="B420" s="665" t="s">
        <v>550</v>
      </c>
      <c r="C420" s="666" t="s">
        <v>568</v>
      </c>
      <c r="D420" s="667" t="s">
        <v>1615</v>
      </c>
      <c r="E420" s="666" t="s">
        <v>574</v>
      </c>
      <c r="F420" s="667" t="s">
        <v>1617</v>
      </c>
      <c r="G420" s="666" t="s">
        <v>830</v>
      </c>
      <c r="H420" s="666" t="s">
        <v>1536</v>
      </c>
      <c r="I420" s="666" t="s">
        <v>1536</v>
      </c>
      <c r="J420" s="666" t="s">
        <v>895</v>
      </c>
      <c r="K420" s="666" t="s">
        <v>903</v>
      </c>
      <c r="L420" s="668">
        <v>1895.7700000000004</v>
      </c>
      <c r="M420" s="668">
        <v>1</v>
      </c>
      <c r="N420" s="669">
        <v>1895.7700000000004</v>
      </c>
    </row>
    <row r="421" spans="1:14" ht="14.4" customHeight="1" x14ac:dyDescent="0.3">
      <c r="A421" s="664" t="s">
        <v>549</v>
      </c>
      <c r="B421" s="665" t="s">
        <v>550</v>
      </c>
      <c r="C421" s="666" t="s">
        <v>568</v>
      </c>
      <c r="D421" s="667" t="s">
        <v>1615</v>
      </c>
      <c r="E421" s="666" t="s">
        <v>904</v>
      </c>
      <c r="F421" s="667" t="s">
        <v>1618</v>
      </c>
      <c r="G421" s="666" t="s">
        <v>830</v>
      </c>
      <c r="H421" s="666" t="s">
        <v>1332</v>
      </c>
      <c r="I421" s="666" t="s">
        <v>1333</v>
      </c>
      <c r="J421" s="666" t="s">
        <v>1334</v>
      </c>
      <c r="K421" s="666" t="s">
        <v>1129</v>
      </c>
      <c r="L421" s="668">
        <v>40.92</v>
      </c>
      <c r="M421" s="668">
        <v>20</v>
      </c>
      <c r="N421" s="669">
        <v>818.4</v>
      </c>
    </row>
    <row r="422" spans="1:14" ht="14.4" customHeight="1" x14ac:dyDescent="0.3">
      <c r="A422" s="664" t="s">
        <v>549</v>
      </c>
      <c r="B422" s="665" t="s">
        <v>550</v>
      </c>
      <c r="C422" s="666" t="s">
        <v>568</v>
      </c>
      <c r="D422" s="667" t="s">
        <v>1615</v>
      </c>
      <c r="E422" s="666" t="s">
        <v>904</v>
      </c>
      <c r="F422" s="667" t="s">
        <v>1618</v>
      </c>
      <c r="G422" s="666" t="s">
        <v>830</v>
      </c>
      <c r="H422" s="666" t="s">
        <v>1335</v>
      </c>
      <c r="I422" s="666" t="s">
        <v>1336</v>
      </c>
      <c r="J422" s="666" t="s">
        <v>1337</v>
      </c>
      <c r="K422" s="666" t="s">
        <v>1129</v>
      </c>
      <c r="L422" s="668">
        <v>40.919999999999995</v>
      </c>
      <c r="M422" s="668">
        <v>20</v>
      </c>
      <c r="N422" s="669">
        <v>818.39999999999986</v>
      </c>
    </row>
    <row r="423" spans="1:14" ht="14.4" customHeight="1" x14ac:dyDescent="0.3">
      <c r="A423" s="664" t="s">
        <v>549</v>
      </c>
      <c r="B423" s="665" t="s">
        <v>550</v>
      </c>
      <c r="C423" s="666" t="s">
        <v>568</v>
      </c>
      <c r="D423" s="667" t="s">
        <v>1615</v>
      </c>
      <c r="E423" s="666" t="s">
        <v>904</v>
      </c>
      <c r="F423" s="667" t="s">
        <v>1618</v>
      </c>
      <c r="G423" s="666" t="s">
        <v>830</v>
      </c>
      <c r="H423" s="666" t="s">
        <v>1537</v>
      </c>
      <c r="I423" s="666" t="s">
        <v>1537</v>
      </c>
      <c r="J423" s="666" t="s">
        <v>1538</v>
      </c>
      <c r="K423" s="666" t="s">
        <v>1539</v>
      </c>
      <c r="L423" s="668">
        <v>148.96</v>
      </c>
      <c r="M423" s="668">
        <v>4</v>
      </c>
      <c r="N423" s="669">
        <v>595.84</v>
      </c>
    </row>
    <row r="424" spans="1:14" ht="14.4" customHeight="1" x14ac:dyDescent="0.3">
      <c r="A424" s="664" t="s">
        <v>549</v>
      </c>
      <c r="B424" s="665" t="s">
        <v>550</v>
      </c>
      <c r="C424" s="666" t="s">
        <v>568</v>
      </c>
      <c r="D424" s="667" t="s">
        <v>1615</v>
      </c>
      <c r="E424" s="666" t="s">
        <v>904</v>
      </c>
      <c r="F424" s="667" t="s">
        <v>1618</v>
      </c>
      <c r="G424" s="666" t="s">
        <v>830</v>
      </c>
      <c r="H424" s="666" t="s">
        <v>1540</v>
      </c>
      <c r="I424" s="666" t="s">
        <v>1540</v>
      </c>
      <c r="J424" s="666" t="s">
        <v>1541</v>
      </c>
      <c r="K424" s="666" t="s">
        <v>1539</v>
      </c>
      <c r="L424" s="668">
        <v>148.95999999999998</v>
      </c>
      <c r="M424" s="668">
        <v>1</v>
      </c>
      <c r="N424" s="669">
        <v>148.95999999999998</v>
      </c>
    </row>
    <row r="425" spans="1:14" ht="14.4" customHeight="1" x14ac:dyDescent="0.3">
      <c r="A425" s="664" t="s">
        <v>549</v>
      </c>
      <c r="B425" s="665" t="s">
        <v>550</v>
      </c>
      <c r="C425" s="666" t="s">
        <v>568</v>
      </c>
      <c r="D425" s="667" t="s">
        <v>1615</v>
      </c>
      <c r="E425" s="666" t="s">
        <v>904</v>
      </c>
      <c r="F425" s="667" t="s">
        <v>1618</v>
      </c>
      <c r="G425" s="666" t="s">
        <v>830</v>
      </c>
      <c r="H425" s="666" t="s">
        <v>1338</v>
      </c>
      <c r="I425" s="666" t="s">
        <v>1338</v>
      </c>
      <c r="J425" s="666" t="s">
        <v>1339</v>
      </c>
      <c r="K425" s="666" t="s">
        <v>1114</v>
      </c>
      <c r="L425" s="668">
        <v>111.95</v>
      </c>
      <c r="M425" s="668">
        <v>3</v>
      </c>
      <c r="N425" s="669">
        <v>335.85</v>
      </c>
    </row>
    <row r="426" spans="1:14" ht="14.4" customHeight="1" x14ac:dyDescent="0.3">
      <c r="A426" s="664" t="s">
        <v>549</v>
      </c>
      <c r="B426" s="665" t="s">
        <v>550</v>
      </c>
      <c r="C426" s="666" t="s">
        <v>568</v>
      </c>
      <c r="D426" s="667" t="s">
        <v>1615</v>
      </c>
      <c r="E426" s="666" t="s">
        <v>904</v>
      </c>
      <c r="F426" s="667" t="s">
        <v>1618</v>
      </c>
      <c r="G426" s="666" t="s">
        <v>830</v>
      </c>
      <c r="H426" s="666" t="s">
        <v>1542</v>
      </c>
      <c r="I426" s="666" t="s">
        <v>1543</v>
      </c>
      <c r="J426" s="666" t="s">
        <v>1544</v>
      </c>
      <c r="K426" s="666" t="s">
        <v>1545</v>
      </c>
      <c r="L426" s="668">
        <v>111.95000000000002</v>
      </c>
      <c r="M426" s="668">
        <v>2</v>
      </c>
      <c r="N426" s="669">
        <v>223.90000000000003</v>
      </c>
    </row>
    <row r="427" spans="1:14" ht="14.4" customHeight="1" x14ac:dyDescent="0.3">
      <c r="A427" s="664" t="s">
        <v>549</v>
      </c>
      <c r="B427" s="665" t="s">
        <v>550</v>
      </c>
      <c r="C427" s="666" t="s">
        <v>568</v>
      </c>
      <c r="D427" s="667" t="s">
        <v>1615</v>
      </c>
      <c r="E427" s="666" t="s">
        <v>904</v>
      </c>
      <c r="F427" s="667" t="s">
        <v>1618</v>
      </c>
      <c r="G427" s="666" t="s">
        <v>830</v>
      </c>
      <c r="H427" s="666" t="s">
        <v>1546</v>
      </c>
      <c r="I427" s="666" t="s">
        <v>1547</v>
      </c>
      <c r="J427" s="666" t="s">
        <v>1548</v>
      </c>
      <c r="K427" s="666" t="s">
        <v>1539</v>
      </c>
      <c r="L427" s="668">
        <v>135.60000000000005</v>
      </c>
      <c r="M427" s="668">
        <v>2</v>
      </c>
      <c r="N427" s="669">
        <v>271.2000000000001</v>
      </c>
    </row>
    <row r="428" spans="1:14" ht="14.4" customHeight="1" x14ac:dyDescent="0.3">
      <c r="A428" s="664" t="s">
        <v>549</v>
      </c>
      <c r="B428" s="665" t="s">
        <v>550</v>
      </c>
      <c r="C428" s="666" t="s">
        <v>568</v>
      </c>
      <c r="D428" s="667" t="s">
        <v>1615</v>
      </c>
      <c r="E428" s="666" t="s">
        <v>904</v>
      </c>
      <c r="F428" s="667" t="s">
        <v>1618</v>
      </c>
      <c r="G428" s="666" t="s">
        <v>830</v>
      </c>
      <c r="H428" s="666" t="s">
        <v>1549</v>
      </c>
      <c r="I428" s="666" t="s">
        <v>1550</v>
      </c>
      <c r="J428" s="666" t="s">
        <v>1551</v>
      </c>
      <c r="K428" s="666" t="s">
        <v>1539</v>
      </c>
      <c r="L428" s="668">
        <v>135.60000000000002</v>
      </c>
      <c r="M428" s="668">
        <v>2</v>
      </c>
      <c r="N428" s="669">
        <v>271.20000000000005</v>
      </c>
    </row>
    <row r="429" spans="1:14" ht="14.4" customHeight="1" x14ac:dyDescent="0.3">
      <c r="A429" s="664" t="s">
        <v>549</v>
      </c>
      <c r="B429" s="665" t="s">
        <v>550</v>
      </c>
      <c r="C429" s="666" t="s">
        <v>568</v>
      </c>
      <c r="D429" s="667" t="s">
        <v>1615</v>
      </c>
      <c r="E429" s="666" t="s">
        <v>904</v>
      </c>
      <c r="F429" s="667" t="s">
        <v>1618</v>
      </c>
      <c r="G429" s="666" t="s">
        <v>830</v>
      </c>
      <c r="H429" s="666" t="s">
        <v>1552</v>
      </c>
      <c r="I429" s="666" t="s">
        <v>1553</v>
      </c>
      <c r="J429" s="666" t="s">
        <v>1554</v>
      </c>
      <c r="K429" s="666" t="s">
        <v>1539</v>
      </c>
      <c r="L429" s="668">
        <v>135.60000000000002</v>
      </c>
      <c r="M429" s="668">
        <v>1</v>
      </c>
      <c r="N429" s="669">
        <v>135.60000000000002</v>
      </c>
    </row>
    <row r="430" spans="1:14" ht="14.4" customHeight="1" x14ac:dyDescent="0.3">
      <c r="A430" s="664" t="s">
        <v>549</v>
      </c>
      <c r="B430" s="665" t="s">
        <v>550</v>
      </c>
      <c r="C430" s="666" t="s">
        <v>568</v>
      </c>
      <c r="D430" s="667" t="s">
        <v>1615</v>
      </c>
      <c r="E430" s="666" t="s">
        <v>904</v>
      </c>
      <c r="F430" s="667" t="s">
        <v>1618</v>
      </c>
      <c r="G430" s="666" t="s">
        <v>830</v>
      </c>
      <c r="H430" s="666" t="s">
        <v>1555</v>
      </c>
      <c r="I430" s="666" t="s">
        <v>1556</v>
      </c>
      <c r="J430" s="666" t="s">
        <v>1557</v>
      </c>
      <c r="K430" s="666" t="s">
        <v>1114</v>
      </c>
      <c r="L430" s="668">
        <v>111.95000000000002</v>
      </c>
      <c r="M430" s="668">
        <v>2</v>
      </c>
      <c r="N430" s="669">
        <v>223.90000000000003</v>
      </c>
    </row>
    <row r="431" spans="1:14" ht="14.4" customHeight="1" x14ac:dyDescent="0.3">
      <c r="A431" s="664" t="s">
        <v>549</v>
      </c>
      <c r="B431" s="665" t="s">
        <v>550</v>
      </c>
      <c r="C431" s="666" t="s">
        <v>568</v>
      </c>
      <c r="D431" s="667" t="s">
        <v>1615</v>
      </c>
      <c r="E431" s="666" t="s">
        <v>904</v>
      </c>
      <c r="F431" s="667" t="s">
        <v>1618</v>
      </c>
      <c r="G431" s="666" t="s">
        <v>830</v>
      </c>
      <c r="H431" s="666" t="s">
        <v>905</v>
      </c>
      <c r="I431" s="666" t="s">
        <v>905</v>
      </c>
      <c r="J431" s="666" t="s">
        <v>906</v>
      </c>
      <c r="K431" s="666" t="s">
        <v>907</v>
      </c>
      <c r="L431" s="668">
        <v>163.66999999999999</v>
      </c>
      <c r="M431" s="668">
        <v>5</v>
      </c>
      <c r="N431" s="669">
        <v>818.34999999999991</v>
      </c>
    </row>
    <row r="432" spans="1:14" ht="14.4" customHeight="1" x14ac:dyDescent="0.3">
      <c r="A432" s="664" t="s">
        <v>549</v>
      </c>
      <c r="B432" s="665" t="s">
        <v>550</v>
      </c>
      <c r="C432" s="666" t="s">
        <v>568</v>
      </c>
      <c r="D432" s="667" t="s">
        <v>1615</v>
      </c>
      <c r="E432" s="666" t="s">
        <v>904</v>
      </c>
      <c r="F432" s="667" t="s">
        <v>1618</v>
      </c>
      <c r="G432" s="666" t="s">
        <v>830</v>
      </c>
      <c r="H432" s="666" t="s">
        <v>1340</v>
      </c>
      <c r="I432" s="666" t="s">
        <v>1340</v>
      </c>
      <c r="J432" s="666" t="s">
        <v>1341</v>
      </c>
      <c r="K432" s="666" t="s">
        <v>907</v>
      </c>
      <c r="L432" s="668">
        <v>122.69</v>
      </c>
      <c r="M432" s="668">
        <v>2</v>
      </c>
      <c r="N432" s="669">
        <v>245.38</v>
      </c>
    </row>
    <row r="433" spans="1:14" ht="14.4" customHeight="1" x14ac:dyDescent="0.3">
      <c r="A433" s="664" t="s">
        <v>549</v>
      </c>
      <c r="B433" s="665" t="s">
        <v>550</v>
      </c>
      <c r="C433" s="666" t="s">
        <v>568</v>
      </c>
      <c r="D433" s="667" t="s">
        <v>1615</v>
      </c>
      <c r="E433" s="666" t="s">
        <v>904</v>
      </c>
      <c r="F433" s="667" t="s">
        <v>1618</v>
      </c>
      <c r="G433" s="666" t="s">
        <v>830</v>
      </c>
      <c r="H433" s="666" t="s">
        <v>1115</v>
      </c>
      <c r="I433" s="666" t="s">
        <v>1115</v>
      </c>
      <c r="J433" s="666" t="s">
        <v>1116</v>
      </c>
      <c r="K433" s="666" t="s">
        <v>907</v>
      </c>
      <c r="L433" s="668">
        <v>122.69005167595013</v>
      </c>
      <c r="M433" s="668">
        <v>3</v>
      </c>
      <c r="N433" s="669">
        <v>368.07015502785038</v>
      </c>
    </row>
    <row r="434" spans="1:14" ht="14.4" customHeight="1" x14ac:dyDescent="0.3">
      <c r="A434" s="664" t="s">
        <v>549</v>
      </c>
      <c r="B434" s="665" t="s">
        <v>550</v>
      </c>
      <c r="C434" s="666" t="s">
        <v>568</v>
      </c>
      <c r="D434" s="667" t="s">
        <v>1615</v>
      </c>
      <c r="E434" s="666" t="s">
        <v>904</v>
      </c>
      <c r="F434" s="667" t="s">
        <v>1618</v>
      </c>
      <c r="G434" s="666" t="s">
        <v>830</v>
      </c>
      <c r="H434" s="666" t="s">
        <v>1117</v>
      </c>
      <c r="I434" s="666" t="s">
        <v>1117</v>
      </c>
      <c r="J434" s="666" t="s">
        <v>1118</v>
      </c>
      <c r="K434" s="666" t="s">
        <v>907</v>
      </c>
      <c r="L434" s="668">
        <v>135.42000000000002</v>
      </c>
      <c r="M434" s="668">
        <v>4</v>
      </c>
      <c r="N434" s="669">
        <v>541.68000000000006</v>
      </c>
    </row>
    <row r="435" spans="1:14" ht="14.4" customHeight="1" x14ac:dyDescent="0.3">
      <c r="A435" s="664" t="s">
        <v>549</v>
      </c>
      <c r="B435" s="665" t="s">
        <v>550</v>
      </c>
      <c r="C435" s="666" t="s">
        <v>568</v>
      </c>
      <c r="D435" s="667" t="s">
        <v>1615</v>
      </c>
      <c r="E435" s="666" t="s">
        <v>904</v>
      </c>
      <c r="F435" s="667" t="s">
        <v>1618</v>
      </c>
      <c r="G435" s="666" t="s">
        <v>830</v>
      </c>
      <c r="H435" s="666" t="s">
        <v>1342</v>
      </c>
      <c r="I435" s="666" t="s">
        <v>1342</v>
      </c>
      <c r="J435" s="666" t="s">
        <v>1343</v>
      </c>
      <c r="K435" s="666" t="s">
        <v>1344</v>
      </c>
      <c r="L435" s="668">
        <v>179.25999999999996</v>
      </c>
      <c r="M435" s="668">
        <v>1</v>
      </c>
      <c r="N435" s="669">
        <v>179.25999999999996</v>
      </c>
    </row>
    <row r="436" spans="1:14" ht="14.4" customHeight="1" x14ac:dyDescent="0.3">
      <c r="A436" s="664" t="s">
        <v>549</v>
      </c>
      <c r="B436" s="665" t="s">
        <v>550</v>
      </c>
      <c r="C436" s="666" t="s">
        <v>568</v>
      </c>
      <c r="D436" s="667" t="s">
        <v>1615</v>
      </c>
      <c r="E436" s="666" t="s">
        <v>904</v>
      </c>
      <c r="F436" s="667" t="s">
        <v>1618</v>
      </c>
      <c r="G436" s="666" t="s">
        <v>830</v>
      </c>
      <c r="H436" s="666" t="s">
        <v>1119</v>
      </c>
      <c r="I436" s="666" t="s">
        <v>1119</v>
      </c>
      <c r="J436" s="666" t="s">
        <v>1120</v>
      </c>
      <c r="K436" s="666" t="s">
        <v>907</v>
      </c>
      <c r="L436" s="668">
        <v>129.97011784629706</v>
      </c>
      <c r="M436" s="668">
        <v>14.5</v>
      </c>
      <c r="N436" s="669">
        <v>1884.5667087713073</v>
      </c>
    </row>
    <row r="437" spans="1:14" ht="14.4" customHeight="1" x14ac:dyDescent="0.3">
      <c r="A437" s="664" t="s">
        <v>549</v>
      </c>
      <c r="B437" s="665" t="s">
        <v>550</v>
      </c>
      <c r="C437" s="666" t="s">
        <v>568</v>
      </c>
      <c r="D437" s="667" t="s">
        <v>1615</v>
      </c>
      <c r="E437" s="666" t="s">
        <v>904</v>
      </c>
      <c r="F437" s="667" t="s">
        <v>1618</v>
      </c>
      <c r="G437" s="666" t="s">
        <v>830</v>
      </c>
      <c r="H437" s="666" t="s">
        <v>1558</v>
      </c>
      <c r="I437" s="666" t="s">
        <v>1558</v>
      </c>
      <c r="J437" s="666" t="s">
        <v>1559</v>
      </c>
      <c r="K437" s="666" t="s">
        <v>907</v>
      </c>
      <c r="L437" s="668">
        <v>145.50000000000003</v>
      </c>
      <c r="M437" s="668">
        <v>2</v>
      </c>
      <c r="N437" s="669">
        <v>291.00000000000006</v>
      </c>
    </row>
    <row r="438" spans="1:14" ht="14.4" customHeight="1" x14ac:dyDescent="0.3">
      <c r="A438" s="664" t="s">
        <v>549</v>
      </c>
      <c r="B438" s="665" t="s">
        <v>550</v>
      </c>
      <c r="C438" s="666" t="s">
        <v>568</v>
      </c>
      <c r="D438" s="667" t="s">
        <v>1615</v>
      </c>
      <c r="E438" s="666" t="s">
        <v>904</v>
      </c>
      <c r="F438" s="667" t="s">
        <v>1618</v>
      </c>
      <c r="G438" s="666" t="s">
        <v>830</v>
      </c>
      <c r="H438" s="666" t="s">
        <v>1121</v>
      </c>
      <c r="I438" s="666" t="s">
        <v>1121</v>
      </c>
      <c r="J438" s="666" t="s">
        <v>1122</v>
      </c>
      <c r="K438" s="666" t="s">
        <v>907</v>
      </c>
      <c r="L438" s="668">
        <v>145.49999999999997</v>
      </c>
      <c r="M438" s="668">
        <v>2</v>
      </c>
      <c r="N438" s="669">
        <v>290.99999999999994</v>
      </c>
    </row>
    <row r="439" spans="1:14" ht="14.4" customHeight="1" x14ac:dyDescent="0.3">
      <c r="A439" s="664" t="s">
        <v>549</v>
      </c>
      <c r="B439" s="665" t="s">
        <v>550</v>
      </c>
      <c r="C439" s="666" t="s">
        <v>568</v>
      </c>
      <c r="D439" s="667" t="s">
        <v>1615</v>
      </c>
      <c r="E439" s="666" t="s">
        <v>904</v>
      </c>
      <c r="F439" s="667" t="s">
        <v>1618</v>
      </c>
      <c r="G439" s="666" t="s">
        <v>830</v>
      </c>
      <c r="H439" s="666" t="s">
        <v>1123</v>
      </c>
      <c r="I439" s="666" t="s">
        <v>1123</v>
      </c>
      <c r="J439" s="666" t="s">
        <v>1124</v>
      </c>
      <c r="K439" s="666" t="s">
        <v>907</v>
      </c>
      <c r="L439" s="668">
        <v>145.5</v>
      </c>
      <c r="M439" s="668">
        <v>7</v>
      </c>
      <c r="N439" s="669">
        <v>1018.5</v>
      </c>
    </row>
    <row r="440" spans="1:14" ht="14.4" customHeight="1" x14ac:dyDescent="0.3">
      <c r="A440" s="664" t="s">
        <v>549</v>
      </c>
      <c r="B440" s="665" t="s">
        <v>550</v>
      </c>
      <c r="C440" s="666" t="s">
        <v>568</v>
      </c>
      <c r="D440" s="667" t="s">
        <v>1615</v>
      </c>
      <c r="E440" s="666" t="s">
        <v>904</v>
      </c>
      <c r="F440" s="667" t="s">
        <v>1618</v>
      </c>
      <c r="G440" s="666" t="s">
        <v>830</v>
      </c>
      <c r="H440" s="666" t="s">
        <v>1125</v>
      </c>
      <c r="I440" s="666" t="s">
        <v>1125</v>
      </c>
      <c r="J440" s="666" t="s">
        <v>1126</v>
      </c>
      <c r="K440" s="666" t="s">
        <v>907</v>
      </c>
      <c r="L440" s="668">
        <v>129.97031140869487</v>
      </c>
      <c r="M440" s="668">
        <v>13.5</v>
      </c>
      <c r="N440" s="669">
        <v>1754.5992040173805</v>
      </c>
    </row>
    <row r="441" spans="1:14" ht="14.4" customHeight="1" x14ac:dyDescent="0.3">
      <c r="A441" s="664" t="s">
        <v>549</v>
      </c>
      <c r="B441" s="665" t="s">
        <v>550</v>
      </c>
      <c r="C441" s="666" t="s">
        <v>568</v>
      </c>
      <c r="D441" s="667" t="s">
        <v>1615</v>
      </c>
      <c r="E441" s="666" t="s">
        <v>904</v>
      </c>
      <c r="F441" s="667" t="s">
        <v>1618</v>
      </c>
      <c r="G441" s="666" t="s">
        <v>830</v>
      </c>
      <c r="H441" s="666" t="s">
        <v>1127</v>
      </c>
      <c r="I441" s="666" t="s">
        <v>1127</v>
      </c>
      <c r="J441" s="666" t="s">
        <v>1128</v>
      </c>
      <c r="K441" s="666" t="s">
        <v>1129</v>
      </c>
      <c r="L441" s="668">
        <v>30.670000000000005</v>
      </c>
      <c r="M441" s="668">
        <v>11</v>
      </c>
      <c r="N441" s="669">
        <v>337.37000000000006</v>
      </c>
    </row>
    <row r="442" spans="1:14" ht="14.4" customHeight="1" x14ac:dyDescent="0.3">
      <c r="A442" s="664" t="s">
        <v>549</v>
      </c>
      <c r="B442" s="665" t="s">
        <v>550</v>
      </c>
      <c r="C442" s="666" t="s">
        <v>568</v>
      </c>
      <c r="D442" s="667" t="s">
        <v>1615</v>
      </c>
      <c r="E442" s="666" t="s">
        <v>904</v>
      </c>
      <c r="F442" s="667" t="s">
        <v>1618</v>
      </c>
      <c r="G442" s="666" t="s">
        <v>830</v>
      </c>
      <c r="H442" s="666" t="s">
        <v>1560</v>
      </c>
      <c r="I442" s="666" t="s">
        <v>1560</v>
      </c>
      <c r="J442" s="666" t="s">
        <v>1561</v>
      </c>
      <c r="K442" s="666" t="s">
        <v>1539</v>
      </c>
      <c r="L442" s="668">
        <v>134.05374999999998</v>
      </c>
      <c r="M442" s="668">
        <v>2</v>
      </c>
      <c r="N442" s="669">
        <v>268.10749999999996</v>
      </c>
    </row>
    <row r="443" spans="1:14" ht="14.4" customHeight="1" x14ac:dyDescent="0.3">
      <c r="A443" s="664" t="s">
        <v>549</v>
      </c>
      <c r="B443" s="665" t="s">
        <v>550</v>
      </c>
      <c r="C443" s="666" t="s">
        <v>568</v>
      </c>
      <c r="D443" s="667" t="s">
        <v>1615</v>
      </c>
      <c r="E443" s="666" t="s">
        <v>904</v>
      </c>
      <c r="F443" s="667" t="s">
        <v>1618</v>
      </c>
      <c r="G443" s="666" t="s">
        <v>830</v>
      </c>
      <c r="H443" s="666" t="s">
        <v>1562</v>
      </c>
      <c r="I443" s="666" t="s">
        <v>1562</v>
      </c>
      <c r="J443" s="666" t="s">
        <v>1563</v>
      </c>
      <c r="K443" s="666" t="s">
        <v>907</v>
      </c>
      <c r="L443" s="668">
        <v>129.97140133912686</v>
      </c>
      <c r="M443" s="668">
        <v>6</v>
      </c>
      <c r="N443" s="669">
        <v>779.8284080347612</v>
      </c>
    </row>
    <row r="444" spans="1:14" ht="14.4" customHeight="1" x14ac:dyDescent="0.3">
      <c r="A444" s="664" t="s">
        <v>549</v>
      </c>
      <c r="B444" s="665" t="s">
        <v>550</v>
      </c>
      <c r="C444" s="666" t="s">
        <v>568</v>
      </c>
      <c r="D444" s="667" t="s">
        <v>1615</v>
      </c>
      <c r="E444" s="666" t="s">
        <v>904</v>
      </c>
      <c r="F444" s="667" t="s">
        <v>1618</v>
      </c>
      <c r="G444" s="666" t="s">
        <v>830</v>
      </c>
      <c r="H444" s="666" t="s">
        <v>1130</v>
      </c>
      <c r="I444" s="666" t="s">
        <v>1130</v>
      </c>
      <c r="J444" s="666" t="s">
        <v>1131</v>
      </c>
      <c r="K444" s="666" t="s">
        <v>907</v>
      </c>
      <c r="L444" s="668">
        <v>129.97059664245555</v>
      </c>
      <c r="M444" s="668">
        <v>12</v>
      </c>
      <c r="N444" s="669">
        <v>1559.6471597094665</v>
      </c>
    </row>
    <row r="445" spans="1:14" ht="14.4" customHeight="1" x14ac:dyDescent="0.3">
      <c r="A445" s="664" t="s">
        <v>549</v>
      </c>
      <c r="B445" s="665" t="s">
        <v>550</v>
      </c>
      <c r="C445" s="666" t="s">
        <v>568</v>
      </c>
      <c r="D445" s="667" t="s">
        <v>1615</v>
      </c>
      <c r="E445" s="666" t="s">
        <v>904</v>
      </c>
      <c r="F445" s="667" t="s">
        <v>1618</v>
      </c>
      <c r="G445" s="666" t="s">
        <v>830</v>
      </c>
      <c r="H445" s="666" t="s">
        <v>1564</v>
      </c>
      <c r="I445" s="666" t="s">
        <v>1565</v>
      </c>
      <c r="J445" s="666" t="s">
        <v>1566</v>
      </c>
      <c r="K445" s="666" t="s">
        <v>1129</v>
      </c>
      <c r="L445" s="668">
        <v>30.669705423276195</v>
      </c>
      <c r="M445" s="668">
        <v>4</v>
      </c>
      <c r="N445" s="669">
        <v>122.67882169310478</v>
      </c>
    </row>
    <row r="446" spans="1:14" ht="14.4" customHeight="1" x14ac:dyDescent="0.3">
      <c r="A446" s="664" t="s">
        <v>549</v>
      </c>
      <c r="B446" s="665" t="s">
        <v>550</v>
      </c>
      <c r="C446" s="666" t="s">
        <v>568</v>
      </c>
      <c r="D446" s="667" t="s">
        <v>1615</v>
      </c>
      <c r="E446" s="666" t="s">
        <v>904</v>
      </c>
      <c r="F446" s="667" t="s">
        <v>1618</v>
      </c>
      <c r="G446" s="666" t="s">
        <v>830</v>
      </c>
      <c r="H446" s="666" t="s">
        <v>1567</v>
      </c>
      <c r="I446" s="666" t="s">
        <v>1567</v>
      </c>
      <c r="J446" s="666" t="s">
        <v>1568</v>
      </c>
      <c r="K446" s="666" t="s">
        <v>1539</v>
      </c>
      <c r="L446" s="668">
        <v>196.32500000000007</v>
      </c>
      <c r="M446" s="668">
        <v>2</v>
      </c>
      <c r="N446" s="669">
        <v>392.65000000000015</v>
      </c>
    </row>
    <row r="447" spans="1:14" ht="14.4" customHeight="1" x14ac:dyDescent="0.3">
      <c r="A447" s="664" t="s">
        <v>549</v>
      </c>
      <c r="B447" s="665" t="s">
        <v>550</v>
      </c>
      <c r="C447" s="666" t="s">
        <v>568</v>
      </c>
      <c r="D447" s="667" t="s">
        <v>1615</v>
      </c>
      <c r="E447" s="666" t="s">
        <v>908</v>
      </c>
      <c r="F447" s="667" t="s">
        <v>1619</v>
      </c>
      <c r="G447" s="666"/>
      <c r="H447" s="666" t="s">
        <v>909</v>
      </c>
      <c r="I447" s="666" t="s">
        <v>909</v>
      </c>
      <c r="J447" s="666" t="s">
        <v>910</v>
      </c>
      <c r="K447" s="666" t="s">
        <v>911</v>
      </c>
      <c r="L447" s="668">
        <v>176.81272237196782</v>
      </c>
      <c r="M447" s="668">
        <v>37.100000000000009</v>
      </c>
      <c r="N447" s="669">
        <v>6559.7520000000077</v>
      </c>
    </row>
    <row r="448" spans="1:14" ht="14.4" customHeight="1" x14ac:dyDescent="0.3">
      <c r="A448" s="664" t="s">
        <v>549</v>
      </c>
      <c r="B448" s="665" t="s">
        <v>550</v>
      </c>
      <c r="C448" s="666" t="s">
        <v>568</v>
      </c>
      <c r="D448" s="667" t="s">
        <v>1615</v>
      </c>
      <c r="E448" s="666" t="s">
        <v>908</v>
      </c>
      <c r="F448" s="667" t="s">
        <v>1619</v>
      </c>
      <c r="G448" s="666"/>
      <c r="H448" s="666" t="s">
        <v>912</v>
      </c>
      <c r="I448" s="666" t="s">
        <v>912</v>
      </c>
      <c r="J448" s="666" t="s">
        <v>913</v>
      </c>
      <c r="K448" s="666" t="s">
        <v>914</v>
      </c>
      <c r="L448" s="668">
        <v>263.99999889850454</v>
      </c>
      <c r="M448" s="668">
        <v>2.2000000000000002</v>
      </c>
      <c r="N448" s="669">
        <v>580.7999975767101</v>
      </c>
    </row>
    <row r="449" spans="1:14" ht="14.4" customHeight="1" x14ac:dyDescent="0.3">
      <c r="A449" s="664" t="s">
        <v>549</v>
      </c>
      <c r="B449" s="665" t="s">
        <v>550</v>
      </c>
      <c r="C449" s="666" t="s">
        <v>568</v>
      </c>
      <c r="D449" s="667" t="s">
        <v>1615</v>
      </c>
      <c r="E449" s="666" t="s">
        <v>908</v>
      </c>
      <c r="F449" s="667" t="s">
        <v>1619</v>
      </c>
      <c r="G449" s="666" t="s">
        <v>575</v>
      </c>
      <c r="H449" s="666" t="s">
        <v>1569</v>
      </c>
      <c r="I449" s="666" t="s">
        <v>1570</v>
      </c>
      <c r="J449" s="666" t="s">
        <v>1571</v>
      </c>
      <c r="K449" s="666" t="s">
        <v>1572</v>
      </c>
      <c r="L449" s="668">
        <v>46.840000000000011</v>
      </c>
      <c r="M449" s="668">
        <v>1</v>
      </c>
      <c r="N449" s="669">
        <v>46.840000000000011</v>
      </c>
    </row>
    <row r="450" spans="1:14" ht="14.4" customHeight="1" x14ac:dyDescent="0.3">
      <c r="A450" s="664" t="s">
        <v>549</v>
      </c>
      <c r="B450" s="665" t="s">
        <v>550</v>
      </c>
      <c r="C450" s="666" t="s">
        <v>568</v>
      </c>
      <c r="D450" s="667" t="s">
        <v>1615</v>
      </c>
      <c r="E450" s="666" t="s">
        <v>908</v>
      </c>
      <c r="F450" s="667" t="s">
        <v>1619</v>
      </c>
      <c r="G450" s="666" t="s">
        <v>830</v>
      </c>
      <c r="H450" s="666" t="s">
        <v>934</v>
      </c>
      <c r="I450" s="666" t="s">
        <v>935</v>
      </c>
      <c r="J450" s="666" t="s">
        <v>936</v>
      </c>
      <c r="K450" s="666" t="s">
        <v>937</v>
      </c>
      <c r="L450" s="668">
        <v>101.76333333333334</v>
      </c>
      <c r="M450" s="668">
        <v>1.7999999999999998</v>
      </c>
      <c r="N450" s="669">
        <v>183.17399999999998</v>
      </c>
    </row>
    <row r="451" spans="1:14" ht="14.4" customHeight="1" x14ac:dyDescent="0.3">
      <c r="A451" s="664" t="s">
        <v>549</v>
      </c>
      <c r="B451" s="665" t="s">
        <v>550</v>
      </c>
      <c r="C451" s="666" t="s">
        <v>568</v>
      </c>
      <c r="D451" s="667" t="s">
        <v>1615</v>
      </c>
      <c r="E451" s="666" t="s">
        <v>908</v>
      </c>
      <c r="F451" s="667" t="s">
        <v>1619</v>
      </c>
      <c r="G451" s="666" t="s">
        <v>830</v>
      </c>
      <c r="H451" s="666" t="s">
        <v>938</v>
      </c>
      <c r="I451" s="666" t="s">
        <v>938</v>
      </c>
      <c r="J451" s="666" t="s">
        <v>939</v>
      </c>
      <c r="K451" s="666" t="s">
        <v>940</v>
      </c>
      <c r="L451" s="668">
        <v>217.79999999999993</v>
      </c>
      <c r="M451" s="668">
        <v>18.200000000000006</v>
      </c>
      <c r="N451" s="669">
        <v>3963.96</v>
      </c>
    </row>
    <row r="452" spans="1:14" ht="14.4" customHeight="1" x14ac:dyDescent="0.3">
      <c r="A452" s="664" t="s">
        <v>549</v>
      </c>
      <c r="B452" s="665" t="s">
        <v>550</v>
      </c>
      <c r="C452" s="666" t="s">
        <v>568</v>
      </c>
      <c r="D452" s="667" t="s">
        <v>1615</v>
      </c>
      <c r="E452" s="666" t="s">
        <v>908</v>
      </c>
      <c r="F452" s="667" t="s">
        <v>1619</v>
      </c>
      <c r="G452" s="666" t="s">
        <v>830</v>
      </c>
      <c r="H452" s="666" t="s">
        <v>941</v>
      </c>
      <c r="I452" s="666" t="s">
        <v>942</v>
      </c>
      <c r="J452" s="666" t="s">
        <v>943</v>
      </c>
      <c r="K452" s="666" t="s">
        <v>944</v>
      </c>
      <c r="L452" s="668">
        <v>264.00000000000006</v>
      </c>
      <c r="M452" s="668">
        <v>8.2999999999999989</v>
      </c>
      <c r="N452" s="669">
        <v>2191.2000000000003</v>
      </c>
    </row>
    <row r="453" spans="1:14" ht="14.4" customHeight="1" x14ac:dyDescent="0.3">
      <c r="A453" s="664" t="s">
        <v>549</v>
      </c>
      <c r="B453" s="665" t="s">
        <v>550</v>
      </c>
      <c r="C453" s="666" t="s">
        <v>568</v>
      </c>
      <c r="D453" s="667" t="s">
        <v>1615</v>
      </c>
      <c r="E453" s="666" t="s">
        <v>908</v>
      </c>
      <c r="F453" s="667" t="s">
        <v>1619</v>
      </c>
      <c r="G453" s="666" t="s">
        <v>830</v>
      </c>
      <c r="H453" s="666" t="s">
        <v>945</v>
      </c>
      <c r="I453" s="666" t="s">
        <v>946</v>
      </c>
      <c r="J453" s="666" t="s">
        <v>947</v>
      </c>
      <c r="K453" s="666"/>
      <c r="L453" s="668">
        <v>155.09999999999997</v>
      </c>
      <c r="M453" s="668">
        <v>0.8</v>
      </c>
      <c r="N453" s="669">
        <v>124.07999999999998</v>
      </c>
    </row>
    <row r="454" spans="1:14" ht="14.4" customHeight="1" x14ac:dyDescent="0.3">
      <c r="A454" s="664" t="s">
        <v>549</v>
      </c>
      <c r="B454" s="665" t="s">
        <v>550</v>
      </c>
      <c r="C454" s="666" t="s">
        <v>571</v>
      </c>
      <c r="D454" s="667" t="s">
        <v>1616</v>
      </c>
      <c r="E454" s="666" t="s">
        <v>574</v>
      </c>
      <c r="F454" s="667" t="s">
        <v>1617</v>
      </c>
      <c r="G454" s="666" t="s">
        <v>575</v>
      </c>
      <c r="H454" s="666" t="s">
        <v>1397</v>
      </c>
      <c r="I454" s="666" t="s">
        <v>1398</v>
      </c>
      <c r="J454" s="666" t="s">
        <v>1399</v>
      </c>
      <c r="K454" s="666" t="s">
        <v>1400</v>
      </c>
      <c r="L454" s="668">
        <v>87.030020536560428</v>
      </c>
      <c r="M454" s="668">
        <v>36</v>
      </c>
      <c r="N454" s="669">
        <v>3133.0807393161754</v>
      </c>
    </row>
    <row r="455" spans="1:14" ht="14.4" customHeight="1" x14ac:dyDescent="0.3">
      <c r="A455" s="664" t="s">
        <v>549</v>
      </c>
      <c r="B455" s="665" t="s">
        <v>550</v>
      </c>
      <c r="C455" s="666" t="s">
        <v>571</v>
      </c>
      <c r="D455" s="667" t="s">
        <v>1616</v>
      </c>
      <c r="E455" s="666" t="s">
        <v>574</v>
      </c>
      <c r="F455" s="667" t="s">
        <v>1617</v>
      </c>
      <c r="G455" s="666" t="s">
        <v>575</v>
      </c>
      <c r="H455" s="666" t="s">
        <v>969</v>
      </c>
      <c r="I455" s="666" t="s">
        <v>970</v>
      </c>
      <c r="J455" s="666" t="s">
        <v>766</v>
      </c>
      <c r="K455" s="666" t="s">
        <v>971</v>
      </c>
      <c r="L455" s="668">
        <v>167.60992423693952</v>
      </c>
      <c r="M455" s="668">
        <v>15</v>
      </c>
      <c r="N455" s="669">
        <v>2514.1488635540927</v>
      </c>
    </row>
    <row r="456" spans="1:14" ht="14.4" customHeight="1" x14ac:dyDescent="0.3">
      <c r="A456" s="664" t="s">
        <v>549</v>
      </c>
      <c r="B456" s="665" t="s">
        <v>550</v>
      </c>
      <c r="C456" s="666" t="s">
        <v>571</v>
      </c>
      <c r="D456" s="667" t="s">
        <v>1616</v>
      </c>
      <c r="E456" s="666" t="s">
        <v>574</v>
      </c>
      <c r="F456" s="667" t="s">
        <v>1617</v>
      </c>
      <c r="G456" s="666" t="s">
        <v>575</v>
      </c>
      <c r="H456" s="666" t="s">
        <v>1000</v>
      </c>
      <c r="I456" s="666" t="s">
        <v>671</v>
      </c>
      <c r="J456" s="666" t="s">
        <v>1001</v>
      </c>
      <c r="K456" s="666"/>
      <c r="L456" s="668">
        <v>94.742999999999995</v>
      </c>
      <c r="M456" s="668">
        <v>2</v>
      </c>
      <c r="N456" s="669">
        <v>189.48599999999999</v>
      </c>
    </row>
    <row r="457" spans="1:14" ht="14.4" customHeight="1" x14ac:dyDescent="0.3">
      <c r="A457" s="664" t="s">
        <v>549</v>
      </c>
      <c r="B457" s="665" t="s">
        <v>550</v>
      </c>
      <c r="C457" s="666" t="s">
        <v>571</v>
      </c>
      <c r="D457" s="667" t="s">
        <v>1616</v>
      </c>
      <c r="E457" s="666" t="s">
        <v>574</v>
      </c>
      <c r="F457" s="667" t="s">
        <v>1617</v>
      </c>
      <c r="G457" s="666" t="s">
        <v>575</v>
      </c>
      <c r="H457" s="666" t="s">
        <v>1442</v>
      </c>
      <c r="I457" s="666" t="s">
        <v>1443</v>
      </c>
      <c r="J457" s="666" t="s">
        <v>1444</v>
      </c>
      <c r="K457" s="666" t="s">
        <v>1400</v>
      </c>
      <c r="L457" s="668">
        <v>123.63581156713776</v>
      </c>
      <c r="M457" s="668">
        <v>5</v>
      </c>
      <c r="N457" s="669">
        <v>618.17905783568881</v>
      </c>
    </row>
    <row r="458" spans="1:14" ht="14.4" customHeight="1" x14ac:dyDescent="0.3">
      <c r="A458" s="664" t="s">
        <v>549</v>
      </c>
      <c r="B458" s="665" t="s">
        <v>550</v>
      </c>
      <c r="C458" s="666" t="s">
        <v>571</v>
      </c>
      <c r="D458" s="667" t="s">
        <v>1616</v>
      </c>
      <c r="E458" s="666" t="s">
        <v>574</v>
      </c>
      <c r="F458" s="667" t="s">
        <v>1617</v>
      </c>
      <c r="G458" s="666" t="s">
        <v>575</v>
      </c>
      <c r="H458" s="666" t="s">
        <v>1573</v>
      </c>
      <c r="I458" s="666" t="s">
        <v>671</v>
      </c>
      <c r="J458" s="666" t="s">
        <v>1574</v>
      </c>
      <c r="K458" s="666"/>
      <c r="L458" s="668">
        <v>246.81650902989122</v>
      </c>
      <c r="M458" s="668">
        <v>4</v>
      </c>
      <c r="N458" s="669">
        <v>987.26603611956489</v>
      </c>
    </row>
    <row r="459" spans="1:14" ht="14.4" customHeight="1" x14ac:dyDescent="0.3">
      <c r="A459" s="664" t="s">
        <v>549</v>
      </c>
      <c r="B459" s="665" t="s">
        <v>550</v>
      </c>
      <c r="C459" s="666" t="s">
        <v>571</v>
      </c>
      <c r="D459" s="667" t="s">
        <v>1616</v>
      </c>
      <c r="E459" s="666" t="s">
        <v>574</v>
      </c>
      <c r="F459" s="667" t="s">
        <v>1617</v>
      </c>
      <c r="G459" s="666" t="s">
        <v>575</v>
      </c>
      <c r="H459" s="666" t="s">
        <v>1575</v>
      </c>
      <c r="I459" s="666" t="s">
        <v>1576</v>
      </c>
      <c r="J459" s="666" t="s">
        <v>1577</v>
      </c>
      <c r="K459" s="666" t="s">
        <v>1578</v>
      </c>
      <c r="L459" s="668">
        <v>566.36599999999987</v>
      </c>
      <c r="M459" s="668">
        <v>5</v>
      </c>
      <c r="N459" s="669">
        <v>2831.8299999999995</v>
      </c>
    </row>
    <row r="460" spans="1:14" ht="14.4" customHeight="1" x14ac:dyDescent="0.3">
      <c r="A460" s="664" t="s">
        <v>549</v>
      </c>
      <c r="B460" s="665" t="s">
        <v>550</v>
      </c>
      <c r="C460" s="666" t="s">
        <v>571</v>
      </c>
      <c r="D460" s="667" t="s">
        <v>1616</v>
      </c>
      <c r="E460" s="666" t="s">
        <v>574</v>
      </c>
      <c r="F460" s="667" t="s">
        <v>1617</v>
      </c>
      <c r="G460" s="666" t="s">
        <v>575</v>
      </c>
      <c r="H460" s="666" t="s">
        <v>1579</v>
      </c>
      <c r="I460" s="666" t="s">
        <v>1580</v>
      </c>
      <c r="J460" s="666" t="s">
        <v>1581</v>
      </c>
      <c r="K460" s="666"/>
      <c r="L460" s="668">
        <v>252.97795845196197</v>
      </c>
      <c r="M460" s="668">
        <v>57</v>
      </c>
      <c r="N460" s="669">
        <v>14419.743631761832</v>
      </c>
    </row>
    <row r="461" spans="1:14" ht="14.4" customHeight="1" x14ac:dyDescent="0.3">
      <c r="A461" s="664" t="s">
        <v>549</v>
      </c>
      <c r="B461" s="665" t="s">
        <v>550</v>
      </c>
      <c r="C461" s="666" t="s">
        <v>571</v>
      </c>
      <c r="D461" s="667" t="s">
        <v>1616</v>
      </c>
      <c r="E461" s="666" t="s">
        <v>574</v>
      </c>
      <c r="F461" s="667" t="s">
        <v>1617</v>
      </c>
      <c r="G461" s="666" t="s">
        <v>575</v>
      </c>
      <c r="H461" s="666" t="s">
        <v>1468</v>
      </c>
      <c r="I461" s="666" t="s">
        <v>1469</v>
      </c>
      <c r="J461" s="666" t="s">
        <v>1470</v>
      </c>
      <c r="K461" s="666" t="s">
        <v>1471</v>
      </c>
      <c r="L461" s="668">
        <v>275.31015076154108</v>
      </c>
      <c r="M461" s="668">
        <v>11</v>
      </c>
      <c r="N461" s="669">
        <v>3028.4116583769519</v>
      </c>
    </row>
    <row r="462" spans="1:14" ht="14.4" customHeight="1" x14ac:dyDescent="0.3">
      <c r="A462" s="664" t="s">
        <v>549</v>
      </c>
      <c r="B462" s="665" t="s">
        <v>550</v>
      </c>
      <c r="C462" s="666" t="s">
        <v>571</v>
      </c>
      <c r="D462" s="667" t="s">
        <v>1616</v>
      </c>
      <c r="E462" s="666" t="s">
        <v>574</v>
      </c>
      <c r="F462" s="667" t="s">
        <v>1617</v>
      </c>
      <c r="G462" s="666" t="s">
        <v>575</v>
      </c>
      <c r="H462" s="666" t="s">
        <v>1582</v>
      </c>
      <c r="I462" s="666" t="s">
        <v>1583</v>
      </c>
      <c r="J462" s="666" t="s">
        <v>1584</v>
      </c>
      <c r="K462" s="666" t="s">
        <v>1585</v>
      </c>
      <c r="L462" s="668">
        <v>246.5</v>
      </c>
      <c r="M462" s="668">
        <v>191</v>
      </c>
      <c r="N462" s="669">
        <v>47081.5</v>
      </c>
    </row>
    <row r="463" spans="1:14" ht="14.4" customHeight="1" x14ac:dyDescent="0.3">
      <c r="A463" s="664" t="s">
        <v>549</v>
      </c>
      <c r="B463" s="665" t="s">
        <v>550</v>
      </c>
      <c r="C463" s="666" t="s">
        <v>571</v>
      </c>
      <c r="D463" s="667" t="s">
        <v>1616</v>
      </c>
      <c r="E463" s="666" t="s">
        <v>574</v>
      </c>
      <c r="F463" s="667" t="s">
        <v>1617</v>
      </c>
      <c r="G463" s="666" t="s">
        <v>575</v>
      </c>
      <c r="H463" s="666" t="s">
        <v>1586</v>
      </c>
      <c r="I463" s="666" t="s">
        <v>671</v>
      </c>
      <c r="J463" s="666" t="s">
        <v>1587</v>
      </c>
      <c r="K463" s="666" t="s">
        <v>1588</v>
      </c>
      <c r="L463" s="668">
        <v>0</v>
      </c>
      <c r="M463" s="668">
        <v>0</v>
      </c>
      <c r="N463" s="669">
        <v>0</v>
      </c>
    </row>
    <row r="464" spans="1:14" ht="14.4" customHeight="1" x14ac:dyDescent="0.3">
      <c r="A464" s="664" t="s">
        <v>549</v>
      </c>
      <c r="B464" s="665" t="s">
        <v>550</v>
      </c>
      <c r="C464" s="666" t="s">
        <v>571</v>
      </c>
      <c r="D464" s="667" t="s">
        <v>1616</v>
      </c>
      <c r="E464" s="666" t="s">
        <v>574</v>
      </c>
      <c r="F464" s="667" t="s">
        <v>1617</v>
      </c>
      <c r="G464" s="666" t="s">
        <v>575</v>
      </c>
      <c r="H464" s="666" t="s">
        <v>1589</v>
      </c>
      <c r="I464" s="666" t="s">
        <v>1590</v>
      </c>
      <c r="J464" s="666" t="s">
        <v>1591</v>
      </c>
      <c r="K464" s="666" t="s">
        <v>1592</v>
      </c>
      <c r="L464" s="668">
        <v>98.335031344908401</v>
      </c>
      <c r="M464" s="668">
        <v>214</v>
      </c>
      <c r="N464" s="669">
        <v>21043.696707810399</v>
      </c>
    </row>
    <row r="465" spans="1:14" ht="14.4" customHeight="1" x14ac:dyDescent="0.3">
      <c r="A465" s="664" t="s">
        <v>549</v>
      </c>
      <c r="B465" s="665" t="s">
        <v>550</v>
      </c>
      <c r="C465" s="666" t="s">
        <v>571</v>
      </c>
      <c r="D465" s="667" t="s">
        <v>1616</v>
      </c>
      <c r="E465" s="666" t="s">
        <v>574</v>
      </c>
      <c r="F465" s="667" t="s">
        <v>1617</v>
      </c>
      <c r="G465" s="666" t="s">
        <v>575</v>
      </c>
      <c r="H465" s="666" t="s">
        <v>1593</v>
      </c>
      <c r="I465" s="666" t="s">
        <v>671</v>
      </c>
      <c r="J465" s="666" t="s">
        <v>1594</v>
      </c>
      <c r="K465" s="666" t="s">
        <v>1595</v>
      </c>
      <c r="L465" s="668">
        <v>117.61411764705883</v>
      </c>
      <c r="M465" s="668">
        <v>340</v>
      </c>
      <c r="N465" s="669">
        <v>39988.800000000003</v>
      </c>
    </row>
    <row r="466" spans="1:14" ht="14.4" customHeight="1" x14ac:dyDescent="0.3">
      <c r="A466" s="664" t="s">
        <v>549</v>
      </c>
      <c r="B466" s="665" t="s">
        <v>550</v>
      </c>
      <c r="C466" s="666" t="s">
        <v>571</v>
      </c>
      <c r="D466" s="667" t="s">
        <v>1616</v>
      </c>
      <c r="E466" s="666" t="s">
        <v>574</v>
      </c>
      <c r="F466" s="667" t="s">
        <v>1617</v>
      </c>
      <c r="G466" s="666" t="s">
        <v>575</v>
      </c>
      <c r="H466" s="666" t="s">
        <v>1596</v>
      </c>
      <c r="I466" s="666" t="s">
        <v>671</v>
      </c>
      <c r="J466" s="666" t="s">
        <v>1597</v>
      </c>
      <c r="K466" s="666"/>
      <c r="L466" s="668">
        <v>51.36875051744687</v>
      </c>
      <c r="M466" s="668">
        <v>20</v>
      </c>
      <c r="N466" s="669">
        <v>1027.3750103489374</v>
      </c>
    </row>
    <row r="467" spans="1:14" ht="14.4" customHeight="1" x14ac:dyDescent="0.3">
      <c r="A467" s="664" t="s">
        <v>549</v>
      </c>
      <c r="B467" s="665" t="s">
        <v>550</v>
      </c>
      <c r="C467" s="666" t="s">
        <v>571</v>
      </c>
      <c r="D467" s="667" t="s">
        <v>1616</v>
      </c>
      <c r="E467" s="666" t="s">
        <v>574</v>
      </c>
      <c r="F467" s="667" t="s">
        <v>1617</v>
      </c>
      <c r="G467" s="666" t="s">
        <v>575</v>
      </c>
      <c r="H467" s="666" t="s">
        <v>1598</v>
      </c>
      <c r="I467" s="666" t="s">
        <v>671</v>
      </c>
      <c r="J467" s="666" t="s">
        <v>1599</v>
      </c>
      <c r="K467" s="666"/>
      <c r="L467" s="668">
        <v>387.46169677930209</v>
      </c>
      <c r="M467" s="668">
        <v>2</v>
      </c>
      <c r="N467" s="669">
        <v>774.92339355860418</v>
      </c>
    </row>
    <row r="468" spans="1:14" ht="14.4" customHeight="1" x14ac:dyDescent="0.3">
      <c r="A468" s="664" t="s">
        <v>549</v>
      </c>
      <c r="B468" s="665" t="s">
        <v>550</v>
      </c>
      <c r="C468" s="666" t="s">
        <v>571</v>
      </c>
      <c r="D468" s="667" t="s">
        <v>1616</v>
      </c>
      <c r="E468" s="666" t="s">
        <v>574</v>
      </c>
      <c r="F468" s="667" t="s">
        <v>1617</v>
      </c>
      <c r="G468" s="666" t="s">
        <v>575</v>
      </c>
      <c r="H468" s="666" t="s">
        <v>1600</v>
      </c>
      <c r="I468" s="666" t="s">
        <v>671</v>
      </c>
      <c r="J468" s="666" t="s">
        <v>1601</v>
      </c>
      <c r="K468" s="666" t="s">
        <v>1602</v>
      </c>
      <c r="L468" s="668">
        <v>188.32492296037603</v>
      </c>
      <c r="M468" s="668">
        <v>4</v>
      </c>
      <c r="N468" s="669">
        <v>753.29969184150411</v>
      </c>
    </row>
    <row r="469" spans="1:14" ht="14.4" customHeight="1" x14ac:dyDescent="0.3">
      <c r="A469" s="664" t="s">
        <v>549</v>
      </c>
      <c r="B469" s="665" t="s">
        <v>550</v>
      </c>
      <c r="C469" s="666" t="s">
        <v>571</v>
      </c>
      <c r="D469" s="667" t="s">
        <v>1616</v>
      </c>
      <c r="E469" s="666" t="s">
        <v>574</v>
      </c>
      <c r="F469" s="667" t="s">
        <v>1617</v>
      </c>
      <c r="G469" s="666" t="s">
        <v>575</v>
      </c>
      <c r="H469" s="666" t="s">
        <v>1603</v>
      </c>
      <c r="I469" s="666" t="s">
        <v>1603</v>
      </c>
      <c r="J469" s="666" t="s">
        <v>1604</v>
      </c>
      <c r="K469" s="666" t="s">
        <v>1605</v>
      </c>
      <c r="L469" s="668">
        <v>111.72</v>
      </c>
      <c r="M469" s="668">
        <v>2</v>
      </c>
      <c r="N469" s="669">
        <v>223.44</v>
      </c>
    </row>
    <row r="470" spans="1:14" ht="14.4" customHeight="1" x14ac:dyDescent="0.3">
      <c r="A470" s="664" t="s">
        <v>549</v>
      </c>
      <c r="B470" s="665" t="s">
        <v>550</v>
      </c>
      <c r="C470" s="666" t="s">
        <v>571</v>
      </c>
      <c r="D470" s="667" t="s">
        <v>1616</v>
      </c>
      <c r="E470" s="666" t="s">
        <v>574</v>
      </c>
      <c r="F470" s="667" t="s">
        <v>1617</v>
      </c>
      <c r="G470" s="666" t="s">
        <v>575</v>
      </c>
      <c r="H470" s="666" t="s">
        <v>1606</v>
      </c>
      <c r="I470" s="666" t="s">
        <v>671</v>
      </c>
      <c r="J470" s="666" t="s">
        <v>1607</v>
      </c>
      <c r="K470" s="666" t="s">
        <v>1588</v>
      </c>
      <c r="L470" s="668">
        <v>152.72</v>
      </c>
      <c r="M470" s="668">
        <v>15</v>
      </c>
      <c r="N470" s="669">
        <v>2290.8000000000002</v>
      </c>
    </row>
    <row r="471" spans="1:14" ht="14.4" customHeight="1" thickBot="1" x14ac:dyDescent="0.35">
      <c r="A471" s="670" t="s">
        <v>549</v>
      </c>
      <c r="B471" s="671" t="s">
        <v>550</v>
      </c>
      <c r="C471" s="672" t="s">
        <v>571</v>
      </c>
      <c r="D471" s="673" t="s">
        <v>1616</v>
      </c>
      <c r="E471" s="672" t="s">
        <v>908</v>
      </c>
      <c r="F471" s="673" t="s">
        <v>1619</v>
      </c>
      <c r="G471" s="672" t="s">
        <v>830</v>
      </c>
      <c r="H471" s="672" t="s">
        <v>1608</v>
      </c>
      <c r="I471" s="672" t="s">
        <v>1608</v>
      </c>
      <c r="J471" s="672" t="s">
        <v>1609</v>
      </c>
      <c r="K471" s="672" t="s">
        <v>1610</v>
      </c>
      <c r="L471" s="674">
        <v>1936.22</v>
      </c>
      <c r="M471" s="674">
        <v>16</v>
      </c>
      <c r="N471" s="675">
        <v>30979.52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8" t="s">
        <v>206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313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676" t="s">
        <v>185</v>
      </c>
      <c r="B4" s="677" t="s">
        <v>14</v>
      </c>
      <c r="C4" s="678" t="s">
        <v>2</v>
      </c>
      <c r="D4" s="677" t="s">
        <v>14</v>
      </c>
      <c r="E4" s="678" t="s">
        <v>2</v>
      </c>
      <c r="F4" s="679" t="s">
        <v>14</v>
      </c>
    </row>
    <row r="5" spans="1:6" ht="14.4" customHeight="1" x14ac:dyDescent="0.3">
      <c r="A5" s="690" t="s">
        <v>1622</v>
      </c>
      <c r="B5" s="662">
        <v>10498.44697455546</v>
      </c>
      <c r="C5" s="680">
        <v>0.20016971211691034</v>
      </c>
      <c r="D5" s="662">
        <v>41949.282821967288</v>
      </c>
      <c r="E5" s="680">
        <v>0.79983028788308963</v>
      </c>
      <c r="F5" s="663">
        <v>52447.729796522748</v>
      </c>
    </row>
    <row r="6" spans="1:6" ht="14.4" customHeight="1" x14ac:dyDescent="0.3">
      <c r="A6" s="691" t="s">
        <v>1623</v>
      </c>
      <c r="B6" s="668">
        <v>5141.8149975767128</v>
      </c>
      <c r="C6" s="681">
        <v>0.19469761467814475</v>
      </c>
      <c r="D6" s="668">
        <v>21267.419681937281</v>
      </c>
      <c r="E6" s="681">
        <v>0.80530238532185527</v>
      </c>
      <c r="F6" s="669">
        <v>26409.234679513993</v>
      </c>
    </row>
    <row r="7" spans="1:6" ht="14.4" customHeight="1" x14ac:dyDescent="0.3">
      <c r="A7" s="691" t="s">
        <v>1624</v>
      </c>
      <c r="B7" s="668">
        <v>2397.2579915184861</v>
      </c>
      <c r="C7" s="681">
        <v>8.847983529011004E-2</v>
      </c>
      <c r="D7" s="668">
        <v>24696.57625510158</v>
      </c>
      <c r="E7" s="681">
        <v>0.91152016470988995</v>
      </c>
      <c r="F7" s="669">
        <v>27093.834246620067</v>
      </c>
    </row>
    <row r="8" spans="1:6" ht="14.4" customHeight="1" x14ac:dyDescent="0.3">
      <c r="A8" s="691" t="s">
        <v>1625</v>
      </c>
      <c r="B8" s="668">
        <v>1099.1954620793761</v>
      </c>
      <c r="C8" s="681">
        <v>2.0119098866330065E-2</v>
      </c>
      <c r="D8" s="668">
        <v>53535.232718941879</v>
      </c>
      <c r="E8" s="681">
        <v>0.97988090113366988</v>
      </c>
      <c r="F8" s="669">
        <v>54634.428181021256</v>
      </c>
    </row>
    <row r="9" spans="1:6" ht="14.4" customHeight="1" x14ac:dyDescent="0.3">
      <c r="A9" s="691" t="s">
        <v>1626</v>
      </c>
      <c r="B9" s="668"/>
      <c r="C9" s="681">
        <v>0</v>
      </c>
      <c r="D9" s="668">
        <v>21298.42</v>
      </c>
      <c r="E9" s="681">
        <v>1</v>
      </c>
      <c r="F9" s="669">
        <v>21298.42</v>
      </c>
    </row>
    <row r="10" spans="1:6" ht="14.4" customHeight="1" thickBot="1" x14ac:dyDescent="0.35">
      <c r="A10" s="692" t="s">
        <v>1627</v>
      </c>
      <c r="B10" s="683"/>
      <c r="C10" s="684">
        <v>0</v>
      </c>
      <c r="D10" s="683">
        <v>11046.334606126846</v>
      </c>
      <c r="E10" s="684">
        <v>1</v>
      </c>
      <c r="F10" s="685">
        <v>11046.334606126846</v>
      </c>
    </row>
    <row r="11" spans="1:6" ht="14.4" customHeight="1" thickBot="1" x14ac:dyDescent="0.35">
      <c r="A11" s="686" t="s">
        <v>3</v>
      </c>
      <c r="B11" s="687">
        <v>19136.715425730035</v>
      </c>
      <c r="C11" s="688">
        <v>9.9189951069152446E-2</v>
      </c>
      <c r="D11" s="687">
        <v>173793.26608407486</v>
      </c>
      <c r="E11" s="688">
        <v>0.90081004893084748</v>
      </c>
      <c r="F11" s="689">
        <v>192929.9815098049</v>
      </c>
    </row>
    <row r="12" spans="1:6" ht="14.4" customHeight="1" thickBot="1" x14ac:dyDescent="0.35"/>
    <row r="13" spans="1:6" ht="14.4" customHeight="1" x14ac:dyDescent="0.3">
      <c r="A13" s="690" t="s">
        <v>1628</v>
      </c>
      <c r="B13" s="662">
        <v>16685.289963650659</v>
      </c>
      <c r="C13" s="680">
        <v>1</v>
      </c>
      <c r="D13" s="662"/>
      <c r="E13" s="680">
        <v>0</v>
      </c>
      <c r="F13" s="663">
        <v>16685.289963650659</v>
      </c>
    </row>
    <row r="14" spans="1:6" ht="14.4" customHeight="1" x14ac:dyDescent="0.3">
      <c r="A14" s="691" t="s">
        <v>1629</v>
      </c>
      <c r="B14" s="668">
        <v>974.60546207937614</v>
      </c>
      <c r="C14" s="681">
        <v>0.1343693012090679</v>
      </c>
      <c r="D14" s="668">
        <v>6278.5800000000008</v>
      </c>
      <c r="E14" s="681">
        <v>0.86563069879093213</v>
      </c>
      <c r="F14" s="669">
        <v>7253.1854620793765</v>
      </c>
    </row>
    <row r="15" spans="1:6" ht="14.4" customHeight="1" x14ac:dyDescent="0.3">
      <c r="A15" s="691" t="s">
        <v>1630</v>
      </c>
      <c r="B15" s="668">
        <v>747.54000000000008</v>
      </c>
      <c r="C15" s="681">
        <v>9.4208651861261691E-2</v>
      </c>
      <c r="D15" s="668">
        <v>7187.4000000000024</v>
      </c>
      <c r="E15" s="681">
        <v>0.90579134813873829</v>
      </c>
      <c r="F15" s="669">
        <v>7934.9400000000023</v>
      </c>
    </row>
    <row r="16" spans="1:6" ht="14.4" customHeight="1" x14ac:dyDescent="0.3">
      <c r="A16" s="691" t="s">
        <v>1631</v>
      </c>
      <c r="B16" s="668">
        <v>579.83999999999992</v>
      </c>
      <c r="C16" s="681">
        <v>1</v>
      </c>
      <c r="D16" s="668"/>
      <c r="E16" s="681">
        <v>0</v>
      </c>
      <c r="F16" s="669">
        <v>579.83999999999992</v>
      </c>
    </row>
    <row r="17" spans="1:6" ht="14.4" customHeight="1" x14ac:dyDescent="0.3">
      <c r="A17" s="691" t="s">
        <v>1632</v>
      </c>
      <c r="B17" s="668">
        <v>103.32000000000002</v>
      </c>
      <c r="C17" s="681">
        <v>0.10305831419204596</v>
      </c>
      <c r="D17" s="668">
        <v>899.21920132505193</v>
      </c>
      <c r="E17" s="681">
        <v>0.89694168580795397</v>
      </c>
      <c r="F17" s="669">
        <v>1002.539201325052</v>
      </c>
    </row>
    <row r="18" spans="1:6" ht="14.4" customHeight="1" x14ac:dyDescent="0.3">
      <c r="A18" s="691" t="s">
        <v>1633</v>
      </c>
      <c r="B18" s="668">
        <v>46.12</v>
      </c>
      <c r="C18" s="681">
        <v>0.64912033779028855</v>
      </c>
      <c r="D18" s="668">
        <v>24.93</v>
      </c>
      <c r="E18" s="681">
        <v>0.35087966220971151</v>
      </c>
      <c r="F18" s="669">
        <v>71.05</v>
      </c>
    </row>
    <row r="19" spans="1:6" ht="14.4" customHeight="1" x14ac:dyDescent="0.3">
      <c r="A19" s="691" t="s">
        <v>1634</v>
      </c>
      <c r="B19" s="668"/>
      <c r="C19" s="681">
        <v>0</v>
      </c>
      <c r="D19" s="668">
        <v>300.95999702595412</v>
      </c>
      <c r="E19" s="681">
        <v>1</v>
      </c>
      <c r="F19" s="669">
        <v>300.95999702595412</v>
      </c>
    </row>
    <row r="20" spans="1:6" ht="14.4" customHeight="1" x14ac:dyDescent="0.3">
      <c r="A20" s="691" t="s">
        <v>1635</v>
      </c>
      <c r="B20" s="668"/>
      <c r="C20" s="681">
        <v>0</v>
      </c>
      <c r="D20" s="668">
        <v>120.01694992639111</v>
      </c>
      <c r="E20" s="681">
        <v>1</v>
      </c>
      <c r="F20" s="669">
        <v>120.01694992639111</v>
      </c>
    </row>
    <row r="21" spans="1:6" ht="14.4" customHeight="1" x14ac:dyDescent="0.3">
      <c r="A21" s="691" t="s">
        <v>1636</v>
      </c>
      <c r="B21" s="668"/>
      <c r="C21" s="681">
        <v>0</v>
      </c>
      <c r="D21" s="668">
        <v>98.640197897261316</v>
      </c>
      <c r="E21" s="681">
        <v>1</v>
      </c>
      <c r="F21" s="669">
        <v>98.640197897261316</v>
      </c>
    </row>
    <row r="22" spans="1:6" ht="14.4" customHeight="1" x14ac:dyDescent="0.3">
      <c r="A22" s="691" t="s">
        <v>1637</v>
      </c>
      <c r="B22" s="668"/>
      <c r="C22" s="681">
        <v>0</v>
      </c>
      <c r="D22" s="668">
        <v>280.12798404000534</v>
      </c>
      <c r="E22" s="681">
        <v>1</v>
      </c>
      <c r="F22" s="669">
        <v>280.12798404000534</v>
      </c>
    </row>
    <row r="23" spans="1:6" ht="14.4" customHeight="1" x14ac:dyDescent="0.3">
      <c r="A23" s="691" t="s">
        <v>1638</v>
      </c>
      <c r="B23" s="668"/>
      <c r="C23" s="681">
        <v>0</v>
      </c>
      <c r="D23" s="668">
        <v>1492.2599999999995</v>
      </c>
      <c r="E23" s="681">
        <v>1</v>
      </c>
      <c r="F23" s="669">
        <v>1492.2599999999995</v>
      </c>
    </row>
    <row r="24" spans="1:6" ht="14.4" customHeight="1" x14ac:dyDescent="0.3">
      <c r="A24" s="691" t="s">
        <v>1639</v>
      </c>
      <c r="B24" s="668"/>
      <c r="C24" s="681">
        <v>0</v>
      </c>
      <c r="D24" s="668">
        <v>157.23999999999998</v>
      </c>
      <c r="E24" s="681">
        <v>1</v>
      </c>
      <c r="F24" s="669">
        <v>157.23999999999998</v>
      </c>
    </row>
    <row r="25" spans="1:6" ht="14.4" customHeight="1" x14ac:dyDescent="0.3">
      <c r="A25" s="691" t="s">
        <v>1640</v>
      </c>
      <c r="B25" s="668"/>
      <c r="C25" s="681">
        <v>0</v>
      </c>
      <c r="D25" s="668">
        <v>76965.96459042342</v>
      </c>
      <c r="E25" s="681">
        <v>1</v>
      </c>
      <c r="F25" s="669">
        <v>76965.96459042342</v>
      </c>
    </row>
    <row r="26" spans="1:6" ht="14.4" customHeight="1" x14ac:dyDescent="0.3">
      <c r="A26" s="691" t="s">
        <v>1641</v>
      </c>
      <c r="B26" s="668"/>
      <c r="C26" s="681">
        <v>0</v>
      </c>
      <c r="D26" s="668">
        <v>48.819998897453118</v>
      </c>
      <c r="E26" s="681">
        <v>1</v>
      </c>
      <c r="F26" s="669">
        <v>48.819998897453118</v>
      </c>
    </row>
    <row r="27" spans="1:6" ht="14.4" customHeight="1" x14ac:dyDescent="0.3">
      <c r="A27" s="691" t="s">
        <v>1642</v>
      </c>
      <c r="B27" s="668"/>
      <c r="C27" s="681">
        <v>0</v>
      </c>
      <c r="D27" s="668">
        <v>60.429999999999978</v>
      </c>
      <c r="E27" s="681">
        <v>1</v>
      </c>
      <c r="F27" s="669">
        <v>60.429999999999978</v>
      </c>
    </row>
    <row r="28" spans="1:6" ht="14.4" customHeight="1" x14ac:dyDescent="0.3">
      <c r="A28" s="691" t="s">
        <v>1643</v>
      </c>
      <c r="B28" s="668"/>
      <c r="C28" s="681">
        <v>0</v>
      </c>
      <c r="D28" s="668">
        <v>101.70000000000007</v>
      </c>
      <c r="E28" s="681">
        <v>1</v>
      </c>
      <c r="F28" s="669">
        <v>101.70000000000007</v>
      </c>
    </row>
    <row r="29" spans="1:6" ht="14.4" customHeight="1" x14ac:dyDescent="0.3">
      <c r="A29" s="691" t="s">
        <v>1644</v>
      </c>
      <c r="B29" s="668"/>
      <c r="C29" s="681">
        <v>0</v>
      </c>
      <c r="D29" s="668">
        <v>174.69</v>
      </c>
      <c r="E29" s="681">
        <v>1</v>
      </c>
      <c r="F29" s="669">
        <v>174.69</v>
      </c>
    </row>
    <row r="30" spans="1:6" ht="14.4" customHeight="1" x14ac:dyDescent="0.3">
      <c r="A30" s="691" t="s">
        <v>1645</v>
      </c>
      <c r="B30" s="668"/>
      <c r="C30" s="681">
        <v>0</v>
      </c>
      <c r="D30" s="668">
        <v>12001.235000000006</v>
      </c>
      <c r="E30" s="681">
        <v>1</v>
      </c>
      <c r="F30" s="669">
        <v>12001.235000000006</v>
      </c>
    </row>
    <row r="31" spans="1:6" ht="14.4" customHeight="1" x14ac:dyDescent="0.3">
      <c r="A31" s="691" t="s">
        <v>1646</v>
      </c>
      <c r="B31" s="668"/>
      <c r="C31" s="681">
        <v>0</v>
      </c>
      <c r="D31" s="668">
        <v>72.460000000000008</v>
      </c>
      <c r="E31" s="681">
        <v>1</v>
      </c>
      <c r="F31" s="669">
        <v>72.460000000000008</v>
      </c>
    </row>
    <row r="32" spans="1:6" ht="14.4" customHeight="1" x14ac:dyDescent="0.3">
      <c r="A32" s="691" t="s">
        <v>1647</v>
      </c>
      <c r="B32" s="668"/>
      <c r="C32" s="681">
        <v>0</v>
      </c>
      <c r="D32" s="668">
        <v>226.43999999999997</v>
      </c>
      <c r="E32" s="681">
        <v>1</v>
      </c>
      <c r="F32" s="669">
        <v>226.43999999999997</v>
      </c>
    </row>
    <row r="33" spans="1:6" ht="14.4" customHeight="1" x14ac:dyDescent="0.3">
      <c r="A33" s="691" t="s">
        <v>1648</v>
      </c>
      <c r="B33" s="668"/>
      <c r="C33" s="681">
        <v>0</v>
      </c>
      <c r="D33" s="668">
        <v>221.78000000000011</v>
      </c>
      <c r="E33" s="681">
        <v>1</v>
      </c>
      <c r="F33" s="669">
        <v>221.78000000000011</v>
      </c>
    </row>
    <row r="34" spans="1:6" ht="14.4" customHeight="1" x14ac:dyDescent="0.3">
      <c r="A34" s="691" t="s">
        <v>1649</v>
      </c>
      <c r="B34" s="668"/>
      <c r="C34" s="681">
        <v>0</v>
      </c>
      <c r="D34" s="668">
        <v>465.41000000000025</v>
      </c>
      <c r="E34" s="681">
        <v>1</v>
      </c>
      <c r="F34" s="669">
        <v>465.41000000000025</v>
      </c>
    </row>
    <row r="35" spans="1:6" ht="14.4" customHeight="1" x14ac:dyDescent="0.3">
      <c r="A35" s="691" t="s">
        <v>1650</v>
      </c>
      <c r="B35" s="668"/>
      <c r="C35" s="681">
        <v>0</v>
      </c>
      <c r="D35" s="668">
        <v>21298.42</v>
      </c>
      <c r="E35" s="681">
        <v>1</v>
      </c>
      <c r="F35" s="669">
        <v>21298.42</v>
      </c>
    </row>
    <row r="36" spans="1:6" ht="14.4" customHeight="1" x14ac:dyDescent="0.3">
      <c r="A36" s="691" t="s">
        <v>1651</v>
      </c>
      <c r="B36" s="668"/>
      <c r="C36" s="681">
        <v>0</v>
      </c>
      <c r="D36" s="668">
        <v>1743.4197556401577</v>
      </c>
      <c r="E36" s="681">
        <v>1</v>
      </c>
      <c r="F36" s="669">
        <v>1743.4197556401577</v>
      </c>
    </row>
    <row r="37" spans="1:6" ht="14.4" customHeight="1" x14ac:dyDescent="0.3">
      <c r="A37" s="691" t="s">
        <v>1652</v>
      </c>
      <c r="B37" s="668"/>
      <c r="C37" s="681">
        <v>0</v>
      </c>
      <c r="D37" s="668">
        <v>11638</v>
      </c>
      <c r="E37" s="681">
        <v>1</v>
      </c>
      <c r="F37" s="669">
        <v>11638</v>
      </c>
    </row>
    <row r="38" spans="1:6" ht="14.4" customHeight="1" x14ac:dyDescent="0.3">
      <c r="A38" s="691" t="s">
        <v>1653</v>
      </c>
      <c r="B38" s="668"/>
      <c r="C38" s="681">
        <v>0</v>
      </c>
      <c r="D38" s="668">
        <v>596.61</v>
      </c>
      <c r="E38" s="681">
        <v>1</v>
      </c>
      <c r="F38" s="669">
        <v>596.61</v>
      </c>
    </row>
    <row r="39" spans="1:6" ht="14.4" customHeight="1" x14ac:dyDescent="0.3">
      <c r="A39" s="691" t="s">
        <v>1654</v>
      </c>
      <c r="B39" s="668"/>
      <c r="C39" s="681">
        <v>0</v>
      </c>
      <c r="D39" s="668">
        <v>967.47</v>
      </c>
      <c r="E39" s="681">
        <v>1</v>
      </c>
      <c r="F39" s="669">
        <v>967.47</v>
      </c>
    </row>
    <row r="40" spans="1:6" ht="14.4" customHeight="1" x14ac:dyDescent="0.3">
      <c r="A40" s="691" t="s">
        <v>1655</v>
      </c>
      <c r="B40" s="668"/>
      <c r="C40" s="681">
        <v>0</v>
      </c>
      <c r="D40" s="668">
        <v>191.47000000000011</v>
      </c>
      <c r="E40" s="681">
        <v>1</v>
      </c>
      <c r="F40" s="669">
        <v>191.47000000000011</v>
      </c>
    </row>
    <row r="41" spans="1:6" ht="14.4" customHeight="1" x14ac:dyDescent="0.3">
      <c r="A41" s="691" t="s">
        <v>1656</v>
      </c>
      <c r="B41" s="668"/>
      <c r="C41" s="681">
        <v>0</v>
      </c>
      <c r="D41" s="668">
        <v>597.44000353808974</v>
      </c>
      <c r="E41" s="681">
        <v>1</v>
      </c>
      <c r="F41" s="669">
        <v>597.44000353808974</v>
      </c>
    </row>
    <row r="42" spans="1:6" ht="14.4" customHeight="1" x14ac:dyDescent="0.3">
      <c r="A42" s="691" t="s">
        <v>1657</v>
      </c>
      <c r="B42" s="668"/>
      <c r="C42" s="681">
        <v>0</v>
      </c>
      <c r="D42" s="668">
        <v>136.39002002675329</v>
      </c>
      <c r="E42" s="681">
        <v>1</v>
      </c>
      <c r="F42" s="669">
        <v>136.39002002675329</v>
      </c>
    </row>
    <row r="43" spans="1:6" ht="14.4" customHeight="1" x14ac:dyDescent="0.3">
      <c r="A43" s="691" t="s">
        <v>1658</v>
      </c>
      <c r="B43" s="668"/>
      <c r="C43" s="681">
        <v>0</v>
      </c>
      <c r="D43" s="668">
        <v>46.990000000000023</v>
      </c>
      <c r="E43" s="681">
        <v>1</v>
      </c>
      <c r="F43" s="669">
        <v>46.990000000000023</v>
      </c>
    </row>
    <row r="44" spans="1:6" ht="14.4" customHeight="1" x14ac:dyDescent="0.3">
      <c r="A44" s="691" t="s">
        <v>1659</v>
      </c>
      <c r="B44" s="668"/>
      <c r="C44" s="681">
        <v>0</v>
      </c>
      <c r="D44" s="668">
        <v>297.91999999999996</v>
      </c>
      <c r="E44" s="681">
        <v>1</v>
      </c>
      <c r="F44" s="669">
        <v>297.91999999999996</v>
      </c>
    </row>
    <row r="45" spans="1:6" ht="14.4" customHeight="1" x14ac:dyDescent="0.3">
      <c r="A45" s="691" t="s">
        <v>1660</v>
      </c>
      <c r="B45" s="668"/>
      <c r="C45" s="681">
        <v>0</v>
      </c>
      <c r="D45" s="668">
        <v>97.320000000000022</v>
      </c>
      <c r="E45" s="681">
        <v>1</v>
      </c>
      <c r="F45" s="669">
        <v>97.320000000000022</v>
      </c>
    </row>
    <row r="46" spans="1:6" ht="14.4" customHeight="1" x14ac:dyDescent="0.3">
      <c r="A46" s="691" t="s">
        <v>1661</v>
      </c>
      <c r="B46" s="668"/>
      <c r="C46" s="681">
        <v>0</v>
      </c>
      <c r="D46" s="668">
        <v>198.87815340051651</v>
      </c>
      <c r="E46" s="681">
        <v>1</v>
      </c>
      <c r="F46" s="669">
        <v>198.87815340051651</v>
      </c>
    </row>
    <row r="47" spans="1:6" ht="14.4" customHeight="1" x14ac:dyDescent="0.3">
      <c r="A47" s="691" t="s">
        <v>1662</v>
      </c>
      <c r="B47" s="668"/>
      <c r="C47" s="681">
        <v>0</v>
      </c>
      <c r="D47" s="668">
        <v>116.71999999999997</v>
      </c>
      <c r="E47" s="681">
        <v>1</v>
      </c>
      <c r="F47" s="669">
        <v>116.71999999999997</v>
      </c>
    </row>
    <row r="48" spans="1:6" ht="14.4" customHeight="1" x14ac:dyDescent="0.3">
      <c r="A48" s="691" t="s">
        <v>1663</v>
      </c>
      <c r="B48" s="668"/>
      <c r="C48" s="681">
        <v>0</v>
      </c>
      <c r="D48" s="668">
        <v>98.600014477878673</v>
      </c>
      <c r="E48" s="681">
        <v>1</v>
      </c>
      <c r="F48" s="669">
        <v>98.600014477878673</v>
      </c>
    </row>
    <row r="49" spans="1:6" ht="14.4" customHeight="1" x14ac:dyDescent="0.3">
      <c r="A49" s="691" t="s">
        <v>1664</v>
      </c>
      <c r="B49" s="668"/>
      <c r="C49" s="681">
        <v>0</v>
      </c>
      <c r="D49" s="668">
        <v>76.080000000000013</v>
      </c>
      <c r="E49" s="681">
        <v>1</v>
      </c>
      <c r="F49" s="669">
        <v>76.080000000000013</v>
      </c>
    </row>
    <row r="50" spans="1:6" ht="14.4" customHeight="1" x14ac:dyDescent="0.3">
      <c r="A50" s="691" t="s">
        <v>1665</v>
      </c>
      <c r="B50" s="668"/>
      <c r="C50" s="681">
        <v>0</v>
      </c>
      <c r="D50" s="668">
        <v>12774.724217455927</v>
      </c>
      <c r="E50" s="681">
        <v>1</v>
      </c>
      <c r="F50" s="669">
        <v>12774.724217455927</v>
      </c>
    </row>
    <row r="51" spans="1:6" ht="14.4" customHeight="1" x14ac:dyDescent="0.3">
      <c r="A51" s="691" t="s">
        <v>1666</v>
      </c>
      <c r="B51" s="668"/>
      <c r="C51" s="681">
        <v>0</v>
      </c>
      <c r="D51" s="668">
        <v>141.63999999999999</v>
      </c>
      <c r="E51" s="681">
        <v>1</v>
      </c>
      <c r="F51" s="669">
        <v>141.63999999999999</v>
      </c>
    </row>
    <row r="52" spans="1:6" ht="14.4" customHeight="1" x14ac:dyDescent="0.3">
      <c r="A52" s="691" t="s">
        <v>1667</v>
      </c>
      <c r="B52" s="668"/>
      <c r="C52" s="681">
        <v>0</v>
      </c>
      <c r="D52" s="668">
        <v>9775.6700000000019</v>
      </c>
      <c r="E52" s="681">
        <v>1</v>
      </c>
      <c r="F52" s="669">
        <v>9775.6700000000019</v>
      </c>
    </row>
    <row r="53" spans="1:6" ht="14.4" customHeight="1" thickBot="1" x14ac:dyDescent="0.35">
      <c r="A53" s="692" t="s">
        <v>1668</v>
      </c>
      <c r="B53" s="683"/>
      <c r="C53" s="684">
        <v>0</v>
      </c>
      <c r="D53" s="683">
        <v>5821.2000000000007</v>
      </c>
      <c r="E53" s="684">
        <v>1</v>
      </c>
      <c r="F53" s="685">
        <v>5821.2000000000007</v>
      </c>
    </row>
    <row r="54" spans="1:6" ht="14.4" customHeight="1" thickBot="1" x14ac:dyDescent="0.35">
      <c r="A54" s="686" t="s">
        <v>3</v>
      </c>
      <c r="B54" s="687">
        <v>19136.715425730035</v>
      </c>
      <c r="C54" s="688">
        <v>9.9189951069152432E-2</v>
      </c>
      <c r="D54" s="687">
        <v>173793.26608407489</v>
      </c>
      <c r="E54" s="688">
        <v>0.90081004893084748</v>
      </c>
      <c r="F54" s="689">
        <v>192929.98150980493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2016-03-30T20:14:46Z</dcterms:modified>
</cp:coreProperties>
</file>