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46" i="371" l="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10" i="431"/>
  <c r="D18" i="431"/>
  <c r="E11" i="431"/>
  <c r="E19" i="431"/>
  <c r="F16" i="431"/>
  <c r="G13" i="431"/>
  <c r="H14" i="431"/>
  <c r="I11" i="431"/>
  <c r="I19" i="431"/>
  <c r="J16" i="431"/>
  <c r="K17" i="431"/>
  <c r="L14" i="431"/>
  <c r="M11" i="431"/>
  <c r="M19" i="431"/>
  <c r="N16" i="431"/>
  <c r="O13" i="431"/>
  <c r="P14" i="431"/>
  <c r="P18" i="431"/>
  <c r="Q15" i="431"/>
  <c r="N17" i="431"/>
  <c r="P11" i="431"/>
  <c r="Q12" i="431"/>
  <c r="P12" i="431"/>
  <c r="Q17" i="431"/>
  <c r="C10" i="431"/>
  <c r="C14" i="431"/>
  <c r="C18" i="431"/>
  <c r="D11" i="431"/>
  <c r="D15" i="431"/>
  <c r="D19" i="431"/>
  <c r="E12" i="431"/>
  <c r="E16" i="431"/>
  <c r="F9" i="431"/>
  <c r="F13" i="431"/>
  <c r="F17" i="431"/>
  <c r="G10" i="431"/>
  <c r="G14" i="431"/>
  <c r="G18" i="431"/>
  <c r="H11" i="431"/>
  <c r="H15" i="431"/>
  <c r="H19" i="431"/>
  <c r="I12" i="431"/>
  <c r="I16" i="431"/>
  <c r="J9" i="431"/>
  <c r="J13" i="431"/>
  <c r="J17" i="431"/>
  <c r="K10" i="431"/>
  <c r="K14" i="431"/>
  <c r="K18" i="431"/>
  <c r="L11" i="431"/>
  <c r="L15" i="431"/>
  <c r="L19" i="431"/>
  <c r="M12" i="431"/>
  <c r="M16" i="431"/>
  <c r="N9" i="431"/>
  <c r="O10" i="431"/>
  <c r="O18" i="431"/>
  <c r="P19" i="431"/>
  <c r="Q9" i="431"/>
  <c r="C11" i="431"/>
  <c r="C15" i="431"/>
  <c r="C19" i="431"/>
  <c r="D12" i="431"/>
  <c r="D16" i="431"/>
  <c r="E9" i="431"/>
  <c r="E13" i="431"/>
  <c r="E17" i="431"/>
  <c r="F10" i="431"/>
  <c r="F14" i="431"/>
  <c r="F18" i="431"/>
  <c r="G11" i="431"/>
  <c r="G15" i="431"/>
  <c r="G19" i="431"/>
  <c r="H12" i="431"/>
  <c r="H16" i="431"/>
  <c r="I9" i="431"/>
  <c r="I13" i="431"/>
  <c r="I17" i="431"/>
  <c r="J10" i="431"/>
  <c r="J14" i="431"/>
  <c r="J18" i="431"/>
  <c r="K11" i="431"/>
  <c r="K15" i="431"/>
  <c r="K19" i="431"/>
  <c r="L12" i="431"/>
  <c r="L16" i="431"/>
  <c r="M9" i="431"/>
  <c r="M13" i="431"/>
  <c r="M17" i="431"/>
  <c r="N10" i="431"/>
  <c r="N14" i="431"/>
  <c r="N18" i="431"/>
  <c r="O11" i="431"/>
  <c r="O15" i="431"/>
  <c r="O19" i="431"/>
  <c r="Q13" i="431"/>
  <c r="C12" i="431"/>
  <c r="C16" i="431"/>
  <c r="D9" i="431"/>
  <c r="D13" i="431"/>
  <c r="D17" i="431"/>
  <c r="E10" i="431"/>
  <c r="E14" i="431"/>
  <c r="E18" i="431"/>
  <c r="F11" i="431"/>
  <c r="F15" i="431"/>
  <c r="F19" i="431"/>
  <c r="G12" i="431"/>
  <c r="G16" i="431"/>
  <c r="H9" i="431"/>
  <c r="H13" i="431"/>
  <c r="H17" i="431"/>
  <c r="I10" i="431"/>
  <c r="I14" i="431"/>
  <c r="I18" i="431"/>
  <c r="J11" i="431"/>
  <c r="J15" i="431"/>
  <c r="J19" i="431"/>
  <c r="K12" i="431"/>
  <c r="K16" i="431"/>
  <c r="L9" i="431"/>
  <c r="L13" i="431"/>
  <c r="L17" i="431"/>
  <c r="M10" i="431"/>
  <c r="M14" i="431"/>
  <c r="M18" i="431"/>
  <c r="N11" i="431"/>
  <c r="N15" i="431"/>
  <c r="N19" i="431"/>
  <c r="O12" i="431"/>
  <c r="O16" i="431"/>
  <c r="P9" i="431"/>
  <c r="P13" i="431"/>
  <c r="P17" i="431"/>
  <c r="Q10" i="431"/>
  <c r="Q14" i="431"/>
  <c r="Q18" i="431"/>
  <c r="D14" i="431"/>
  <c r="E15" i="431"/>
  <c r="F12" i="431"/>
  <c r="G9" i="431"/>
  <c r="G17" i="431"/>
  <c r="H10" i="431"/>
  <c r="H18" i="431"/>
  <c r="I15" i="431"/>
  <c r="J12" i="431"/>
  <c r="K9" i="431"/>
  <c r="K13" i="431"/>
  <c r="L10" i="431"/>
  <c r="L18" i="431"/>
  <c r="M15" i="431"/>
  <c r="N12" i="431"/>
  <c r="O9" i="431"/>
  <c r="O17" i="431"/>
  <c r="P10" i="431"/>
  <c r="Q11" i="431"/>
  <c r="Q19" i="431"/>
  <c r="N13" i="431"/>
  <c r="O14" i="431"/>
  <c r="P15" i="431"/>
  <c r="Q16" i="431"/>
  <c r="P16" i="431"/>
  <c r="O8" i="431"/>
  <c r="J8" i="431"/>
  <c r="G8" i="431"/>
  <c r="P8" i="431"/>
  <c r="I8" i="431"/>
  <c r="E8" i="431"/>
  <c r="H8" i="431"/>
  <c r="D8" i="431"/>
  <c r="F8" i="431"/>
  <c r="M8" i="431"/>
  <c r="K8" i="431"/>
  <c r="N8" i="431"/>
  <c r="Q8" i="431"/>
  <c r="C8" i="431"/>
  <c r="L8" i="431"/>
  <c r="S16" i="431" l="1"/>
  <c r="R16" i="431"/>
  <c r="S19" i="431"/>
  <c r="R19" i="431"/>
  <c r="S11" i="431"/>
  <c r="R11" i="431"/>
  <c r="R18" i="431"/>
  <c r="S18" i="431"/>
  <c r="S14" i="431"/>
  <c r="R14" i="431"/>
  <c r="S10" i="431"/>
  <c r="R10" i="431"/>
  <c r="S13" i="431"/>
  <c r="R13" i="431"/>
  <c r="R9" i="431"/>
  <c r="S9" i="431"/>
  <c r="S17" i="431"/>
  <c r="R17" i="431"/>
  <c r="R12" i="431"/>
  <c r="S12" i="431"/>
  <c r="R15" i="431"/>
  <c r="S15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L3" i="430"/>
  <c r="I3" i="430"/>
  <c r="H3" i="430"/>
  <c r="R3" i="430" l="1"/>
  <c r="H3" i="344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M3" i="410"/>
  <c r="D23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<sst xmlns="http://schemas.openxmlformats.org/spreadsheetml/2006/main" count="31811" uniqueCount="5135">
  <si>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</si>
  <si>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</si>
  <si>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</si>
  <si>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</si>
  <si>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</si>
  <si>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</si>
  <si>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</si>
  <si>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</si>
  <si>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</si>
  <si>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</si>
  <si>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</si>
  <si>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</si>
  <si>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</si>
  <si>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</si>
  <si>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</si>
  <si>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</si>
  <si>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</si>
  <si>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</si>
  <si>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</si>
  <si>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</si>
  <si>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</si>
  <si>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</si>
  <si>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</si>
  <si>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</si>
  <si>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</si>
  <si>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</si>
  <si>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</si>
  <si>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</si>
  <si>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</si>
  <si>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</si>
  <si>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</si>
  <si>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</si>
  <si>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</si>
  <si>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</si>
  <si>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</si>
  <si>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</si>
  <si>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</si>
  <si>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</si>
  <si>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</si>
  <si>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</si>
  <si>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</si>
  <si>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</si>
  <si>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</si>
  <si>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</si>
  <si>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</si>
  <si>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</si>
  <si>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</si>
  <si>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</si>
  <si>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</si>
  <si>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</si>
  <si>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</si>
  <si>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</si>
  <si>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</si>
  <si>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</si>
  <si>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</si>
  <si>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</si>
  <si>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</si>
  <si>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</si>
  <si>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</si>
  <si>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</si>
  <si>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</si>
  <si>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</si>
  <si>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</si>
  <si>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</si>
  <si>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</si>
  <si>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</si>
  <si>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</si>
  <si>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</si>
  <si>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</si>
  <si>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</si>
  <si>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</si>
  <si>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</si>
  <si>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</si>
  <si>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</si>
  <si>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</si>
  <si>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</si>
  <si>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</si>
  <si>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</si>
  <si>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</si>
  <si>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</si>
  <si>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</si>
  <si>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</si>
  <si>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</si>
  <si>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</si>
  <si>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</si>
  <si>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</si>
  <si>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</si>
  <si>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</si>
  <si>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</si>
  <si>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</si>
  <si>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</si>
  <si>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</si>
  <si>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</si>
  <si>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</si>
  <si>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</si>
  <si>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</si>
  <si>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</si>
  <si>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</si>
  <si>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</si>
  <si>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</si>
  <si>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</si>
  <si>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</si>
  <si>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</si>
  <si>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</si>
  <si>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</si>
  <si>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</si>
  <si>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</si>
  <si>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</si>
  <si>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</si>
  <si>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</si>
  <si>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</si>
  <si>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</si>
  <si>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</si>
  <si>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</si>
  <si>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</si>
  <si>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</si>
  <si>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</si>
  <si>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</si>
  <si>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</si>
  <si>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</si>
  <si>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</si>
  <si>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</si>
  <si>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</si>
  <si>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</si>
  <si>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</si>
  <si>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</si>
  <si>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</si>
  <si>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</si>
  <si>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</si>
  <si>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</si>
  <si>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</si>
  <si>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</si>
  <si>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</si>
  <si>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</si>
  <si>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</si>
  <si>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</si>
  <si>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</si>
  <si>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</si>
  <si>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</si>
  <si>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</si>
  <si>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</si>
  <si>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</si>
  <si>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</si>
  <si>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</si>
  <si>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</si>
  <si>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</si>
  <si>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</si>
  <si>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</si>
  <si>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</si>
  <si>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</si>
  <si>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</si>
  <si>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</si>
  <si>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</si>
  <si>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</si>
  <si>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</si>
  <si>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</si>
  <si>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</si>
  <si>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</si>
  <si>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</si>
  <si>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</si>
  <si>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</si>
  <si>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</si>
  <si>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</si>
  <si>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</si>
  <si>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</si>
  <si>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</si>
  <si>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</si>
  <si>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</si>
  <si>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</si>
  <si>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</si>
  <si>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</si>
  <si>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</si>
  <si>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</si>
  <si>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</si>
  <si>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</si>
  <si>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</si>
  <si>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</si>
  <si>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</si>
  <si>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</si>
  <si>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</si>
  <si>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</si>
  <si>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</si>
  <si>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</si>
  <si>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</si>
  <si>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</si>
  <si>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</si>
  <si>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</si>
  <si>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</si>
  <si>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</si>
  <si>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</si>
  <si>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</si>
  <si>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</si>
  <si>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</si>
  <si>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</si>
  <si>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</si>
  <si>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</si>
  <si>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</si>
  <si>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</si>
  <si>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</si>
  <si>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</si>
  <si>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</si>
  <si>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</si>
  <si>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</si>
  <si>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</si>
  <si>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</si>
  <si>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</si>
  <si>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</si>
  <si>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</si>
  <si>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</si>
  <si>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</si>
  <si>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</si>
  <si>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</si>
  <si>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</si>
  <si>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</si>
  <si>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</si>
  <si>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</si>
  <si>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</si>
  <si>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</si>
  <si>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</si>
  <si>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</si>
  <si>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</si>
  <si>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</si>
  <si>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</si>
  <si>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</si>
  <si>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</si>
  <si>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</si>
  <si>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</si>
  <si>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</si>
  <si>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</si>
  <si>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</si>
  <si>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</si>
  <si>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</si>
  <si>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</si>
  <si>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</si>
  <si>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</si>
  <si>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</si>
  <si>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</si>
  <si>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</si>
  <si>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</si>
  <si>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</si>
  <si>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</si>
  <si>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</si>
  <si>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</si>
  <si>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</si>
  <si>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</si>
  <si>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</si>
  <si>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</si>
  <si>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</si>
  <si>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</si>
  <si>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</si>
  <si>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</si>
  <si>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</si>
  <si>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</si>
  <si>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</si>
  <si>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</si>
  <si>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</si>
  <si>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</si>
  <si>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</si>
  <si>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</si>
  <si>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</si>
  <si>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</si>
  <si>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</si>
  <si>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</si>
  <si>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</si>
  <si>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</si>
  <si>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</si>
  <si>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</si>
  <si>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</si>
  <si>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</si>
  <si>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</si>
  <si>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</si>
  <si>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</si>
  <si>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</si>
  <si>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</si>
  <si>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</si>
  <si>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</si>
  <si>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</si>
  <si>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</si>
  <si>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</si>
  <si>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</si>
  <si>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</si>
  <si>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</si>
  <si>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</si>
  <si>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</si>
  <si>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</si>
  <si>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</si>
  <si>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</si>
  <si>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</si>
  <si>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</si>
  <si>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</si>
  <si>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</si>
  <si>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</si>
  <si>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</si>
  <si>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</si>
  <si>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</si>
  <si>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</si>
  <si>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</si>
  <si>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</si>
  <si>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</si>
  <si>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</si>
  <si>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</si>
  <si>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</si>
  <si>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</si>
  <si>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</si>
  <si>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</si>
  <si>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</si>
  <si>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</si>
  <si>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</si>
  <si>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</si>
  <si>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</si>
  <si>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</si>
  <si>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</si>
  <si>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</si>
  <si>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</si>
  <si>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</si>
  <si>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</si>
  <si>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</si>
  <si>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</si>
  <si>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</si>
  <si>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</si>
  <si>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</si>
  <si>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</si>
  <si>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</si>
  <si>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</si>
  <si>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</si>
  <si>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</si>
  <si>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</si>
  <si>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</si>
  <si>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Ortopedická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</si>
  <si>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</si>
  <si>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</si>
  <si>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</si>
  <si>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</si>
  <si>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</si>
  <si>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</si>
  <si>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</si>
  <si>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</si>
  <si>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</si>
  <si>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</si>
  <si>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</si>
  <si>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</si>
  <si>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</si>
  <si>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50113008     léky - krev.deriváty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</si>
  <si>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</si>
  <si>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</si>
  <si>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</si>
  <si>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</si>
  <si>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</si>
  <si>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</si>
  <si>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</si>
  <si>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50115003     TEP (Z518)</t>
  </si>
  <si>
    <t>50115004     IUTN - kovové (Z506)</t>
  </si>
  <si>
    <t>50115011     IUTN - ostat.nákl.PZT (Z515)</t>
  </si>
  <si>
    <t>50115020     laboratorní diagnostika-LEK (Z501)</t>
  </si>
  <si>
    <t>50115040     laboratorní materiál (Z505)</t>
  </si>
  <si>
    <t>--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</si>
  <si>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</si>
  <si>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</si>
  <si>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</si>
  <si>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</si>
  <si>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</si>
  <si>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</si>
  <si>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</si>
  <si>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</si>
  <si>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</si>
  <si>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</si>
  <si>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</si>
  <si>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</si>
  <si>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</si>
  <si>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</si>
  <si>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</si>
  <si>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</si>
  <si>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</si>
  <si>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</si>
  <si>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</si>
  <si>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</si>
  <si>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</si>
  <si>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</si>
  <si>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50117011     obalový mat. pro sterilizaci (sk.V20)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</si>
  <si>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</si>
  <si>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</si>
  <si>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</si>
  <si>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</si>
  <si>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</si>
  <si>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</si>
  <si>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</si>
  <si>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</si>
  <si>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</si>
  <si>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</si>
  <si>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</si>
  <si>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</si>
  <si>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</si>
  <si>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</si>
  <si>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</si>
  <si>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</si>
  <si>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</si>
  <si>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</si>
  <si>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</si>
  <si>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</si>
  <si>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</si>
  <si>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</si>
  <si>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</si>
  <si>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</si>
  <si>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</si>
  <si>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</si>
  <si>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50210075     plyn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</si>
  <si>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</si>
  <si>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</si>
  <si>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</si>
  <si>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</si>
  <si>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</si>
  <si>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</si>
  <si>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</si>
  <si>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51102026     opravy STA rozvodů (tel.antény)</t>
  </si>
  <si>
    <t>51102027     opravy a údržba vozového parku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</si>
  <si>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</si>
  <si>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</si>
  <si>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</si>
  <si>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</si>
  <si>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</si>
  <si>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</si>
  <si>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</si>
  <si>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</si>
  <si>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</si>
  <si>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</si>
  <si>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</si>
  <si>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</si>
  <si>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</si>
  <si>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</si>
  <si>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</si>
  <si>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</si>
  <si>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</si>
  <si>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</si>
  <si>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</si>
  <si>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</si>
  <si>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</si>
  <si>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</si>
  <si>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</si>
  <si>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</si>
  <si>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</si>
  <si>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</si>
  <si>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</si>
  <si>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51874018     propagace, reklama, tisk (TM)</t>
  </si>
  <si>
    <t>521     Mzdové náklady</t>
  </si>
  <si>
    <t>52111     Hrubé mzdy</t>
  </si>
  <si>
    <t>52111000     hrubé mzdy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</si>
  <si>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</si>
  <si>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</si>
  <si>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</si>
  <si>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</si>
  <si>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</si>
  <si>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</si>
  <si>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</si>
  <si>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</si>
  <si>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</si>
  <si>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</si>
  <si>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</si>
  <si>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</si>
  <si>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</si>
  <si>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</si>
  <si>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</si>
  <si>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52414     Refundace - sociální pojištění</t>
  </si>
  <si>
    <t>52414000     refundace - sociální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</si>
  <si>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</si>
  <si>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</si>
  <si>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</si>
  <si>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</si>
  <si>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</si>
  <si>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</si>
  <si>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</si>
  <si>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</si>
  <si>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</si>
  <si>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</si>
  <si>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</si>
  <si>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</si>
  <si>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</si>
  <si>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</si>
  <si>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</si>
  <si>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</si>
  <si>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</si>
  <si>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</si>
  <si>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</si>
  <si>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</si>
  <si>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</si>
  <si>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</si>
  <si>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</si>
  <si>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</si>
  <si>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</si>
  <si>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</si>
  <si>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</si>
  <si>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</si>
  <si>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</si>
  <si>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</si>
  <si>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</si>
  <si>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</si>
  <si>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</si>
  <si>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</si>
  <si>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</si>
  <si>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</si>
  <si>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</si>
  <si>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</si>
  <si>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55802004     DDHM - přepravní pouzdra pro PDS ( Potrubní poštu (sk.V_48)</t>
  </si>
  <si>
    <t>55802080     DDHM - provozní (věcné dary)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</si>
  <si>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</si>
  <si>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</si>
  <si>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</si>
  <si>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</si>
  <si>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</si>
  <si>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</si>
  <si>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</si>
  <si>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</si>
  <si>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</si>
  <si>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</si>
  <si>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</si>
  <si>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</si>
  <si>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</si>
  <si>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</si>
  <si>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</si>
  <si>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</si>
  <si>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</si>
  <si>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</si>
  <si>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</si>
  <si>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</si>
  <si>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</si>
  <si>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</si>
  <si>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</si>
  <si>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</si>
  <si>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</si>
  <si>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</si>
  <si>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</si>
  <si>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</si>
  <si>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</si>
  <si>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</si>
  <si>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</si>
  <si>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</si>
  <si>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</si>
  <si>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</si>
  <si>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</si>
  <si>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</si>
  <si>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</si>
  <si>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</si>
  <si>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</si>
  <si>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</si>
  <si>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</si>
  <si>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</si>
  <si>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</si>
  <si>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</si>
  <si>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</si>
  <si>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</si>
  <si>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</si>
  <si>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</si>
  <si>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</si>
  <si>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</si>
  <si>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</si>
  <si>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</si>
  <si>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</si>
  <si>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</si>
  <si>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</si>
  <si>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</si>
  <si>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</si>
  <si>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</si>
  <si>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</si>
  <si>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</si>
  <si>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</si>
  <si>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</si>
  <si>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</si>
  <si>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</si>
  <si>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</si>
  <si>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</si>
  <si>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</si>
  <si>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</si>
  <si>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</si>
  <si>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</si>
  <si>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</si>
  <si>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</si>
  <si>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</si>
  <si>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</si>
  <si>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</si>
  <si>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</si>
  <si>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</si>
  <si>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</si>
  <si>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</si>
  <si>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</si>
  <si>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</si>
  <si>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</si>
  <si>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</si>
  <si>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</si>
  <si>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</si>
  <si>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</si>
  <si>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</si>
  <si>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11</t>
  </si>
  <si>
    <t>ORT: Ortopedická klinika</t>
  </si>
  <si>
    <t/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</si>
  <si>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</si>
  <si>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</si>
  <si>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</si>
  <si>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</si>
  <si>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</si>
  <si>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</si>
  <si>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</si>
  <si>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</si>
  <si>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ORT: Ortopedická klinika Celkem</t>
  </si>
  <si>
    <t>SumaKL</t>
  </si>
  <si>
    <t>1111</t>
  </si>
  <si>
    <t>ORT: lůžkové oddělení 29A</t>
  </si>
  <si>
    <t>ORT: lůžkové oddělení 29A Celkem</t>
  </si>
  <si>
    <t>SumaNS</t>
  </si>
  <si>
    <t>mezeraNS</t>
  </si>
  <si>
    <t>1112</t>
  </si>
  <si>
    <t>ORT: lůžkové oddělení 29B</t>
  </si>
  <si>
    <t>ORT: lůžkové oddělení 29B Celkem</t>
  </si>
  <si>
    <t>1113</t>
  </si>
  <si>
    <t>ORT: lůžkové oddělení 29C (6 lůžek KÚČOCH)</t>
  </si>
  <si>
    <t>ORT: lůžkové oddělení 29C (6 lůžek KÚČOCH) Celkem</t>
  </si>
  <si>
    <t>1121</t>
  </si>
  <si>
    <t>ORT: ambulance</t>
  </si>
  <si>
    <t>ORT: ambulance Celkem</t>
  </si>
  <si>
    <t>1131</t>
  </si>
  <si>
    <t>ORT: JIP 29A</t>
  </si>
  <si>
    <t>ORT: JIP 29A Celkem</t>
  </si>
  <si>
    <t>1162</t>
  </si>
  <si>
    <t>ORT: operační sál - lokální</t>
  </si>
  <si>
    <t>ORT: operační sál - lokální Celkem</t>
  </si>
  <si>
    <t>léky - paušál (LEK)</t>
  </si>
  <si>
    <t>O</t>
  </si>
  <si>
    <t>ADRENALIN LECIVA</t>
  </si>
  <si>
    <t>INJ 5X1ML/1MG</t>
  </si>
  <si>
    <t>ALGIFEN NEO</t>
  </si>
  <si>
    <t>POR GTT SOL 1X50ML</t>
  </si>
  <si>
    <t>ALMIRAL</t>
  </si>
  <si>
    <t>INJ 10X3ML/75MG</t>
  </si>
  <si>
    <t>AMBROBENE 75 MG</t>
  </si>
  <si>
    <t>CPS RET 10x75MG</t>
  </si>
  <si>
    <t>APO-IBUPROFEN 400 MG</t>
  </si>
  <si>
    <t>POR TBL FLM 100X400MG</t>
  </si>
  <si>
    <t>P</t>
  </si>
  <si>
    <t>AULIN</t>
  </si>
  <si>
    <t>POR TBL NOB 30X100MG</t>
  </si>
  <si>
    <t>BETALOC SR 200MG</t>
  </si>
  <si>
    <t>TBL RET 30X200MG</t>
  </si>
  <si>
    <t>BETALOC ZOK 25 MG</t>
  </si>
  <si>
    <t>TBL RET 28X25MG</t>
  </si>
  <si>
    <t>BISOPROLOL MYLAN</t>
  </si>
  <si>
    <t>10MG TBL FLM 30</t>
  </si>
  <si>
    <t>BISOPROLOL MYLAN 2,5 MG</t>
  </si>
  <si>
    <t>POR TBL FLM 30X2.5MG</t>
  </si>
  <si>
    <t>BRETARIS GENUAIR 322 MCG</t>
  </si>
  <si>
    <t>INH PLV 1X60DÁV</t>
  </si>
  <si>
    <t>CARDILAN</t>
  </si>
  <si>
    <t>TBL 100X175MG</t>
  </si>
  <si>
    <t>CELASKON LONG EFFECT</t>
  </si>
  <si>
    <t>POR CPS PRO 30X500MG</t>
  </si>
  <si>
    <t>Celaskon long effect cps.60x 500mg</t>
  </si>
  <si>
    <t>CODEIN SLOVAKOFARMA 30MG</t>
  </si>
  <si>
    <t>TBL 10X30MG-BLISTR</t>
  </si>
  <si>
    <t>COMBAIR</t>
  </si>
  <si>
    <t>INH SOL PSS 180DÁVEK</t>
  </si>
  <si>
    <t>CORDARONE</t>
  </si>
  <si>
    <t>POR TBL NOB30X200MG</t>
  </si>
  <si>
    <t>DETRALEX</t>
  </si>
  <si>
    <t>POR TBL FLM 60</t>
  </si>
  <si>
    <t>DIAZEPAM SLOVAKOFARMA</t>
  </si>
  <si>
    <t>TBL 20X10MG</t>
  </si>
  <si>
    <t>DICLOFENAC DUO PHARMASWISS 75 MG</t>
  </si>
  <si>
    <t>POR CPS RDR 30X75MG</t>
  </si>
  <si>
    <t>DIMEXOL</t>
  </si>
  <si>
    <t>TBL 30X200MG</t>
  </si>
  <si>
    <t>EUTHYROX 50</t>
  </si>
  <si>
    <t>TBL 100X50RG</t>
  </si>
  <si>
    <t>FERRO-FOLGAMMA</t>
  </si>
  <si>
    <t>POR CPS MOL 100</t>
  </si>
  <si>
    <t>FORMANO</t>
  </si>
  <si>
    <t>INH PLV CPS 60X12RG</t>
  </si>
  <si>
    <t>FRAXIPARINE</t>
  </si>
  <si>
    <t>INJ SOL 10X0.6ML</t>
  </si>
  <si>
    <t>INJ SOL 10X0.4ML</t>
  </si>
  <si>
    <t>HALOPERIDOL</t>
  </si>
  <si>
    <t>GTT 1X10ML/20MG</t>
  </si>
  <si>
    <t>HELICID 20 ZENTIVA</t>
  </si>
  <si>
    <t>POR CPS ETD 90X20MG</t>
  </si>
  <si>
    <t>HIRUDOID</t>
  </si>
  <si>
    <t>DRM CRM 1X40GM</t>
  </si>
  <si>
    <t>HYDROCORTISON VUAB 100 MG</t>
  </si>
  <si>
    <t>INJ PLV SOL 1X100MG</t>
  </si>
  <si>
    <t>IMACORT</t>
  </si>
  <si>
    <t>DRM CRM 1X20GM</t>
  </si>
  <si>
    <t>IR OG. OPHTHALMO-SEPTONEX</t>
  </si>
  <si>
    <t>GTT OPH 1X10ML</t>
  </si>
  <si>
    <t>JOX SPR 30ML</t>
  </si>
  <si>
    <t>KALNORMIN</t>
  </si>
  <si>
    <t>POR TBL PRO 30X1GM</t>
  </si>
  <si>
    <t>Klysma salinické 10x135ml</t>
  </si>
  <si>
    <t>Lactobacillus acidophil.cps.75 bez laktózy</t>
  </si>
  <si>
    <t>LEXAURIN 1,5</t>
  </si>
  <si>
    <t>POR TBL NOB 30X1.5MG</t>
  </si>
  <si>
    <t>LEXAURIN 3</t>
  </si>
  <si>
    <t>3MG TBL NOB 30</t>
  </si>
  <si>
    <t>LOKREN 20 MG</t>
  </si>
  <si>
    <t>POR TBL FLM 98X20MG</t>
  </si>
  <si>
    <t>LOPERON CPS</t>
  </si>
  <si>
    <t>POR CPS DUR 10X2MG</t>
  </si>
  <si>
    <t>POR CPS DUR 20X2MG</t>
  </si>
  <si>
    <t>MAGNESII LACTICI 0,5 TBL. MEDICAMENTA</t>
  </si>
  <si>
    <t>TBL NOB 100X0,5GM</t>
  </si>
  <si>
    <t>MESOCAIN</t>
  </si>
  <si>
    <t>INJ 10X10ML 1%</t>
  </si>
  <si>
    <t>GEL 1X20GM</t>
  </si>
  <si>
    <t>NITROMINT 2.6MG</t>
  </si>
  <si>
    <t>TBL RET 60X2.6MG</t>
  </si>
  <si>
    <t>NOVALGIN</t>
  </si>
  <si>
    <t>TBL OBD 20X500MG</t>
  </si>
  <si>
    <t>INJ 5X5ML/2500MG</t>
  </si>
  <si>
    <t>PARALEN 500</t>
  </si>
  <si>
    <t>POR TBL NOB 24X500MG</t>
  </si>
  <si>
    <t>PRESID 5 MG</t>
  </si>
  <si>
    <t>TBL RET 30X5MG</t>
  </si>
  <si>
    <t>RYTMONORM 150MG</t>
  </si>
  <si>
    <t>TBL FLM 50</t>
  </si>
  <si>
    <t>SINUPRET</t>
  </si>
  <si>
    <t>TBL OBD 50</t>
  </si>
  <si>
    <t>SOTAHEXAL 80</t>
  </si>
  <si>
    <t>POR TBL NOB 100X80MG</t>
  </si>
  <si>
    <t>STREPSILS PLUS SPRAY</t>
  </si>
  <si>
    <t xml:space="preserve">ORM SPR 1X20ML </t>
  </si>
  <si>
    <t>SUPPOSITORIA GLYCERINI LECIVA</t>
  </si>
  <si>
    <t>SUP 10X2.35GM</t>
  </si>
  <si>
    <t>TANTUM VERDE</t>
  </si>
  <si>
    <t>LIQ 1X120ML-PET TR</t>
  </si>
  <si>
    <t>LIQ 1X240ML-PET TR</t>
  </si>
  <si>
    <t>TANTUM VERDE LEMON</t>
  </si>
  <si>
    <t>3MG PAS 20</t>
  </si>
  <si>
    <t>TENAXUM</t>
  </si>
  <si>
    <t>POR TBL NOB 90X1MG</t>
  </si>
  <si>
    <t>TIAPRIDAL</t>
  </si>
  <si>
    <t>POR TBLNOB 50X100MG</t>
  </si>
  <si>
    <t>TRAUMAPLANT</t>
  </si>
  <si>
    <t>UNG 1X50GM</t>
  </si>
  <si>
    <t>TRIAMCINOLON LECIVA</t>
  </si>
  <si>
    <t>CRM 1X10GM 0.1%</t>
  </si>
  <si>
    <t>TRITACE 2,5 MG</t>
  </si>
  <si>
    <t>POR TBL NOB 20X2.5MG</t>
  </si>
  <si>
    <t>VENTOLIN INHALER N</t>
  </si>
  <si>
    <t>INHSUSPSS200X100RG</t>
  </si>
  <si>
    <t>VEROSPIRON</t>
  </si>
  <si>
    <t>TBL 20X25MG</t>
  </si>
  <si>
    <t>XARELTO 10 MG</t>
  </si>
  <si>
    <t>POR TBL FLM 100X10MG</t>
  </si>
  <si>
    <t>ZODAC</t>
  </si>
  <si>
    <t>TBL OBD 30X10MG</t>
  </si>
  <si>
    <t>ZOLPIDEM MYLAN</t>
  </si>
  <si>
    <t>POR TBL FLM 20X10MG</t>
  </si>
  <si>
    <t>léky - krev.deriváty ZUL (TO)</t>
  </si>
  <si>
    <t>ALBUNORM 20%</t>
  </si>
  <si>
    <t>200G/L INF SOL 1X100ML</t>
  </si>
  <si>
    <t>léky - antibiotika (LEK)</t>
  </si>
  <si>
    <t>AMOKSIKLAV 1.2GM</t>
  </si>
  <si>
    <t>INJ SIC 5X1.2GM</t>
  </si>
  <si>
    <t>AMOKSIKLAV 1G</t>
  </si>
  <si>
    <t>TBL OBD 14X1GM</t>
  </si>
  <si>
    <t>AXETINE 1,5GM</t>
  </si>
  <si>
    <t>INJ SIC 10X1.5GM</t>
  </si>
  <si>
    <t>AZEPO 1 G</t>
  </si>
  <si>
    <t>INJ+INF PLV SOL 10X1GM</t>
  </si>
  <si>
    <t>Clindamycin Kabi 150mg/ml 10 x 4ml/600mg</t>
  </si>
  <si>
    <t>10 x 4ml /600mg</t>
  </si>
  <si>
    <t>Clindamycin Kabi inj.sol.10x2ml/300mg</t>
  </si>
  <si>
    <t>FRAMYKOIN</t>
  </si>
  <si>
    <t>UNG 1X10GM</t>
  </si>
  <si>
    <t>VANCOMYCIN MYLAN 500 MG</t>
  </si>
  <si>
    <t>INF PLV SOL 1X500MG</t>
  </si>
  <si>
    <t>léky - antimykotika (LEK)</t>
  </si>
  <si>
    <t>FLUCONAZOL KABI 2 MG/ML</t>
  </si>
  <si>
    <t>INF SOL 10X100ML/200MG</t>
  </si>
  <si>
    <t>10% GLUCOSE IN WATER FOR INJECTION FRESENIUS</t>
  </si>
  <si>
    <t>100MG/ML INF SOL 1X500ML II</t>
  </si>
  <si>
    <t>ACIDUM ASCORBICUM</t>
  </si>
  <si>
    <t>INJ 5X5ML</t>
  </si>
  <si>
    <t>POR CPS PRO 20X75MG</t>
  </si>
  <si>
    <t>AMICLOTON</t>
  </si>
  <si>
    <t>TBL 30</t>
  </si>
  <si>
    <t>POR TBL FLM 30X400MG</t>
  </si>
  <si>
    <t>ATROVENT 0.025%</t>
  </si>
  <si>
    <t>INH SOL 1X20ML</t>
  </si>
  <si>
    <t>AZOPT</t>
  </si>
  <si>
    <t>OPH GTT SUS 1X5ML</t>
  </si>
  <si>
    <t>CAVINTON</t>
  </si>
  <si>
    <t>TBL 50X5MG</t>
  </si>
  <si>
    <t>CODEIN SLOVAKOFARMA 15MG</t>
  </si>
  <si>
    <t>TBL 10X15MG-BLISTR</t>
  </si>
  <si>
    <t>CONTROLOC I.V.</t>
  </si>
  <si>
    <t>INJ PLV SOL 1X40MG</t>
  </si>
  <si>
    <t>DASSELTA 5 MG</t>
  </si>
  <si>
    <t>POR TBL FLM 10X5MG</t>
  </si>
  <si>
    <t>DEPO-MEDROL</t>
  </si>
  <si>
    <t>INJ 1X1ML/40MG</t>
  </si>
  <si>
    <t>TBL OBD 30</t>
  </si>
  <si>
    <t>DIPIDOLOR</t>
  </si>
  <si>
    <t>INJ 5X2ML 7.5MG/ML</t>
  </si>
  <si>
    <t>DIPROPHOS</t>
  </si>
  <si>
    <t>INJ SUS 5X1ML/7MG</t>
  </si>
  <si>
    <t>DITHIADEN</t>
  </si>
  <si>
    <t>TBL 20X2MG</t>
  </si>
  <si>
    <t>DORMICUM 15 MG</t>
  </si>
  <si>
    <t>TBL OBD 10X15MG</t>
  </si>
  <si>
    <t>DZ PRONTODERM PENA 200ml</t>
  </si>
  <si>
    <t>ENDIARON</t>
  </si>
  <si>
    <t>POR TBL FLM 10X250MG</t>
  </si>
  <si>
    <t>INJ SOL 10X0.8ML</t>
  </si>
  <si>
    <t>INJ SOL 10X0.3ML</t>
  </si>
  <si>
    <t>FURON</t>
  </si>
  <si>
    <t>TBL 50X40MG</t>
  </si>
  <si>
    <t>GLUKÓZA 10 BRAUN</t>
  </si>
  <si>
    <t>INF SOL 10X500ML-PE</t>
  </si>
  <si>
    <t>POR CPS ETD 28X20MG</t>
  </si>
  <si>
    <t>HUMULIN R 100 M.J./ML</t>
  </si>
  <si>
    <t>INJ 1X10ML/1KU</t>
  </si>
  <si>
    <t>CHLORID SODNÝ 0,9% BRAUN</t>
  </si>
  <si>
    <t>INF SOL 20X100MLPELAH</t>
  </si>
  <si>
    <t>INF SOL 10X250MLPELAH</t>
  </si>
  <si>
    <t>INDOMETACIN 100 BERLIN-CHEMIE</t>
  </si>
  <si>
    <t>SUP 10X100MG</t>
  </si>
  <si>
    <t>ISOLYTE BP - PLAST. LÁHEV</t>
  </si>
  <si>
    <t xml:space="preserve">INF SOL 10X1000ML KP </t>
  </si>
  <si>
    <t>KANAVIT</t>
  </si>
  <si>
    <t>GTT 1X5ML 20MG/ML</t>
  </si>
  <si>
    <t>MAALOX CITRON SUSPENZE</t>
  </si>
  <si>
    <t>POR SUS 20</t>
  </si>
  <si>
    <t>MABRON</t>
  </si>
  <si>
    <t>INJ SOL 5X2ML</t>
  </si>
  <si>
    <t>TBL NOB 50X0,5GM</t>
  </si>
  <si>
    <t>MAGNESIUM SULFURICUM BIOTIKA</t>
  </si>
  <si>
    <t>INJ 5X10ML 10%</t>
  </si>
  <si>
    <t>MAGNOSOLV</t>
  </si>
  <si>
    <t>GRA 30X6.1GM(SACKY)</t>
  </si>
  <si>
    <t>MUCONASAL PLUS</t>
  </si>
  <si>
    <t>SPR NAS 1X10ML</t>
  </si>
  <si>
    <t>MUCOSOLVAN</t>
  </si>
  <si>
    <t>POR GTT SOL+INH SOL 60ML</t>
  </si>
  <si>
    <t>NEBIVOLOL SANDOZ 5 MG</t>
  </si>
  <si>
    <t>POR TBL NOB 28X5MG</t>
  </si>
  <si>
    <t>PARACETAMOL KABI 10MG/ML</t>
  </si>
  <si>
    <t>INF SOL 10X100ML/1000MG</t>
  </si>
  <si>
    <t>RINGERUV ROZTOK BRAUN</t>
  </si>
  <si>
    <t>INF 10X500ML(LDPE)</t>
  </si>
  <si>
    <t>ROSUMOP 10 MG</t>
  </si>
  <si>
    <t>POR TBL FLM 30X10MG</t>
  </si>
  <si>
    <t>SOLU-MEDROL</t>
  </si>
  <si>
    <t>INJ SIC 1X40MG+1ML</t>
  </si>
  <si>
    <t>STOPTUSSIN</t>
  </si>
  <si>
    <t>POR GTT SOL 1X25ML</t>
  </si>
  <si>
    <t>STOPTUSSIN TABLETY</t>
  </si>
  <si>
    <t>POR TBL NOB 20</t>
  </si>
  <si>
    <t>TARKA 180/2 MG TBL.</t>
  </si>
  <si>
    <t>POR TBL RET 28</t>
  </si>
  <si>
    <t>TRALGIT 100 INJ</t>
  </si>
  <si>
    <t>INJ SOL 5X2ML/100MG</t>
  </si>
  <si>
    <t>TRALGIT 50 INJ</t>
  </si>
  <si>
    <t>INJ SOL 5X1ML/50MG</t>
  </si>
  <si>
    <t>TRIAMCINOLON TEVA</t>
  </si>
  <si>
    <t>DRM EML 1X30GM</t>
  </si>
  <si>
    <t>TRIPLIXAM 10 MG/2,5 MG/10 MG</t>
  </si>
  <si>
    <t>POR TBL FLM 30</t>
  </si>
  <si>
    <t>XALACOM</t>
  </si>
  <si>
    <t>OPH GTT SOL 1X2.5ML</t>
  </si>
  <si>
    <t>ZIBOR 25 000 IU</t>
  </si>
  <si>
    <t>INJ SOL 2X0.4ML/10000IU</t>
  </si>
  <si>
    <t>DALACIN C 300 MG</t>
  </si>
  <si>
    <t>POR CPS DUR 16X300MG</t>
  </si>
  <si>
    <t>XORIMAX 500 MG POTAH.TABLETY</t>
  </si>
  <si>
    <t>PORTBLFLM10X500MG</t>
  </si>
  <si>
    <t>AESCIN-TEVA</t>
  </si>
  <si>
    <t>POR TBL FLM 30X20MG</t>
  </si>
  <si>
    <t>AGEN 10</t>
  </si>
  <si>
    <t>POR TBL NOB 30X10MG</t>
  </si>
  <si>
    <t>TBL 15X100MG</t>
  </si>
  <si>
    <t>Biopron9 tob.60</t>
  </si>
  <si>
    <t>CONTROLOC 20 MG</t>
  </si>
  <si>
    <t>POR TBL ENT 28X20MG I</t>
  </si>
  <si>
    <t>POR TBL ENT 100X20MG</t>
  </si>
  <si>
    <t>POR TBL FLM 90X5MG</t>
  </si>
  <si>
    <t>DEGAN</t>
  </si>
  <si>
    <t>INJ 50X2ML/10MG</t>
  </si>
  <si>
    <t>DIGOXIN 0.125 LECIVA</t>
  </si>
  <si>
    <t>TBL 30X0.125MG</t>
  </si>
  <si>
    <t>DITUSTAT</t>
  </si>
  <si>
    <t>DUPHALAC</t>
  </si>
  <si>
    <t>667MG/ML POR SOL 1X500ML HDP</t>
  </si>
  <si>
    <t>DZ OCTENISEPT 1 l</t>
  </si>
  <si>
    <t>EBRANTIL 30 RETARD</t>
  </si>
  <si>
    <t>POR CPS PRO 50X30MG</t>
  </si>
  <si>
    <t>ENAP 10MG</t>
  </si>
  <si>
    <t>TBL 100X10MG</t>
  </si>
  <si>
    <t>CPS 50</t>
  </si>
  <si>
    <t>FURORESE 40</t>
  </si>
  <si>
    <t>INF SOL 10X500MLPELAH</t>
  </si>
  <si>
    <t>INF SOL 10X1000MLPLAH</t>
  </si>
  <si>
    <t>ISOLYTE  FFX - VAK</t>
  </si>
  <si>
    <t>INF SOL 10X1000ML Freeflex</t>
  </si>
  <si>
    <t>KALIUM CHLORATUM BIOMEDICA</t>
  </si>
  <si>
    <t>POR TBLFLM100X500MG</t>
  </si>
  <si>
    <t>KALIUM CHLORATUM LECIVA 7.5%</t>
  </si>
  <si>
    <t>INJ 5X10ML 7.5%</t>
  </si>
  <si>
    <t>KREON 10 000</t>
  </si>
  <si>
    <t>POR CPS ETD 50</t>
  </si>
  <si>
    <t>LOZAP 100 ZENTIVA</t>
  </si>
  <si>
    <t>POR TBL FLM 30X100MG</t>
  </si>
  <si>
    <t>NATRIUM CHLORATUM BIOTIKA 10%</t>
  </si>
  <si>
    <t>NITROGLYCERIN SLOVAKOFARMA</t>
  </si>
  <si>
    <t>TBL 20X0.5MG</t>
  </si>
  <si>
    <t>PLAQUENIL</t>
  </si>
  <si>
    <t>TBL OBD 60X200MG</t>
  </si>
  <si>
    <t xml:space="preserve">PREGABALIN TEVA 150MG </t>
  </si>
  <si>
    <t>CPS DUR 14</t>
  </si>
  <si>
    <t>PRESTANCE 10 MG/10 MG</t>
  </si>
  <si>
    <t>POR TBL NOB 30</t>
  </si>
  <si>
    <t>QUETIAPINE POLPHARMA 25 MG POTAHOVANÉ TABLETY</t>
  </si>
  <si>
    <t>POR TBL FLM 30X25MG</t>
  </si>
  <si>
    <t>SORBIFER DURULES</t>
  </si>
  <si>
    <t>TBL FLM 60X320MG/60MG</t>
  </si>
  <si>
    <t>THIAMIN LECIVA</t>
  </si>
  <si>
    <t>TBL 20X50MG(BLISTR)</t>
  </si>
  <si>
    <t>VENLAFAXIN MYLAN 75 MG</t>
  </si>
  <si>
    <t>POR CPS PRO 30X75MG</t>
  </si>
  <si>
    <t>AMIKACIN MEDOPHARM 500 MG/2 ML</t>
  </si>
  <si>
    <t>INJ+INF SOL 10X2ML/500MG</t>
  </si>
  <si>
    <t>ARCHIFAR 1 G</t>
  </si>
  <si>
    <t>CEFTAZIDIM KABI 2 GM</t>
  </si>
  <si>
    <t>INJ+INF PLV SOL 10X2GM</t>
  </si>
  <si>
    <t>CIPROFLOXACIN KABI 200 MG/100 ML INFUZNÍ ROZTOK</t>
  </si>
  <si>
    <t>INF SOL 10X200MG/100ML</t>
  </si>
  <si>
    <t>CIPROFLOXACIN KABI 400 MG/200 ML INFUZNÍ ROZTOK</t>
  </si>
  <si>
    <t>INF SOL 10X400MG/200ML</t>
  </si>
  <si>
    <t xml:space="preserve">Gentamicin B.Braun 1mg/ml </t>
  </si>
  <si>
    <t>inf.sol.20 x 80 ml</t>
  </si>
  <si>
    <t>PIPERACILLIN/TAZOBACTAM KABI 4 G/0,5 G</t>
  </si>
  <si>
    <t>INF PLV SOL 10X4.5GM</t>
  </si>
  <si>
    <t>SEFOTAK 1 G</t>
  </si>
  <si>
    <t>INJ PLV SOL 1X1GM</t>
  </si>
  <si>
    <t>VANCOMYCIN MYLAN 1000 MG</t>
  </si>
  <si>
    <t>INF PLV SOL 1X1GM</t>
  </si>
  <si>
    <t>ZYVOXID</t>
  </si>
  <si>
    <t>INF SOL 10X300ML</t>
  </si>
  <si>
    <t>IMAZOL KRÉMPASTA</t>
  </si>
  <si>
    <t>DRM PST 1X30GM</t>
  </si>
  <si>
    <t>BRAUNOVIDON MAST</t>
  </si>
  <si>
    <t>UNG 1X100GM-TUBA</t>
  </si>
  <si>
    <t>INJ 1X5ML 40MG/ML</t>
  </si>
  <si>
    <t>DZ TRIXO LIND 500ML</t>
  </si>
  <si>
    <t>MARCAINE 0.5%</t>
  </si>
  <si>
    <t>INJ SOL5X20ML/100MG</t>
  </si>
  <si>
    <t>AMBROBENE 7.5MG/ML</t>
  </si>
  <si>
    <t>SOL 1X100ML</t>
  </si>
  <si>
    <t>BIOFENAC 100 MG PRÁŠEK PRO PŘÍPRAVU PERORÁLNÍHO RO</t>
  </si>
  <si>
    <t>POR PLV SOL 20X100MG</t>
  </si>
  <si>
    <t>BROMHEXIN 12 KM-KAPKY</t>
  </si>
  <si>
    <t>POR GTT SOL 30ML</t>
  </si>
  <si>
    <t>Carbosorb tbl.20-blistr</t>
  </si>
  <si>
    <t>CITALEC 20 ZENTIVA</t>
  </si>
  <si>
    <t>DORSIFLEX</t>
  </si>
  <si>
    <t>DZ OCTENISEPT 250 ml</t>
  </si>
  <si>
    <t>sprej</t>
  </si>
  <si>
    <t>EBRANTIL I.V. 25</t>
  </si>
  <si>
    <t>INJ SOL 5X5ML/25MG</t>
  </si>
  <si>
    <t>ERDOMED 300MG</t>
  </si>
  <si>
    <t>CPS 20X300MG</t>
  </si>
  <si>
    <t>FAKTU 50MG/G+20MG/G</t>
  </si>
  <si>
    <t>RCT UNG 20G</t>
  </si>
  <si>
    <t>FASTUM GEL</t>
  </si>
  <si>
    <t>DRM GEL 1X100GM</t>
  </si>
  <si>
    <t>FUROSEMID ACCORD</t>
  </si>
  <si>
    <t>10MG/ML INJ/INF SOL 10X2ML</t>
  </si>
  <si>
    <t>GLUKÓZA 5 BRAUN</t>
  </si>
  <si>
    <t>IBALGIN GEL 100G</t>
  </si>
  <si>
    <t>KALIUMCHLORID 7.45% BRAUN</t>
  </si>
  <si>
    <t>INF CNC SOL 20X20ML</t>
  </si>
  <si>
    <t>KL Medispend Lemon 1000 ml</t>
  </si>
  <si>
    <t>MAXITROL</t>
  </si>
  <si>
    <t>NEODOLPASSE</t>
  </si>
  <si>
    <t>INF 10X250ML</t>
  </si>
  <si>
    <t>NORADRENALIN LECIVA</t>
  </si>
  <si>
    <t>ONDANSETRON ACCORD</t>
  </si>
  <si>
    <t>2MG/ML INJ+INF SOL 5X4ML</t>
  </si>
  <si>
    <t>PARALEN PLUS</t>
  </si>
  <si>
    <t>TBL OBD 24</t>
  </si>
  <si>
    <t>SEROPRAM</t>
  </si>
  <si>
    <t>INF 5X0.5ML/20MG</t>
  </si>
  <si>
    <t>SPECIES UROLOGICAE PLANTA LEROS</t>
  </si>
  <si>
    <t>SPC 20X1.5GM(SÁČKY)</t>
  </si>
  <si>
    <t xml:space="preserve">SUFENTANIL TORREX 5 MCG/ML </t>
  </si>
  <si>
    <t>INJ SOL 5X2ML/10RG</t>
  </si>
  <si>
    <t>SYNTOSTIGMIN</t>
  </si>
  <si>
    <t>INJ 10X1ML/0.5MG</t>
  </si>
  <si>
    <t>Tiapridex 12x2ml/100mg inj.- Mimořádný dovoz!!</t>
  </si>
  <si>
    <t>TORECAN</t>
  </si>
  <si>
    <t>SUP 6X6.5MG</t>
  </si>
  <si>
    <t>INJ 5X1ML/6.5MG</t>
  </si>
  <si>
    <t>ZOFRAN ZYDIS</t>
  </si>
  <si>
    <t>4MG TBL BUC 10</t>
  </si>
  <si>
    <t>POR TBL FLM 50X10MG</t>
  </si>
  <si>
    <t>léky - parenterální výživa (LEK)</t>
  </si>
  <si>
    <t>AMINOPLASMAL HEPA-10%</t>
  </si>
  <si>
    <t>INF 10X500ML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</si>
  <si>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</si>
  <si>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</si>
  <si>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</si>
  <si>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</si>
  <si>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</si>
  <si>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NUTRIDRINK COMPACT PROTEIN S PŘÍCHUTÍ BROSKEV A MA</t>
  </si>
  <si>
    <t>POR SOL 4X125ML</t>
  </si>
  <si>
    <t>NUTRIDRINK COMPACT PROTEIN S PŘÍCHUTÍ KÁVY</t>
  </si>
  <si>
    <t>NUTRIDRINK JUICE STYLE S PŘÍCHUTÍ JABLEČNOU</t>
  </si>
  <si>
    <t>NUTRIDRINK JUICE STYLE S PŘÍCHUTÍ JAHODOVOU</t>
  </si>
  <si>
    <t>NUTRIDRINK S PŘÍCHUTÍ VANILKOVOU</t>
  </si>
  <si>
    <t>NUTRIDRINK YOGHURT S PŘÍCHUTÍ MALINA</t>
  </si>
  <si>
    <t>NUTRIDRINK YOGHURT S PŘÍCHUTÍ VANILKA A CITRÓN</t>
  </si>
  <si>
    <t>NUTRISON MULTI FIBRE</t>
  </si>
  <si>
    <t>POR SOL 1X1000ML-VA</t>
  </si>
  <si>
    <t>AMOKSIKLAV 1 G</t>
  </si>
  <si>
    <t>POR TBL FLM 21X1GM</t>
  </si>
  <si>
    <t>MACMIROR COMPLEX</t>
  </si>
  <si>
    <t>SUP VAG 12</t>
  </si>
  <si>
    <t>DZ BRAUNOL 1 L</t>
  </si>
  <si>
    <t>EXACYL</t>
  </si>
  <si>
    <t>INJ 5X5ML/500MG</t>
  </si>
  <si>
    <t>FYZIOLOGICKÝ ROZTOK VIAFLO</t>
  </si>
  <si>
    <t>INF SOL 50X100ML</t>
  </si>
  <si>
    <t>IR  NaCl 0,9% 5000 ml vak Bieffe</t>
  </si>
  <si>
    <t>for irrig. 1x5000 ml 15%</t>
  </si>
  <si>
    <t>IR AC.BORICI AQ.OPHTAL.50 ML</t>
  </si>
  <si>
    <t>IR OČNI VODA 50 ml</t>
  </si>
  <si>
    <t>IR ETHANOLUM 96% 10ML</t>
  </si>
  <si>
    <t>IR 10ml</t>
  </si>
  <si>
    <t>KL MS HYDROG.PEROX. 3% 1000g</t>
  </si>
  <si>
    <t>KL SOL.FORMAL.K FIXACI TKANI,1000G</t>
  </si>
  <si>
    <t>POR TBL NOB 12X500MG</t>
  </si>
  <si>
    <t>RINGERŮV ROZTOK VIAFLO</t>
  </si>
  <si>
    <t>INF SOL 10X1000ML</t>
  </si>
  <si>
    <t>GARAMYCIN SCHWAMM</t>
  </si>
  <si>
    <t>130MG SPO MED 1</t>
  </si>
  <si>
    <t>1111 - ORT: lůžkové oddělení 29A</t>
  </si>
  <si>
    <t>1121 - ORT: ambulance</t>
  </si>
  <si>
    <t>1113 - ORT: lůžkové oddělení 29C (6 lůžek KÚČOCH)</t>
  </si>
  <si>
    <t>1112 - ORT: lůžkové oddělení 29B</t>
  </si>
  <si>
    <t>1131 - ORT: JIP 29A</t>
  </si>
  <si>
    <t>A02BC02 - PANTOPRAZOL</t>
  </si>
  <si>
    <t>B01AB06 - NADROPARIN</t>
  </si>
  <si>
    <t>C01BC03 - PROPAFENON</t>
  </si>
  <si>
    <t>C01BD01 - AMIODARON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</si>
  <si>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</si>
  <si>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</si>
  <si>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</si>
  <si>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</si>
  <si>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</si>
  <si>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</si>
  <si>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C08CA01 - AMLODIPIN</t>
  </si>
  <si>
    <t>C09AA05 - RAMIPRIL</t>
  </si>
  <si>
    <t>C09BB04 - PERINDOPRIL A AMLODIPIN</t>
  </si>
  <si>
    <t>C09CA01 - LOSARTAN</t>
  </si>
  <si>
    <t>C10AA07 - ROSUVASTATIN</t>
  </si>
  <si>
    <t>H02AB04 - METHYLPREDNISOLON</t>
  </si>
  <si>
    <t>H03AA01 - LEVOTHYROXIN, SODNÁ SŮL</t>
  </si>
  <si>
    <t>J01DC02 - CEFUROXIM</t>
  </si>
  <si>
    <t>J01DD01 - CEFOTAXIM</t>
  </si>
  <si>
    <t>J01DH02 - MEROPENEM</t>
  </si>
  <si>
    <t>J01FF01 - KLINDAMYCIN</t>
  </si>
  <si>
    <t>J01GB06 - AMIKACIN</t>
  </si>
  <si>
    <t>J01XA01 - VANKOMYCIN</t>
  </si>
  <si>
    <t>J01XX08 - LINEZOLID</t>
  </si>
  <si>
    <t>J02AC01 - FLUKONAZOL</t>
  </si>
  <si>
    <t>M01AX17 - NIMESULID</t>
  </si>
  <si>
    <t>N02BB02 - SODNÁ SŮL METAMIZOLU</t>
  </si>
  <si>
    <t>N02BE01 - PARACETAMOL</t>
  </si>
  <si>
    <t>N03AX16 - PREGABALIN</t>
  </si>
  <si>
    <t>N05AH04 - KVETIAPIN</t>
  </si>
  <si>
    <t>N05CD08 - MIDAZOLAM</t>
  </si>
  <si>
    <t>N05CF02 - ZOLPIDEM</t>
  </si>
  <si>
    <t>N06AB04 - CITALOPRAM</t>
  </si>
  <si>
    <t>N06AX16 - VENLAFAXIN</t>
  </si>
  <si>
    <t>N06BX18 - VINPOCETIN</t>
  </si>
  <si>
    <t>R03AC02 - SALBUTAMOL</t>
  </si>
  <si>
    <t>R06AE07 - CETIRIZIN</t>
  </si>
  <si>
    <t>R06AX27 - DESLORATADIN</t>
  </si>
  <si>
    <t>V06XX - POTRAVINY PRO ZVLÁŠTNÍ LÉKAŘSKÉ ÚČELY (PZLÚ)</t>
  </si>
  <si>
    <t>C09BX01 - PERINDOPRIL, AMLODIPIN A INDAPAMID</t>
  </si>
  <si>
    <t>N01AH03 - SUFENTANIL</t>
  </si>
  <si>
    <t>J01CR02 - AMOXICILIN A  INHIBITOR BETA-LAKTAMASY</t>
  </si>
  <si>
    <t>A06AD11 - LAKTULOSA</t>
  </si>
  <si>
    <t>J01CR05 - PIPERACILIN A  INHIBITOR BETA-LAKTAMASY</t>
  </si>
  <si>
    <t>B01AB06</t>
  </si>
  <si>
    <t>213489</t>
  </si>
  <si>
    <t>9500IU/ML INJ SOL ISP 10X0,6ML</t>
  </si>
  <si>
    <t>213494</t>
  </si>
  <si>
    <t>9500IU/ML INJ SOL ISP 10X0,4ML</t>
  </si>
  <si>
    <t>C01BC03</t>
  </si>
  <si>
    <t>215904</t>
  </si>
  <si>
    <t>RYTMONORM</t>
  </si>
  <si>
    <t>150MG TBL FLM 50</t>
  </si>
  <si>
    <t>C01BD01</t>
  </si>
  <si>
    <t>13767</t>
  </si>
  <si>
    <t>200MG TBL NOB 30</t>
  </si>
  <si>
    <t>C05BA01</t>
  </si>
  <si>
    <t>100308</t>
  </si>
  <si>
    <t>300MG/100G CRM 40G</t>
  </si>
  <si>
    <t>C07AB02</t>
  </si>
  <si>
    <t>32225</t>
  </si>
  <si>
    <t>BETALOC ZOK</t>
  </si>
  <si>
    <t>25MG TBL PRO 28</t>
  </si>
  <si>
    <t>46981</t>
  </si>
  <si>
    <t>BETALOC SR</t>
  </si>
  <si>
    <t>200MG TBL PRO 30</t>
  </si>
  <si>
    <t>C07AB05</t>
  </si>
  <si>
    <t>49910</t>
  </si>
  <si>
    <t>LOKREN</t>
  </si>
  <si>
    <t>20MG TBL FLM 98</t>
  </si>
  <si>
    <t>C07AB07</t>
  </si>
  <si>
    <t>158673</t>
  </si>
  <si>
    <t>2,5MG TBL FLM 30</t>
  </si>
  <si>
    <t>158711</t>
  </si>
  <si>
    <t>C09AA05</t>
  </si>
  <si>
    <t>56976</t>
  </si>
  <si>
    <t>TRITACE</t>
  </si>
  <si>
    <t>2,5MG TBL NOB 20</t>
  </si>
  <si>
    <t>H03AA01</t>
  </si>
  <si>
    <t>69189</t>
  </si>
  <si>
    <t>EUTHYROX</t>
  </si>
  <si>
    <t>50MCG TBL NOB 100</t>
  </si>
  <si>
    <t>J01CR02</t>
  </si>
  <si>
    <t>5951</t>
  </si>
  <si>
    <t>875MG/125MG TBL FLM 14</t>
  </si>
  <si>
    <t>J01FF01</t>
  </si>
  <si>
    <t>129834</t>
  </si>
  <si>
    <t>CLINDAMYCIN KABI</t>
  </si>
  <si>
    <t>150MG/ML INJ SOL 10X2ML</t>
  </si>
  <si>
    <t>129836</t>
  </si>
  <si>
    <t>150MG/ML INJ SOL 10X4ML</t>
  </si>
  <si>
    <t>J01XA01</t>
  </si>
  <si>
    <t>166265</t>
  </si>
  <si>
    <t>VANCOMYCIN MYLAN</t>
  </si>
  <si>
    <t>500MG INF PLV SOL 1</t>
  </si>
  <si>
    <t>J02AC01</t>
  </si>
  <si>
    <t>164401</t>
  </si>
  <si>
    <t>FLUCONAZOL KABI</t>
  </si>
  <si>
    <t>2MG/ML INF SOL 10X100ML</t>
  </si>
  <si>
    <t>M01AX17</t>
  </si>
  <si>
    <t>12892</t>
  </si>
  <si>
    <t>100MG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</si>
  <si>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</si>
  <si>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</si>
  <si>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</si>
  <si>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</si>
  <si>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</si>
  <si>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</si>
  <si>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</si>
  <si>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N05CF02</t>
  </si>
  <si>
    <t>146894</t>
  </si>
  <si>
    <t>10MG TBL FLM 20</t>
  </si>
  <si>
    <t>R03AC02</t>
  </si>
  <si>
    <t>31934</t>
  </si>
  <si>
    <t>100MCG/DÁV INH SUS PSS 200DÁV</t>
  </si>
  <si>
    <t>R06AE07</t>
  </si>
  <si>
    <t>66030</t>
  </si>
  <si>
    <t>A02BC02</t>
  </si>
  <si>
    <t>214427</t>
  </si>
  <si>
    <t>40MG INJ PLV SOL 1</t>
  </si>
  <si>
    <t>213485</t>
  </si>
  <si>
    <t>9500IU/ML INJ SOL ISP 10X0,8ML</t>
  </si>
  <si>
    <t>213487</t>
  </si>
  <si>
    <t>9500IU/ML INJ SOL ISP 10X0,3ML</t>
  </si>
  <si>
    <t>C03CA01</t>
  </si>
  <si>
    <t>98219</t>
  </si>
  <si>
    <t>40MG TBL NOB 50</t>
  </si>
  <si>
    <t>C07AB12</t>
  </si>
  <si>
    <t>112572</t>
  </si>
  <si>
    <t>NEBIVOLOL SANDOZ</t>
  </si>
  <si>
    <t>5MG TBL NOB 28</t>
  </si>
  <si>
    <t>C09BX01</t>
  </si>
  <si>
    <t>190973</t>
  </si>
  <si>
    <t>TRIPLIXAM</t>
  </si>
  <si>
    <t>10MG/2,5MG/10MG TBL FLM 30</t>
  </si>
  <si>
    <t>C10AA07</t>
  </si>
  <si>
    <t>145551</t>
  </si>
  <si>
    <t>ROSUMOP</t>
  </si>
  <si>
    <t>H02AB04</t>
  </si>
  <si>
    <t>90044</t>
  </si>
  <si>
    <t>40MG/ML INJ SUS 1X1ML</t>
  </si>
  <si>
    <t>9709</t>
  </si>
  <si>
    <t>40MG/ML INJ PSO LQF 40MG+1ML</t>
  </si>
  <si>
    <t>J01DC02</t>
  </si>
  <si>
    <t>18547</t>
  </si>
  <si>
    <t>XORIMAX</t>
  </si>
  <si>
    <t>500MG TBL FLM 10</t>
  </si>
  <si>
    <t>N02BE01</t>
  </si>
  <si>
    <t>157875</t>
  </si>
  <si>
    <t>PARACETAMOL KABI</t>
  </si>
  <si>
    <t>10MG/ML INF SOL 10X100ML</t>
  </si>
  <si>
    <t>N05CD08</t>
  </si>
  <si>
    <t>15010</t>
  </si>
  <si>
    <t>DORMICUM</t>
  </si>
  <si>
    <t>15MG TBL FLM 10X1</t>
  </si>
  <si>
    <t>N06BX18</t>
  </si>
  <si>
    <t>4063</t>
  </si>
  <si>
    <t>5MG TBL NOB 50</t>
  </si>
  <si>
    <t>R06AX27</t>
  </si>
  <si>
    <t>168834</t>
  </si>
  <si>
    <t>DASSELTA</t>
  </si>
  <si>
    <t>5MG TBL FLM 10</t>
  </si>
  <si>
    <t>214433</t>
  </si>
  <si>
    <t>CONTROLOC</t>
  </si>
  <si>
    <t>20MG TBL ENT 28 I</t>
  </si>
  <si>
    <t>214435</t>
  </si>
  <si>
    <t>20MG TBL ENT 100</t>
  </si>
  <si>
    <t>A06AD11</t>
  </si>
  <si>
    <t>215715</t>
  </si>
  <si>
    <t>667G/L POR SOL 1X500ML II</t>
  </si>
  <si>
    <t>56804</t>
  </si>
  <si>
    <t>C08CA01</t>
  </si>
  <si>
    <t>2954</t>
  </si>
  <si>
    <t>10MG TBL NOB 30</t>
  </si>
  <si>
    <t>C09BB04</t>
  </si>
  <si>
    <t>124129</t>
  </si>
  <si>
    <t>PRESTANCE</t>
  </si>
  <si>
    <t>10MG/10MG TBL NOB 30</t>
  </si>
  <si>
    <t>C09CA01</t>
  </si>
  <si>
    <t>114068</t>
  </si>
  <si>
    <t>100MG TBL FLM 30 PVC</t>
  </si>
  <si>
    <t>J01CR05</t>
  </si>
  <si>
    <t>113453</t>
  </si>
  <si>
    <t>PIPERACILLIN/TAZOBACTAM KABI</t>
  </si>
  <si>
    <t>4G/0,5G INF PLV SOL 10</t>
  </si>
  <si>
    <t>J01DD01</t>
  </si>
  <si>
    <t>201030</t>
  </si>
  <si>
    <t>SEFOTAK</t>
  </si>
  <si>
    <t>1G INJ PLV SOL 1</t>
  </si>
  <si>
    <t>J01DH02</t>
  </si>
  <si>
    <t>183817</t>
  </si>
  <si>
    <t>ARCHIFAR</t>
  </si>
  <si>
    <t>1G INJ/INF PLV SOL 10</t>
  </si>
  <si>
    <t>J01GB06</t>
  </si>
  <si>
    <t>195147</t>
  </si>
  <si>
    <t>AMIKACIN MEDOPHARM</t>
  </si>
  <si>
    <t>500MG/2ML INJ/INF SOL 10X2ML</t>
  </si>
  <si>
    <t>166269</t>
  </si>
  <si>
    <t>1000MG INF PLV SOL 1</t>
  </si>
  <si>
    <t>J01XX08</t>
  </si>
  <si>
    <t>3708</t>
  </si>
  <si>
    <t>2MG/ML INF SOL 10X300ML I</t>
  </si>
  <si>
    <t>12891</t>
  </si>
  <si>
    <t>100MG TBL NOB 15</t>
  </si>
  <si>
    <t>N03AX16</t>
  </si>
  <si>
    <t>211472</t>
  </si>
  <si>
    <t>PREGABALIN TEVA</t>
  </si>
  <si>
    <t>150MG CPS DUR 14</t>
  </si>
  <si>
    <t>N05AH04</t>
  </si>
  <si>
    <t>142865</t>
  </si>
  <si>
    <t>QUETIAPINE POLPHARMA</t>
  </si>
  <si>
    <t>25MG TBL FLM 3X10</t>
  </si>
  <si>
    <t>N06AX16</t>
  </si>
  <si>
    <t>115551</t>
  </si>
  <si>
    <t>VENLAFAXIN MYLAN</t>
  </si>
  <si>
    <t>75MG CPS PRO 30</t>
  </si>
  <si>
    <t>168838</t>
  </si>
  <si>
    <t>5MG TBL FLM 90</t>
  </si>
  <si>
    <t>40536</t>
  </si>
  <si>
    <t>40MG/ML INJ SUS 1X5ML</t>
  </si>
  <si>
    <t>214036</t>
  </si>
  <si>
    <t>203097</t>
  </si>
  <si>
    <t>875MG/125MG TBL FLM 21</t>
  </si>
  <si>
    <t>N01AH03</t>
  </si>
  <si>
    <t>162444</t>
  </si>
  <si>
    <t>SUFENTANIL TORREX</t>
  </si>
  <si>
    <t>5MCG/ML INJ SOL 5X2ML</t>
  </si>
  <si>
    <t>146899</t>
  </si>
  <si>
    <t>10MG TBL FLM 50</t>
  </si>
  <si>
    <t>N06AB04</t>
  </si>
  <si>
    <t>17431</t>
  </si>
  <si>
    <t>20MG TBL FLM 30</t>
  </si>
  <si>
    <t>V06XX</t>
  </si>
  <si>
    <t>217109</t>
  </si>
  <si>
    <t>217110</t>
  </si>
  <si>
    <t>33530</t>
  </si>
  <si>
    <t>POR SOL 1X1000ML</t>
  </si>
  <si>
    <t>33740</t>
  </si>
  <si>
    <t>33847</t>
  </si>
  <si>
    <t>33856</t>
  </si>
  <si>
    <t>33857</t>
  </si>
  <si>
    <t>33858</t>
  </si>
  <si>
    <t>33859</t>
  </si>
  <si>
    <t>33897</t>
  </si>
  <si>
    <t>NUTRIDRINK COMPACT PROTEIN S PŘÍCHUTÍ BROSKEV A MANGO</t>
  </si>
  <si>
    <t>Přehled plnění pozitivního listu - spotřeba léčivých přípravků - orientační přehled</t>
  </si>
  <si>
    <t>11 - Ortopedická klinika</t>
  </si>
  <si>
    <t>1111 - lůžkové oddělení 29A</t>
  </si>
  <si>
    <t>1112 - lůžkové oddělení 29B</t>
  </si>
  <si>
    <t>1113 - lůžkové oddělení 29C (6 lůžek KÚČOCH)</t>
  </si>
  <si>
    <t>1121 - ambulance</t>
  </si>
  <si>
    <t>1131 - JIP 29A</t>
  </si>
  <si>
    <t>1162 - operační sál - lokální</t>
  </si>
  <si>
    <t>Ortopedická klinika</t>
  </si>
  <si>
    <t>HVLP</t>
  </si>
  <si>
    <t>PZT</t>
  </si>
  <si>
    <t>89301111</t>
  </si>
  <si>
    <t>Standardní lůžková péče Celkem</t>
  </si>
  <si>
    <t>89301112</t>
  </si>
  <si>
    <t>Ambulance ortopedická Celkem</t>
  </si>
  <si>
    <t>89301114</t>
  </si>
  <si>
    <t>Příjmová ambulance Celkem</t>
  </si>
  <si>
    <t>Ortopedická klinika Celkem</t>
  </si>
  <si>
    <t>* Legenda</t>
  </si>
  <si>
    <t>DIAPZT = Pomůcky pro diabetiky, jejichž název začíná slovem "Pumpa"</t>
  </si>
  <si>
    <t>Baláž Ĺuboš</t>
  </si>
  <si>
    <t>Béreš Maroš</t>
  </si>
  <si>
    <t>Čech Libor</t>
  </si>
  <si>
    <t>Čechová Ivana</t>
  </si>
  <si>
    <t>Ditmar Rudolf</t>
  </si>
  <si>
    <t>Doubek Tomáš</t>
  </si>
  <si>
    <t>Dygrýnová Martina</t>
  </si>
  <si>
    <t>Fidler Erik</t>
  </si>
  <si>
    <t>Gallo Jiří</t>
  </si>
  <si>
    <t>Hobza Martin</t>
  </si>
  <si>
    <t>Holibka Radomír</t>
  </si>
  <si>
    <t>Kalina Radim</t>
  </si>
  <si>
    <t>Kamínek Petr</t>
  </si>
  <si>
    <t>Lošťák Jiří</t>
  </si>
  <si>
    <t>Mrňková Miroslava</t>
  </si>
  <si>
    <t>Neoral Petr</t>
  </si>
  <si>
    <t>Nieslaniková Eva</t>
  </si>
  <si>
    <t>Obhlídal Martin</t>
  </si>
  <si>
    <t>Pach Miroslav</t>
  </si>
  <si>
    <t>Radiměřský Karel</t>
  </si>
  <si>
    <t>Smižanský Matej</t>
  </si>
  <si>
    <t>Spáčil Aleš</t>
  </si>
  <si>
    <t>Svoboda Michal</t>
  </si>
  <si>
    <t>Špička Jan</t>
  </si>
  <si>
    <t>Uvízl Miroslav</t>
  </si>
  <si>
    <t>Večeřa Marek</t>
  </si>
  <si>
    <t>BEMIPARIN</t>
  </si>
  <si>
    <t>107611</t>
  </si>
  <si>
    <t>ZIBOR</t>
  </si>
  <si>
    <t>25000IU INJ SOL ISP 2X0,4ML</t>
  </si>
  <si>
    <t>NADROPARIN</t>
  </si>
  <si>
    <t>32061</t>
  </si>
  <si>
    <t>32063</t>
  </si>
  <si>
    <t>SODNÁ SŮL METAMIZOLU</t>
  </si>
  <si>
    <t>TRAMADOL</t>
  </si>
  <si>
    <t>12686</t>
  </si>
  <si>
    <t>TRAMAL RETARD TABLETY 100 MG</t>
  </si>
  <si>
    <t>100MG TBL PRO 10</t>
  </si>
  <si>
    <t>Ortopedicko protetické pomůcky sériově vyráběné</t>
  </si>
  <si>
    <t>11662</t>
  </si>
  <si>
    <t>ORTÉZA PRSTŮ RUKY PAN 5.04</t>
  </si>
  <si>
    <t>S DLAHOU, VELIKOST S,M,L, UNIVERZÁLNÍ PRO PRAVOU A LEVOU RUKU</t>
  </si>
  <si>
    <t>140335</t>
  </si>
  <si>
    <t>BANDÁŽ RAMENNÍ ZÁVĚSNÁ</t>
  </si>
  <si>
    <t>RB 037</t>
  </si>
  <si>
    <t>32059</t>
  </si>
  <si>
    <t>140316</t>
  </si>
  <si>
    <t>ORTÉZA KOLENNÍ RIGIDNÍ, ÚHEL 20.</t>
  </si>
  <si>
    <t>KR 005</t>
  </si>
  <si>
    <t>NIMESULID</t>
  </si>
  <si>
    <t>Kompenzační pomůcky pro tělesně postižené</t>
  </si>
  <si>
    <t>93526</t>
  </si>
  <si>
    <t>BERLE PODPAŽNÍ THUASNE W2010</t>
  </si>
  <si>
    <t>KRÁTKÁ/STŘEDNÍ/DLOUHÁ, VÝŠKOVĚ STAVITELNÉ, POHODLNÉ ČALOUNĚNÍ, DO 130KG</t>
  </si>
  <si>
    <t>CEFUROXIM</t>
  </si>
  <si>
    <t>CHLORID DRASELNÝ</t>
  </si>
  <si>
    <t>17189</t>
  </si>
  <si>
    <t>500MG TBL ENT 100</t>
  </si>
  <si>
    <t>INDOMETACIN</t>
  </si>
  <si>
    <t>93724</t>
  </si>
  <si>
    <t>INDOMETACIN BERLIN-CHEMIE</t>
  </si>
  <si>
    <t>100MG SUP 10</t>
  </si>
  <si>
    <t>JINÁ KAPILÁRY STABILIZUJÍCÍ LÁTKY</t>
  </si>
  <si>
    <t>202701</t>
  </si>
  <si>
    <t>20MG TBL ENT 90</t>
  </si>
  <si>
    <t>KLINDAMYCIN</t>
  </si>
  <si>
    <t>100339</t>
  </si>
  <si>
    <t>DALACIN C</t>
  </si>
  <si>
    <t>300MG CPS DUR 16</t>
  </si>
  <si>
    <t>LINEZOLID</t>
  </si>
  <si>
    <t>197699</t>
  </si>
  <si>
    <t>LINEZOLID SANDOZ</t>
  </si>
  <si>
    <t>600MG TBL FLM 10</t>
  </si>
  <si>
    <t>MAGNESIUM-LAKTÁT</t>
  </si>
  <si>
    <t>86393</t>
  </si>
  <si>
    <t>0,5G TBL NOB 50</t>
  </si>
  <si>
    <t>178236</t>
  </si>
  <si>
    <t>TRAMADOL MYLAN</t>
  </si>
  <si>
    <t>100MG TBL PRO 30 I</t>
  </si>
  <si>
    <t>62919</t>
  </si>
  <si>
    <t>ORTÉZA KOLENNÍ FIXAČNÍ S FLEXÍ 20.,PANOPFLEX PAN 7</t>
  </si>
  <si>
    <t>ZADNÍ ANATOMICKY TVAROVANÁ DLAHA A DVĚ BOČNÍ DLAHY VE 20.,VEL.XS,S,M,L,XL</t>
  </si>
  <si>
    <t>93896</t>
  </si>
  <si>
    <t>BERLE PŘEDLOKETNÍ SPECIÁLNÍ THUASNE W2017</t>
  </si>
  <si>
    <t>VYMĚKČENÁ,VÝŠKOVĚ NASTAVITELNÁ,NOSNOST 150KG,ODRAZKY</t>
  </si>
  <si>
    <t>169033</t>
  </si>
  <si>
    <t>500MG TBL FLM 16</t>
  </si>
  <si>
    <t>RŮZNÉ JINÉ KOMBINACE ŽELEZA</t>
  </si>
  <si>
    <t>119653</t>
  </si>
  <si>
    <t>320MG/60MG TBL FLM 60</t>
  </si>
  <si>
    <t>140314</t>
  </si>
  <si>
    <t>ORTÉZA KOLENNÍ RIGIDNÍ 0.</t>
  </si>
  <si>
    <t>KR 003</t>
  </si>
  <si>
    <t>TRAMADOL A PARACETAMOL</t>
  </si>
  <si>
    <t>132872</t>
  </si>
  <si>
    <t>ZALDIAR</t>
  </si>
  <si>
    <t>37,5MG/325MG TBL FLM 30</t>
  </si>
  <si>
    <t>11671</t>
  </si>
  <si>
    <t>ORTÉZA HLEZNA S TŘEMI DLAHAMI A FIXAČNÍM PÁSKEM PA</t>
  </si>
  <si>
    <t>FIXACE HLEZNA,3 DLAHY,OSMIČKOVÝ TAH,VEL.XS,S,M,L,XL,XXL</t>
  </si>
  <si>
    <t>15764</t>
  </si>
  <si>
    <t>BERLE PŘEDLOKETNÍ DURALOVÁ FD 93</t>
  </si>
  <si>
    <t>NOSNOST 150KG</t>
  </si>
  <si>
    <t>184525</t>
  </si>
  <si>
    <t>0,5G TBL NOB 20</t>
  </si>
  <si>
    <t>PYRIDOXIN (VITAMIN B6)</t>
  </si>
  <si>
    <t>280</t>
  </si>
  <si>
    <t>PYRIDOXIN LÉČIVA</t>
  </si>
  <si>
    <t>20MG TBL NOB 20</t>
  </si>
  <si>
    <t>THIAMIN (VITAMIN B1)</t>
  </si>
  <si>
    <t>75025</t>
  </si>
  <si>
    <t>THIAMIN LÉČIVA</t>
  </si>
  <si>
    <t>50MG TBL NOB 20</t>
  </si>
  <si>
    <t>VITAMIN B1 V KOMBINACI S VITAMINEM B6 A/NEBO B12</t>
  </si>
  <si>
    <t>42475</t>
  </si>
  <si>
    <t>MILGAMMA</t>
  </si>
  <si>
    <t>50MG/250MCG TBL OBD 20</t>
  </si>
  <si>
    <t>AMOXICILIN A  INHIBITOR BETA-LAKTAMASY</t>
  </si>
  <si>
    <t>140336</t>
  </si>
  <si>
    <t>FIXACE RAMENNÍHO PLETENCE</t>
  </si>
  <si>
    <t>FD 038</t>
  </si>
  <si>
    <t>17992</t>
  </si>
  <si>
    <t>0,5G TBL NOB 100</t>
  </si>
  <si>
    <t>140328</t>
  </si>
  <si>
    <t>FIXACE ZÁPĚSTÍ BEZ FIXACE PALCE</t>
  </si>
  <si>
    <t>FZ 030</t>
  </si>
  <si>
    <t>136070</t>
  </si>
  <si>
    <t>ZÁVĚS RAMENNÍ</t>
  </si>
  <si>
    <t>DISTANČNÍ PODLOŽKA</t>
  </si>
  <si>
    <t>DIKLOFENAK</t>
  </si>
  <si>
    <t>119672</t>
  </si>
  <si>
    <t>DICLOFENAC DUO PHARMASWISS</t>
  </si>
  <si>
    <t>75MG CPS RDR 30 I</t>
  </si>
  <si>
    <t>78090</t>
  </si>
  <si>
    <t>ORTÉZA BÉRCE A STEHNA POLOHOVATELNÁ ORTEX 010</t>
  </si>
  <si>
    <t>136064</t>
  </si>
  <si>
    <t>ORTÉZA LOKETNÍ</t>
  </si>
  <si>
    <t>PEVNÁ 90.</t>
  </si>
  <si>
    <t>OFLOXACIN</t>
  </si>
  <si>
    <t>55636</t>
  </si>
  <si>
    <t>OFLOXIN 200</t>
  </si>
  <si>
    <t>200MG TBL FLM 10</t>
  </si>
  <si>
    <t>PREDNISOLON A ANTISEPTIKA</t>
  </si>
  <si>
    <t>16467</t>
  </si>
  <si>
    <t>10MG/G+2,5MG/G+5MG/G CRM 20G</t>
  </si>
  <si>
    <t>Ortopedicko protetické pomůcky individuálně zhotovené</t>
  </si>
  <si>
    <t>957</t>
  </si>
  <si>
    <t>ORTÉZA TRUPOVÁ</t>
  </si>
  <si>
    <t>S KONSTRUK.ZÁKLADEM Z PEV.MAT.(PE,LAM.KOV)ZHOTOV.NA ZÁKL.SEJMUTÍ MĚR.PODKLADŮ</t>
  </si>
  <si>
    <t>ENOXAPARIN</t>
  </si>
  <si>
    <t>115402</t>
  </si>
  <si>
    <t>CLEXANE</t>
  </si>
  <si>
    <t>6000IU(60MG)/0,6ML INJ SOL ISP</t>
  </si>
  <si>
    <t>12895</t>
  </si>
  <si>
    <t>100MG POR GRA SUS 30 I</t>
  </si>
  <si>
    <t>3956</t>
  </si>
  <si>
    <t>DLAHA KOLENNÍHO KLOUBU FIXAČNÍ</t>
  </si>
  <si>
    <t>S FLEXÍ 20ST.</t>
  </si>
  <si>
    <t>CIPROFLOXACIN</t>
  </si>
  <si>
    <t>15658</t>
  </si>
  <si>
    <t>CIPLOX</t>
  </si>
  <si>
    <t>200935</t>
  </si>
  <si>
    <t>1G TBL PRO 30</t>
  </si>
  <si>
    <t>107806</t>
  </si>
  <si>
    <t>20MG TBL ENT 30</t>
  </si>
  <si>
    <t>METHYLPREDNISOLON</t>
  </si>
  <si>
    <t>40373</t>
  </si>
  <si>
    <t>MEDROL</t>
  </si>
  <si>
    <t>16MG TBL NOB 50</t>
  </si>
  <si>
    <t>OMEPRAZOL</t>
  </si>
  <si>
    <t>202855</t>
  </si>
  <si>
    <t>HELICID</t>
  </si>
  <si>
    <t>40MG CPS ETD 28 II</t>
  </si>
  <si>
    <t>ACEKLOFENAK</t>
  </si>
  <si>
    <t>191729</t>
  </si>
  <si>
    <t>BIOFENAC</t>
  </si>
  <si>
    <t>100MG TBL FLM 20</t>
  </si>
  <si>
    <t>46621</t>
  </si>
  <si>
    <t>UNO</t>
  </si>
  <si>
    <t>150MG TBL PRO 20</t>
  </si>
  <si>
    <t>162211</t>
  </si>
  <si>
    <t>VOLTAREN EMULGEL</t>
  </si>
  <si>
    <t>10MG/G GEL 150G II</t>
  </si>
  <si>
    <t>DIOSMIN, KOMBINACE</t>
  </si>
  <si>
    <t>132632</t>
  </si>
  <si>
    <t>500MG TBL FLM 60</t>
  </si>
  <si>
    <t>HYDROCHLOROTHIAZID A KALIUM ŠETŘÍCÍ DIURETIKA</t>
  </si>
  <si>
    <t>94804</t>
  </si>
  <si>
    <t>MODURETIC</t>
  </si>
  <si>
    <t>5MG/50MG TBL NOB 30</t>
  </si>
  <si>
    <t>CHONDROITIN-SULFÁT</t>
  </si>
  <si>
    <t>14821</t>
  </si>
  <si>
    <t>CONDROSULF</t>
  </si>
  <si>
    <t>800MG TBL FLM 30</t>
  </si>
  <si>
    <t>14823</t>
  </si>
  <si>
    <t>800MG POR GRA SOL 30</t>
  </si>
  <si>
    <t>IBUPROFEN</t>
  </si>
  <si>
    <t>57607</t>
  </si>
  <si>
    <t>IBUMAX</t>
  </si>
  <si>
    <t>400MG TBL FLM 30</t>
  </si>
  <si>
    <t>JINÁ ANTIBIOTIKA PRO LOKÁLNÍ APLIKACI</t>
  </si>
  <si>
    <t>1066</t>
  </si>
  <si>
    <t>250IU/G+5,2MG/G UNG 10G</t>
  </si>
  <si>
    <t>ZOLPIDEM</t>
  </si>
  <si>
    <t>201290</t>
  </si>
  <si>
    <t>MEDRACET</t>
  </si>
  <si>
    <t>37,5MG/325MG TBL NOB 30</t>
  </si>
  <si>
    <t>Obuv ortopedická</t>
  </si>
  <si>
    <t>971</t>
  </si>
  <si>
    <t>VLOŽKY ORTOPEDICKÉ-SPECIÁLNÍ</t>
  </si>
  <si>
    <t>80%</t>
  </si>
  <si>
    <t>23642</t>
  </si>
  <si>
    <t>ORTÉZA KOLENNÍ S KOVOVÝMI DLAHAMI</t>
  </si>
  <si>
    <t>DRYTEX ECONOMY HINGED KNEE SUPPORT- S DVOUOSÝM KLOUBEM (0670)</t>
  </si>
  <si>
    <t>78911</t>
  </si>
  <si>
    <t>PÁSKA EPIKONDYLÁRNÍ - TYP 202</t>
  </si>
  <si>
    <t>VELIKOSTI M,L</t>
  </si>
  <si>
    <t>11701</t>
  </si>
  <si>
    <t>ORTÉZA KLAVIKULÁRNÍ TYP 455</t>
  </si>
  <si>
    <t>OSMIČKOVÁ BANDÁŽ</t>
  </si>
  <si>
    <t>62911</t>
  </si>
  <si>
    <t>ORTÉZA KOLENNÍ REDDIE BRACE</t>
  </si>
  <si>
    <t>NEOPRENOVÁ,ROZEPÍNACÍ</t>
  </si>
  <si>
    <t>949</t>
  </si>
  <si>
    <t>ORTÉZA-DĚTSKÁ DO 18TI LET-STANDARDNÍ</t>
  </si>
  <si>
    <t>S KONSTR.ZÁKL.Z PEV.MAT.(PE,LAMINÁT,KOV)ZHOTOV.NA PODKLADĚ SEJMUTÍ MĚR.PODKLADŮ</t>
  </si>
  <si>
    <t>Dále nespecifikované pomůcky</t>
  </si>
  <si>
    <t>93329</t>
  </si>
  <si>
    <t>ROZTOK ELASTOVISKOZNÍ SYNOCROM FORTE</t>
  </si>
  <si>
    <t>INJ.3X2ML (2% ROZTOK NATRIUM HYALURONÁTU),HRAZENY 3 APLIKACE DO 1 KLOUBU/6MĚS.</t>
  </si>
  <si>
    <t>136194</t>
  </si>
  <si>
    <t>ROZTOK ELASTOVISKÓZNÍ OPTIVISC SINGLE</t>
  </si>
  <si>
    <t>INJ.1X3ML (3% ROZTOK HYALURONÁTU SODNÉHO),HRAZENA 1 APLIKACE DO 1 KLOUBU/6 MĚS.</t>
  </si>
  <si>
    <t>AVOKÁDOVÝ A SÓJOVÝ OLEJ, NEZMÝDELNITELNÉ</t>
  </si>
  <si>
    <t>49688</t>
  </si>
  <si>
    <t>PIASCLEDINE 300</t>
  </si>
  <si>
    <t>CPS DUR 30</t>
  </si>
  <si>
    <t>BETAXOLOL</t>
  </si>
  <si>
    <t>49909</t>
  </si>
  <si>
    <t>20MG TBL FLM 28</t>
  </si>
  <si>
    <t>125121</t>
  </si>
  <si>
    <t>APO-DICLO SR 100</t>
  </si>
  <si>
    <t>100MG TBL RET 30</t>
  </si>
  <si>
    <t>125122</t>
  </si>
  <si>
    <t>100MG TBL RET 100</t>
  </si>
  <si>
    <t>14826</t>
  </si>
  <si>
    <t>FLECTOR EP</t>
  </si>
  <si>
    <t>10MG/G GEL 100G</t>
  </si>
  <si>
    <t>21726</t>
  </si>
  <si>
    <t>VERAL</t>
  </si>
  <si>
    <t>50MG TBL ENT 50X1</t>
  </si>
  <si>
    <t>115366</t>
  </si>
  <si>
    <t>14075</t>
  </si>
  <si>
    <t>FENOFIBRÁT</t>
  </si>
  <si>
    <t>207094</t>
  </si>
  <si>
    <t>LIPANTHYL S</t>
  </si>
  <si>
    <t>215MG TBL FLM 100</t>
  </si>
  <si>
    <t>11063</t>
  </si>
  <si>
    <t>IBALGIN 600</t>
  </si>
  <si>
    <t>600MG TBL FLM 30</t>
  </si>
  <si>
    <t>KODEIN</t>
  </si>
  <si>
    <t>56993</t>
  </si>
  <si>
    <t>CODEIN SLOVAKOFARMA</t>
  </si>
  <si>
    <t>30MG TBL NOB 10</t>
  </si>
  <si>
    <t>LOSARTAN A DIURETIKA</t>
  </si>
  <si>
    <t>104712</t>
  </si>
  <si>
    <t>LORISTA H</t>
  </si>
  <si>
    <t>50MG/12,5MG TBL FLM 84</t>
  </si>
  <si>
    <t>MELOXIKAM</t>
  </si>
  <si>
    <t>160704</t>
  </si>
  <si>
    <t>ORAMELLOX</t>
  </si>
  <si>
    <t>15MG POR TBL DIS 30</t>
  </si>
  <si>
    <t>TAKROLIMUS</t>
  </si>
  <si>
    <t>27310</t>
  </si>
  <si>
    <t>PROTOPIC</t>
  </si>
  <si>
    <t>0,03% UNG 30G</t>
  </si>
  <si>
    <t>VÁPNÍK, KOMBINACE S VITAMINEM D A/NEBO JINÝMI LÉČIVY</t>
  </si>
  <si>
    <t>189098</t>
  </si>
  <si>
    <t>CALCICHEW D3 LEMON</t>
  </si>
  <si>
    <t>1000MG/800IU TBL MND 60</t>
  </si>
  <si>
    <t>179333</t>
  </si>
  <si>
    <t>DORETA</t>
  </si>
  <si>
    <t>75MG/650MG TBL FLM 90 I</t>
  </si>
  <si>
    <t>78945</t>
  </si>
  <si>
    <t>ORTÉZA KOLENNÍ GENUMEDI</t>
  </si>
  <si>
    <t>93884</t>
  </si>
  <si>
    <t>PÁS BEDERNÍ LOMBASKIN 0870</t>
  </si>
  <si>
    <t>EXTRA TENKÝ BEDERNÍ PÁS S PEVNÝMI VÝZTUHAMI</t>
  </si>
  <si>
    <t>140671</t>
  </si>
  <si>
    <t>ORTÉZA PALCE DE QUERVAIN - TYP 316</t>
  </si>
  <si>
    <t>140588</t>
  </si>
  <si>
    <t>ORTÉZA KOLENNÍ PRODYŠNÁ S NASTAVITELNOU FLEXÍ 0.-9</t>
  </si>
  <si>
    <t>PROTECT.ST PIN</t>
  </si>
  <si>
    <t>140754</t>
  </si>
  <si>
    <t>ORTÉZA ZÁPĚSTÍ A PALCE RUKY, KRÁTKÁ PAN5.11</t>
  </si>
  <si>
    <t>VOLÁRNÍ A PALCOVÁ DLAHA,SNADNÁ APLIKACE,VELIKOST S,M,L,XL,PRAVÁ A LEVÁ</t>
  </si>
  <si>
    <t>93433</t>
  </si>
  <si>
    <t>ROZTOK VISKOELASTICKÝ ERECTUS</t>
  </si>
  <si>
    <t>INJ 1X2ML,HRAZENY 3 APLIKACE DO 1 KLOUBU/6 MĚS.</t>
  </si>
  <si>
    <t>93903</t>
  </si>
  <si>
    <t>BANDÁŽ KOLENNÍ ÚPLETOVÁ AKTIVNÍ</t>
  </si>
  <si>
    <t>ORTEX 04K</t>
  </si>
  <si>
    <t>GLUKOSAMIN</t>
  </si>
  <si>
    <t>59645</t>
  </si>
  <si>
    <t>DONA</t>
  </si>
  <si>
    <t>1500MG POR PLV SOL 20</t>
  </si>
  <si>
    <t>KYSELINA ALENDRONOVÁ A CHOLEKALCIFEROL</t>
  </si>
  <si>
    <t>29955</t>
  </si>
  <si>
    <t>FOSAVANCE</t>
  </si>
  <si>
    <t>70MG/5600IU TBL NOB 12</t>
  </si>
  <si>
    <t>SULODEXID</t>
  </si>
  <si>
    <t>173400</t>
  </si>
  <si>
    <t>VESSEL DUE F</t>
  </si>
  <si>
    <t>250SU CPS MOL 60</t>
  </si>
  <si>
    <t>TRYPSIN, KOMBINACE</t>
  </si>
  <si>
    <t>86781</t>
  </si>
  <si>
    <t>PHLOGENZYM</t>
  </si>
  <si>
    <t>90MG/48MG/100MG TBL FLM 100 I</t>
  </si>
  <si>
    <t>164888</t>
  </si>
  <si>
    <t>CALTRATE 600 MG/400 IU D3 POTAHOVANÁ TABLETA</t>
  </si>
  <si>
    <t>600MG/400IU TBL FLM 90</t>
  </si>
  <si>
    <t>16286</t>
  </si>
  <si>
    <t>STILNOX</t>
  </si>
  <si>
    <t>142215</t>
  </si>
  <si>
    <t>ROZTOK ELASTOVISKÓZNÍ GENVISC GPLUS GOLD 2,25 ML</t>
  </si>
  <si>
    <t>INJ., 2,25 ML, HRAZENA 1 APLIKACE DO 1 KLOUBU/6MĚS.</t>
  </si>
  <si>
    <t>142408</t>
  </si>
  <si>
    <t>ROZTOK ELASTOVISKOZNÍ CINGAL,88MG NAHA, 18MG TRIAM</t>
  </si>
  <si>
    <t>INJ.1X4ML,HRAZENO 1 APLIKACE DO 1 KLOUBU/6 MĚSÍCŮ</t>
  </si>
  <si>
    <t>93178</t>
  </si>
  <si>
    <t>ROZTOK ELASTOVISKOZNÍ RENEHAVIS,LMW/HMW NATRIUM HY</t>
  </si>
  <si>
    <t>DVOUKOMOROVÁ INJ.1X(2,2%LMW+1%HMW),HRAZENA 1-3 APLIKACE DO 1 KLOUBU/6 MĚS.</t>
  </si>
  <si>
    <t>CELEKOXIB</t>
  </si>
  <si>
    <t>196145</t>
  </si>
  <si>
    <t>ACLEXA</t>
  </si>
  <si>
    <t>100MG CPS DUR 90</t>
  </si>
  <si>
    <t>CETIRIZIN</t>
  </si>
  <si>
    <t>5496</t>
  </si>
  <si>
    <t>10MG TBL FLM 60</t>
  </si>
  <si>
    <t>DIAZEPAM</t>
  </si>
  <si>
    <t>208694</t>
  </si>
  <si>
    <t>5MG TBL NOB 20(1X20)</t>
  </si>
  <si>
    <t>16031</t>
  </si>
  <si>
    <t>VOLTAREN 50</t>
  </si>
  <si>
    <t>50MG TBL ENT 20</t>
  </si>
  <si>
    <t>97522</t>
  </si>
  <si>
    <t>500MG TBL FLM 30</t>
  </si>
  <si>
    <t>DOXYCYKLIN</t>
  </si>
  <si>
    <t>4013</t>
  </si>
  <si>
    <t>DOXYBENE</t>
  </si>
  <si>
    <t>200MG TBL NOB 10</t>
  </si>
  <si>
    <t>HOŘČÍK (RŮZNÉ SOLE V KOMBINACI)</t>
  </si>
  <si>
    <t>66555</t>
  </si>
  <si>
    <t>365MG POR GRA SOL SCC 30</t>
  </si>
  <si>
    <t>HYDROGENOVANÉ NÁMELOVÉ ALKALOIDY</t>
  </si>
  <si>
    <t>91032</t>
  </si>
  <si>
    <t>SECATOXIN FORTE</t>
  </si>
  <si>
    <t>2,5MG/ML POR GTT SOL 25ML</t>
  </si>
  <si>
    <t>176921</t>
  </si>
  <si>
    <t>400MG CPS DUR 180</t>
  </si>
  <si>
    <t>93723</t>
  </si>
  <si>
    <t>50MG SUP 10</t>
  </si>
  <si>
    <t>KETOPROFEN</t>
  </si>
  <si>
    <t>119940</t>
  </si>
  <si>
    <t>PRONTOFLEX 10%</t>
  </si>
  <si>
    <t>100MG/ML DRM SPR SOL 25ML</t>
  </si>
  <si>
    <t>KLARITHROMYCIN</t>
  </si>
  <si>
    <t>53190</t>
  </si>
  <si>
    <t>KLACID SR</t>
  </si>
  <si>
    <t>500MG TBL RET 14</t>
  </si>
  <si>
    <t>KYSELINA ALENDRONOVÁ</t>
  </si>
  <si>
    <t>199162</t>
  </si>
  <si>
    <t>FOSAMAX 70 MG 1X TÝDNĚ</t>
  </si>
  <si>
    <t>70MG TBL NOB 12 II</t>
  </si>
  <si>
    <t>88630</t>
  </si>
  <si>
    <t>TBL.MAGNESII LACTICI 0,5 GLO</t>
  </si>
  <si>
    <t>17187</t>
  </si>
  <si>
    <t>NIMESIL</t>
  </si>
  <si>
    <t>100MG POR GRA SUS 30</t>
  </si>
  <si>
    <t>PARACETAMOL, KOMBINACE KROMĚ PSYCHOLEPTIK</t>
  </si>
  <si>
    <t>48888</t>
  </si>
  <si>
    <t>ATARALGIN</t>
  </si>
  <si>
    <t>325MG/130MG/70MG TBL NOB 20</t>
  </si>
  <si>
    <t>PROMETHAZIN</t>
  </si>
  <si>
    <t>172476</t>
  </si>
  <si>
    <t>PROTHAZIN</t>
  </si>
  <si>
    <t>25MG TBL FLM 20X1</t>
  </si>
  <si>
    <t>132873</t>
  </si>
  <si>
    <t>100MG TBL PRO 30</t>
  </si>
  <si>
    <t>189079</t>
  </si>
  <si>
    <t>500MG/400IU TBL MND 60</t>
  </si>
  <si>
    <t>186538</t>
  </si>
  <si>
    <t>CALTRATE PLUS</t>
  </si>
  <si>
    <t>TBL FLM 90</t>
  </si>
  <si>
    <t>57609</t>
  </si>
  <si>
    <t>KOMBI-KALZ 1000/880</t>
  </si>
  <si>
    <t>1000MG/880IU POR GRA SOL SCC 2</t>
  </si>
  <si>
    <t>11782</t>
  </si>
  <si>
    <t>ORTÉZA KOLENNÍ ČTYŘBODOVÁ - ARMOR</t>
  </si>
  <si>
    <t>S VELMI PEVNÝM SKELETEM, PRO INSTABILITU ACL,PCL,CI</t>
  </si>
  <si>
    <t>23828</t>
  </si>
  <si>
    <t>ORTÉZA RAMENNÍ 107A</t>
  </si>
  <si>
    <t>VEL.S-80-90CM,M-91-100CM,L-101-110CM,XL-111-120CM,XXL-121-130CM,PR/LE</t>
  </si>
  <si>
    <t>140419</t>
  </si>
  <si>
    <t>BANDÁŽ KOLENNÍ GENUACTION 2325</t>
  </si>
  <si>
    <t>KOMPRESE 20-36 MM HG,VÝŠKA 23,5-25,5 CM</t>
  </si>
  <si>
    <t>23888</t>
  </si>
  <si>
    <t>NÁSTAVEC NA WC PLASTOVÝ 508 B/DELUXE</t>
  </si>
  <si>
    <t>VÝŠKA 10CM,DVA FIXAČNÍ ŠROUBY,POKLOP</t>
  </si>
  <si>
    <t>140981</t>
  </si>
  <si>
    <t>NÁSTAVEC NA WC KY882</t>
  </si>
  <si>
    <t>VÝŠKA 14 CM, DO 190 KG</t>
  </si>
  <si>
    <t>140258</t>
  </si>
  <si>
    <t>ROZTOK ELASTOVISKOZNÍ MONOVISC</t>
  </si>
  <si>
    <t>INJ.1X4ML,ROZ.MODIFIKOVANÉ NAHA 25MG/1ML,HRAZENA 1 APLIKACE DO 1 KLOUBU/6 MĚS.</t>
  </si>
  <si>
    <t>Implantáty kostní, urologické, mammární</t>
  </si>
  <si>
    <t>193653</t>
  </si>
  <si>
    <t>IMPLANTÁT NÁHRADA PRO OBNOVU DEFEKTU KLOUBNÍ CHRUP</t>
  </si>
  <si>
    <t>BIOADHEZIVNÍ,BIODEGRADOVATELNÝ POLYMER VYROBENÝ Z HYAFF 20X20X2MM</t>
  </si>
  <si>
    <t>100097</t>
  </si>
  <si>
    <t>10MG/G GEL 100G II</t>
  </si>
  <si>
    <t>DIMETINDEN</t>
  </si>
  <si>
    <t>15520</t>
  </si>
  <si>
    <t>FENISTIL</t>
  </si>
  <si>
    <t>1MG/ML POR GTT SOL 1X20ML</t>
  </si>
  <si>
    <t>67409</t>
  </si>
  <si>
    <t>INDOBENE</t>
  </si>
  <si>
    <t>22901</t>
  </si>
  <si>
    <t>MELOXICAM TEVA</t>
  </si>
  <si>
    <t>15MG TBL NOB 50 I</t>
  </si>
  <si>
    <t>32058</t>
  </si>
  <si>
    <t>ORGANO-HEPARINOID</t>
  </si>
  <si>
    <t>3575</t>
  </si>
  <si>
    <t>HEPAROID LÉČIVA</t>
  </si>
  <si>
    <t>2MG/G CRM 30G</t>
  </si>
  <si>
    <t>140304</t>
  </si>
  <si>
    <t>ORTÉZA KOLENNÍHO KLOUBU S KOVOVÝMI DLAHAMI</t>
  </si>
  <si>
    <t>STABIMED PRO - PRODYŠNÝ MATERIÁL, KOVOVÉ DLAHY</t>
  </si>
  <si>
    <t>136045</t>
  </si>
  <si>
    <t>ORTÉZA ZÁPĚSTÍ</t>
  </si>
  <si>
    <t>FIXACE PALCE, 2 DLAHY, T 25</t>
  </si>
  <si>
    <t>5116</t>
  </si>
  <si>
    <t>PÁS BŘIŠNÍ VERBA 932 517 0</t>
  </si>
  <si>
    <t>OBDVOD TRUPU 65-75CM,VEL.1</t>
  </si>
  <si>
    <t>2477</t>
  </si>
  <si>
    <t>5MG TBL NOB 20(2X10)</t>
  </si>
  <si>
    <t>132718</t>
  </si>
  <si>
    <t>MOVALIS</t>
  </si>
  <si>
    <t>15MG TBL NOB 20</t>
  </si>
  <si>
    <t>METOPROLOL</t>
  </si>
  <si>
    <t>214624</t>
  </si>
  <si>
    <t>VASOCARDIN SR 200</t>
  </si>
  <si>
    <t>200MG TBL PRO 100</t>
  </si>
  <si>
    <t>PERINDOPRIL A DIURETIKA</t>
  </si>
  <si>
    <t>122690</t>
  </si>
  <si>
    <t>PRESTARIUM NEO COMBI</t>
  </si>
  <si>
    <t>5MG/1,25MG TBL FLM 90</t>
  </si>
  <si>
    <t>PERINDOPRIL, AMLODIPIN A INDAPAMID</t>
  </si>
  <si>
    <t>190970</t>
  </si>
  <si>
    <t>10MG/2,5MG/5MG TBL FLM 90(3X30</t>
  </si>
  <si>
    <t>5250</t>
  </si>
  <si>
    <t>VLOŽKY ORTOPEDICKÉ DĚTSKÉ-INDIVIDUÁLNÍ</t>
  </si>
  <si>
    <t>PŘÍSPĚVEK POJIŠŤOVNY DO VÝŠE</t>
  </si>
  <si>
    <t>966</t>
  </si>
  <si>
    <t>OBUV ORTOPEDICKÁ-VELMI SLOŽITÁ-INDIV.ZHOT.</t>
  </si>
  <si>
    <t>90%</t>
  </si>
  <si>
    <t>11571</t>
  </si>
  <si>
    <t>OBUV ZDRAVOTNÍ DĚTSKÁ VZOR 011-LETNÍ SANDÁLOVÁ</t>
  </si>
  <si>
    <t>VEL.35-41</t>
  </si>
  <si>
    <t>14825</t>
  </si>
  <si>
    <t>10MG/G GEL 60G</t>
  </si>
  <si>
    <t>75631</t>
  </si>
  <si>
    <t>DICLOFENAC AL RETARD</t>
  </si>
  <si>
    <t>100MG TBL PRO 20</t>
  </si>
  <si>
    <t>KYSELINA LISTOVÁ</t>
  </si>
  <si>
    <t>76064</t>
  </si>
  <si>
    <t>ACIDUM FOLICUM LÉČIVA</t>
  </si>
  <si>
    <t>10MG TBL OBD 30</t>
  </si>
  <si>
    <t>112561</t>
  </si>
  <si>
    <t>RECOXA</t>
  </si>
  <si>
    <t>15MG TBL NOB 30</t>
  </si>
  <si>
    <t>169673</t>
  </si>
  <si>
    <t>TBL FLM 30</t>
  </si>
  <si>
    <t>APIXABAN</t>
  </si>
  <si>
    <t>168327</t>
  </si>
  <si>
    <t>ELIQUIS</t>
  </si>
  <si>
    <t>2,5MG TBL FLM 60</t>
  </si>
  <si>
    <t>ITOPRIDUM</t>
  </si>
  <si>
    <t>166759</t>
  </si>
  <si>
    <t>KINITO</t>
  </si>
  <si>
    <t>50MG TBL FLM 40</t>
  </si>
  <si>
    <t>179327</t>
  </si>
  <si>
    <t>75MG/650MG TBL FLM 30 I</t>
  </si>
  <si>
    <t>132871</t>
  </si>
  <si>
    <t>37,5MG/325MG TBL FLM 10</t>
  </si>
  <si>
    <t>132654</t>
  </si>
  <si>
    <t>93655</t>
  </si>
  <si>
    <t>ORTÉZA KOLENNÍ</t>
  </si>
  <si>
    <t>PROTECT.ST PRO</t>
  </si>
  <si>
    <t>140312</t>
  </si>
  <si>
    <t>ORTÉZA KOLENNÍ SE STAVITELNÝM KLOUBEM</t>
  </si>
  <si>
    <t>KK 001</t>
  </si>
  <si>
    <t>63908</t>
  </si>
  <si>
    <t>CHODÍTKO TAURUS</t>
  </si>
  <si>
    <t>4KOLOVÉ,BRZDĚNÉ,PODPĚRA CELÉ PŘEDLOKTÍ,NASTAVENÍ VÝŠKY HYDRAULICKY,VODĚODOLNÉ</t>
  </si>
  <si>
    <t>93328</t>
  </si>
  <si>
    <t>INJ.1X2ML (2% ROZTOK NATRIUM HYALURONÁTU),HRAZENY 3 APLIKACE DO 1 KLOUBU/6 MĚS.</t>
  </si>
  <si>
    <t>63701</t>
  </si>
  <si>
    <t>ROZTOK ELASTOVISKOZNÍ SYNOCROM</t>
  </si>
  <si>
    <t>INJ.1X2 ML,1% ROZ. NATRIUM HYALURONÁTU,HRAZENO 3-5 APLIKACÍ DO 1 KLOUBU/6 MĚS.</t>
  </si>
  <si>
    <t>136195</t>
  </si>
  <si>
    <t>ROZTOK ELASTOVISKÓZNÍ OPTIVISC PLUS</t>
  </si>
  <si>
    <t>INJ.1X2ML (2% ROZTOK HYALURONÁTU SODNÉHO),HRAZENY 3 APLIKACE DO 1 KLOUBU/6 MĚS.</t>
  </si>
  <si>
    <t>ALOPURINOL</t>
  </si>
  <si>
    <t>132670</t>
  </si>
  <si>
    <t>MILURIT 100</t>
  </si>
  <si>
    <t>100MG TBL NOB 50</t>
  </si>
  <si>
    <t>216478</t>
  </si>
  <si>
    <t>14830</t>
  </si>
  <si>
    <t>FLECTOR EP TISSUGEL</t>
  </si>
  <si>
    <t>180MG TDR EMP 5</t>
  </si>
  <si>
    <t>14831</t>
  </si>
  <si>
    <t>180MG TDR EMP 10</t>
  </si>
  <si>
    <t>76655</t>
  </si>
  <si>
    <t>KETONAL</t>
  </si>
  <si>
    <t>50MG CPS DUR 25</t>
  </si>
  <si>
    <t>KYSELINA ACETYLSALICYLOVÁ</t>
  </si>
  <si>
    <t>125114</t>
  </si>
  <si>
    <t>ANOPYRIN</t>
  </si>
  <si>
    <t>100MG TBL NOB 3X20</t>
  </si>
  <si>
    <t>PIROXIKAM</t>
  </si>
  <si>
    <t>84717</t>
  </si>
  <si>
    <t>HOTEMIN</t>
  </si>
  <si>
    <t>20MG CPS DUR 20</t>
  </si>
  <si>
    <t>PREGABALIN</t>
  </si>
  <si>
    <t>28216</t>
  </si>
  <si>
    <t>LYRICA</t>
  </si>
  <si>
    <t>75MG CPS DUR 14</t>
  </si>
  <si>
    <t>TOLPERISON</t>
  </si>
  <si>
    <t>57525</t>
  </si>
  <si>
    <t>MYDOCALM</t>
  </si>
  <si>
    <t>150MG TBL FLM 30</t>
  </si>
  <si>
    <t>11485</t>
  </si>
  <si>
    <t>MILGAMMA N</t>
  </si>
  <si>
    <t>93171</t>
  </si>
  <si>
    <t>PÁSKA INFRAPATELÁRNÍ</t>
  </si>
  <si>
    <t>MEDI PATELLA</t>
  </si>
  <si>
    <t>140587</t>
  </si>
  <si>
    <t>ORTÉZA KOLENNÍ PRODYŠNÁ S POSTRANNÍMI DLAHAMI</t>
  </si>
  <si>
    <t>GENUMEDI PRO</t>
  </si>
  <si>
    <t>93790</t>
  </si>
  <si>
    <t>NÁSTAVEC NA WC MĚKČENÝ,PLASTOVÝ,VÝŠKA 10CM, RTS05-</t>
  </si>
  <si>
    <t>VPŘEDU HYGIENICKÝ VÝŘEZ,UPEVNĚNÍ DVĚMA PLAST.ŠROUBY</t>
  </si>
  <si>
    <t>140257</t>
  </si>
  <si>
    <t>ROZTOK ELASTOVISKOZNÍ ORTHOVISC</t>
  </si>
  <si>
    <t>INJ.1X2ML,ROZ.NATRIUM HYALURONÁTU 30MG/2ML,HRAZENY 3 APLIKACE DO 1 KLOUBU/6 MĚS.</t>
  </si>
  <si>
    <t>97654</t>
  </si>
  <si>
    <t>100MG CPS MOL 10</t>
  </si>
  <si>
    <t>16287</t>
  </si>
  <si>
    <t>FASTUM</t>
  </si>
  <si>
    <t>25MG/G GEL 100G</t>
  </si>
  <si>
    <t>186334</t>
  </si>
  <si>
    <t>MAGNESIUM LACTATE BIOMEDICA</t>
  </si>
  <si>
    <t>500MG TBL NOB 100</t>
  </si>
  <si>
    <t>MEFENOXALON</t>
  </si>
  <si>
    <t>85656</t>
  </si>
  <si>
    <t>112562</t>
  </si>
  <si>
    <t>15MG TBL NOB 60</t>
  </si>
  <si>
    <t>49522</t>
  </si>
  <si>
    <t>FLAMEXIN</t>
  </si>
  <si>
    <t>20MG TBL NOB 30</t>
  </si>
  <si>
    <t>56847</t>
  </si>
  <si>
    <t>TRAMAL RETARD TABLETY 200 MG</t>
  </si>
  <si>
    <t>78942</t>
  </si>
  <si>
    <t>BANDÁŽ ACHILOVKY ACHIMED</t>
  </si>
  <si>
    <t>140338</t>
  </si>
  <si>
    <t>ORTÉZA ZÁPĚSTÍ RIGIDNÍ S FIXACÍ PALCE</t>
  </si>
  <si>
    <t>FP 040</t>
  </si>
  <si>
    <t>93987</t>
  </si>
  <si>
    <t>ORTÉZA KOLENNÍ GENUMEDI PLUS</t>
  </si>
  <si>
    <t>BANDÁŽ KOLENE SE ZPEVNĚNÍM POD KOLENEM A NA STEHNĚ</t>
  </si>
  <si>
    <t>14210</t>
  </si>
  <si>
    <t>GOOL</t>
  </si>
  <si>
    <t>1178MG POR PLV SOL 20</t>
  </si>
  <si>
    <t>188850</t>
  </si>
  <si>
    <t>STACYL</t>
  </si>
  <si>
    <t>100MG TBL ENT 100 I</t>
  </si>
  <si>
    <t>162012</t>
  </si>
  <si>
    <t>10MG/2,5MG TBL FLM 90</t>
  </si>
  <si>
    <t>201141</t>
  </si>
  <si>
    <t>TRAMAL RETARD TABLETY 150 MG</t>
  </si>
  <si>
    <t>150MG TBL PRO 30 I</t>
  </si>
  <si>
    <t>12494</t>
  </si>
  <si>
    <t>AUGMENTIN 1 G</t>
  </si>
  <si>
    <t>875MG/125MG TBL FLM 14 I</t>
  </si>
  <si>
    <t>11574</t>
  </si>
  <si>
    <t>OBUV ZDRAVOTNÍ DĚTSKÁ VZOR 014-CELOROČNÍ</t>
  </si>
  <si>
    <t>93497</t>
  </si>
  <si>
    <t>BERLE PŘEDLOKETNÍ SPECIÁLNÍ SKLOPNÁ BSF 07</t>
  </si>
  <si>
    <t>VYMĚKČENÁ RUKOJEŤ,2X STAVITELNÁ,ODRAZKY,NOSNOST 100KG</t>
  </si>
  <si>
    <t>23799</t>
  </si>
  <si>
    <t>KŘESLO KLOZETOVÉ PEVNÉ 513 S</t>
  </si>
  <si>
    <t>NASTAVITELNÁ VÝŠKA,ODNÍMATELNÁ MADLA,PLASTOVÁ NÁDOBA S VÍKEM</t>
  </si>
  <si>
    <t>191730</t>
  </si>
  <si>
    <t>100MG TBL FLM 60</t>
  </si>
  <si>
    <t>85026</t>
  </si>
  <si>
    <t>CELEBREX</t>
  </si>
  <si>
    <t>100MG CPS DUR 30 I</t>
  </si>
  <si>
    <t>DIACEREIN</t>
  </si>
  <si>
    <t>21668</t>
  </si>
  <si>
    <t>ARTRODAR</t>
  </si>
  <si>
    <t>50MG CPS DUR 30</t>
  </si>
  <si>
    <t>169567</t>
  </si>
  <si>
    <t>DIKY 4%</t>
  </si>
  <si>
    <t>40MG/G DRM SPR SOL 25G</t>
  </si>
  <si>
    <t>169888</t>
  </si>
  <si>
    <t>BAYFLEX</t>
  </si>
  <si>
    <t>1178MG TBL FLM 30</t>
  </si>
  <si>
    <t>JINÁ IMUNOSTIMULANCIA</t>
  </si>
  <si>
    <t>87299</t>
  </si>
  <si>
    <t>IMUNOR</t>
  </si>
  <si>
    <t>10MG POR LYO 4</t>
  </si>
  <si>
    <t>203854</t>
  </si>
  <si>
    <t>KLACID 500</t>
  </si>
  <si>
    <t>500MG TBL FLM 14</t>
  </si>
  <si>
    <t>59810</t>
  </si>
  <si>
    <t>FRAXIPARINE FORTE</t>
  </si>
  <si>
    <t>19000IU/ML INJ SOL ISP 10X1ML</t>
  </si>
  <si>
    <t>66046</t>
  </si>
  <si>
    <t>30MG/G GEL 100</t>
  </si>
  <si>
    <t>SALBUTAMOL</t>
  </si>
  <si>
    <t>SÍRAN HOŘEČNATÝ</t>
  </si>
  <si>
    <t>498</t>
  </si>
  <si>
    <t>MAGNESIUM SULFURICUM BIOTIKA 10%</t>
  </si>
  <si>
    <t>100MG/ML INJ SOL 5X10ML</t>
  </si>
  <si>
    <t>12687</t>
  </si>
  <si>
    <t>SALMETEROL A FLUTIKASON</t>
  </si>
  <si>
    <t>205583</t>
  </si>
  <si>
    <t>AIRFLUSAN FORSPIRO</t>
  </si>
  <si>
    <t>50MCG/250MCG INH PLV DOS 1X60D</t>
  </si>
  <si>
    <t>ORFENADRIN, KOMBINACE</t>
  </si>
  <si>
    <t>10086</t>
  </si>
  <si>
    <t>0,3MG/ML+0,12MG/ML INF SOL 10X</t>
  </si>
  <si>
    <t>960</t>
  </si>
  <si>
    <t>OBUV STANDARDNÍ-ORTOPEDICKÉ ÚPRAVY</t>
  </si>
  <si>
    <t>19399</t>
  </si>
  <si>
    <t>BANDÁŽ ELAST.KOLENNÍ S INTEGR.KOREKČNÍ VLOŽKOU</t>
  </si>
  <si>
    <t>GENUTRAIN P 3,7 VEL.NA L NEBO P KOLENO,3430</t>
  </si>
  <si>
    <t>6914</t>
  </si>
  <si>
    <t>BANDÁŽ LOKETNÍ ELASTICKÁ S VÝZTUHAMI</t>
  </si>
  <si>
    <t>EPITRAIN 7 VELIKOSTÍ</t>
  </si>
  <si>
    <t>140667</t>
  </si>
  <si>
    <t>PÁSKA EPIKONDYLÁRNÍ - TYP 207</t>
  </si>
  <si>
    <t>UNIVERZÁLNÍ VELIKOST, PŘESTAVITELNÁ PELOTA</t>
  </si>
  <si>
    <t>22857</t>
  </si>
  <si>
    <t>BANDÁŽ NEOPRENOVÁ KOLENNÍ KO-2</t>
  </si>
  <si>
    <t>VEL.S,M,L LEVÁ,PRAVÁ</t>
  </si>
  <si>
    <t>63878</t>
  </si>
  <si>
    <t>ORTÉZA HLEZENNÍ  RIGIDNÍ - WALKER BOOT</t>
  </si>
  <si>
    <t>WALKER BOOT - BEZ KLOUBU</t>
  </si>
  <si>
    <t>23735</t>
  </si>
  <si>
    <t>CHODÍTKO ČTYŘKOLOVÉ SKLÁDACÍ SHOPPER 100</t>
  </si>
  <si>
    <t>NASTAVITELNÉ 87-98CM,SEDÁTKO,NÁKUPNÍ KOŠÍK,PODNOS,BRZDY</t>
  </si>
  <si>
    <t>93374</t>
  </si>
  <si>
    <t>CHODÍTKO ČTYŘKOLOVÉ SKLÁDACÍ CA880</t>
  </si>
  <si>
    <t>KOVOVÝ RÁM</t>
  </si>
  <si>
    <t>FENTERMIN</t>
  </si>
  <si>
    <t>97374</t>
  </si>
  <si>
    <t>ADIPEX RETARD</t>
  </si>
  <si>
    <t>15MG CPS RML 100</t>
  </si>
  <si>
    <t>3645</t>
  </si>
  <si>
    <t>59672</t>
  </si>
  <si>
    <t>TRALGIT SR 100</t>
  </si>
  <si>
    <t>962</t>
  </si>
  <si>
    <t>OBUV ORTOPEDICKÁ-JEDNODUCHÁ-INDIV.ZHOTOVOVANÁ</t>
  </si>
  <si>
    <t>50%</t>
  </si>
  <si>
    <t>21988</t>
  </si>
  <si>
    <t>ORTÉZA KOLENNÍ NEOPRÉNOVÁ ROZEPÍNACÍ SNÍŽEK 101C</t>
  </si>
  <si>
    <t>VEL.OBV.KOLENA S-35-36CM,M-37-38CM,L-39-40CM,XL-41-42CM,XXL-43-44CM</t>
  </si>
  <si>
    <t>78917</t>
  </si>
  <si>
    <t>BANDÁŽ ZÁPĚSTÍ BUMERANG - TYP 308</t>
  </si>
  <si>
    <t>UNIVERZÁLNÍ VELIKOST</t>
  </si>
  <si>
    <t>140310</t>
  </si>
  <si>
    <t>BANDÁŽ HLEZNA S OSMIČKOU</t>
  </si>
  <si>
    <t>MALLEOTRAIN S</t>
  </si>
  <si>
    <t>Vozíky invalidní včetně příslušenství</t>
  </si>
  <si>
    <t>135384</t>
  </si>
  <si>
    <t>VOZÍK MECHANICKÝ ODLEHČENÝ S-ERGO 115</t>
  </si>
  <si>
    <t>SED.Š.41,46,51CM DO 120KG,PRODYŠ.POT.ERGONOM.SED.RYCHLOUP.OSY,HMOT.14,5KG</t>
  </si>
  <si>
    <t>21671</t>
  </si>
  <si>
    <t>50MG CPS DUR 50</t>
  </si>
  <si>
    <t>75632</t>
  </si>
  <si>
    <t>100MG TBL PRO 50</t>
  </si>
  <si>
    <t>PREDNISON</t>
  </si>
  <si>
    <t>2963</t>
  </si>
  <si>
    <t>PREDNISON 20 LÉČIVA</t>
  </si>
  <si>
    <t>201609</t>
  </si>
  <si>
    <t>37,5MG/325MG TBL FLM 30X1</t>
  </si>
  <si>
    <t>11799</t>
  </si>
  <si>
    <t>NÁSTAVEC NA WC VT 1840</t>
  </si>
  <si>
    <t>VÝŠKA 15CM</t>
  </si>
  <si>
    <t>78982</t>
  </si>
  <si>
    <t>SEDAČKA NA VANU VT 1820</t>
  </si>
  <si>
    <t>NASTAVITELNÁ ŠÍŘKA,NOSNOST 190KG</t>
  </si>
  <si>
    <t>23886</t>
  </si>
  <si>
    <t>NÁSTAVEC NA WC PLASTOVÝ 508 B</t>
  </si>
  <si>
    <t>VÝŠKA 10CM</t>
  </si>
  <si>
    <t>85030</t>
  </si>
  <si>
    <t>200MG CPS DUR 30 I</t>
  </si>
  <si>
    <t>99600</t>
  </si>
  <si>
    <t>10MG TBL FLM 90</t>
  </si>
  <si>
    <t>32064</t>
  </si>
  <si>
    <t>9500IU/ML INJ SOL ISP 10X1ML</t>
  </si>
  <si>
    <t>140277</t>
  </si>
  <si>
    <t>PÁS BEDERNÍ LUMBOSTYLE S VÝZTUHAMI</t>
  </si>
  <si>
    <t>PROTECT.LUMBOSTYLE-PÁS BEDERNÍ S VÝZTUHAMI, KŘÍŽOVÉ TAHY</t>
  </si>
  <si>
    <t>23924</t>
  </si>
  <si>
    <t>KŘESLO TOALETNÍ A SPRCHOVÉ POJÍZDNÉ 544 B</t>
  </si>
  <si>
    <t>PLASTOVÉ HYGIENICKÉ SEDÁTKO,BRZDY,BEZ PODNOŽEK</t>
  </si>
  <si>
    <t>63702</t>
  </si>
  <si>
    <t>INJ.3X2 ML(1% ROZTOK NATRIUM HYALURONÁTU),HRAZENO 3-5 APLIKACÍ DO 1 KLOUBU/6MĚS.</t>
  </si>
  <si>
    <t>93815</t>
  </si>
  <si>
    <t>PROTECT.ST</t>
  </si>
  <si>
    <t>78923</t>
  </si>
  <si>
    <t>ORTÉZA KOLENNÍ - TYP 503</t>
  </si>
  <si>
    <t>DVOUOSÝ KOLENNÍ KLOUB KOVOVÝ, PRODYŠNÝ MATERIÁL</t>
  </si>
  <si>
    <t>11636</t>
  </si>
  <si>
    <t>PŘÍSLUŠENSTVÍ K LŮŽKU 799</t>
  </si>
  <si>
    <t>HRAZDA K POLOHOVÁNÍ S NASTAVITELNOU HRAZDIČKOU</t>
  </si>
  <si>
    <t>140468</t>
  </si>
  <si>
    <t>BERLE PŘEDLOKETNÍ SPECIÁLNÍ OPTI-COMFORT</t>
  </si>
  <si>
    <t>NASTAVITELNÁ VÝŠKA,VYMĚKČENÉ DRŽADLO A VYMĚKČ.LOKETNÍ OPĚRKA,NOSNOST DO 130KG</t>
  </si>
  <si>
    <t>136310</t>
  </si>
  <si>
    <t>CHODÍTKO ČTYŘKOLOVÉ STABILO 2 BASIC</t>
  </si>
  <si>
    <t>S PODPŮRNOU DESKOU,VÝŠKOVĚ STAVITELNÉ 93 AŽ 135 CM,NOSNOST 150 KG</t>
  </si>
  <si>
    <t>ACIKLOVIR</t>
  </si>
  <si>
    <t>13704</t>
  </si>
  <si>
    <t>ZOVIRAX</t>
  </si>
  <si>
    <t>400MG TBL NOB 70</t>
  </si>
  <si>
    <t>ATORVASTATIN</t>
  </si>
  <si>
    <t>50311</t>
  </si>
  <si>
    <t>TULIP</t>
  </si>
  <si>
    <t>BETAMETHASON A ANTIBIOTIKA</t>
  </si>
  <si>
    <t>17171</t>
  </si>
  <si>
    <t>BELOGENT</t>
  </si>
  <si>
    <t>0,5MG/G+1MG/G UNG 30G</t>
  </si>
  <si>
    <t>BISOPROLOL</t>
  </si>
  <si>
    <t>158697</t>
  </si>
  <si>
    <t>5MG TBL FLM 100</t>
  </si>
  <si>
    <t>196149</t>
  </si>
  <si>
    <t>200MG CPS DUR 30</t>
  </si>
  <si>
    <t>196153</t>
  </si>
  <si>
    <t>200MG CPS DUR 90</t>
  </si>
  <si>
    <t>196139</t>
  </si>
  <si>
    <t>100MG CPS DUR 10</t>
  </si>
  <si>
    <t>85028</t>
  </si>
  <si>
    <t>200MG CPS DUR 10 I</t>
  </si>
  <si>
    <t>132634</t>
  </si>
  <si>
    <t>ERDOSTEIN</t>
  </si>
  <si>
    <t>87076</t>
  </si>
  <si>
    <t>ERDOMED</t>
  </si>
  <si>
    <t>300MG CPS DUR 20</t>
  </si>
  <si>
    <t>53189</t>
  </si>
  <si>
    <t>500MG TBL RET 7</t>
  </si>
  <si>
    <t>KOMBINACE RŮZNÝCH ANTIBIOTIK</t>
  </si>
  <si>
    <t>1076</t>
  </si>
  <si>
    <t>OPHTHALMO-FRAMYKOIN</t>
  </si>
  <si>
    <t>OPH UNG 5G</t>
  </si>
  <si>
    <t>KYSELINA IBANDRONOVÁ</t>
  </si>
  <si>
    <t>25422</t>
  </si>
  <si>
    <t>BONVIVA</t>
  </si>
  <si>
    <t>150MG TBL FLM 3</t>
  </si>
  <si>
    <t>213490</t>
  </si>
  <si>
    <t>12894</t>
  </si>
  <si>
    <t>100MG POR GRA SUS 15 I</t>
  </si>
  <si>
    <t>115317</t>
  </si>
  <si>
    <t>20MG CPS ETD 28</t>
  </si>
  <si>
    <t>115318</t>
  </si>
  <si>
    <t>20MG CPS ETD 90</t>
  </si>
  <si>
    <t>25365</t>
  </si>
  <si>
    <t>PENTOXIFYLIN</t>
  </si>
  <si>
    <t>155873</t>
  </si>
  <si>
    <t>TRENTAL 400</t>
  </si>
  <si>
    <t>400MG TBL RET 100</t>
  </si>
  <si>
    <t>SULFAMETHOXAZOL A TRIMETHOPRIM</t>
  </si>
  <si>
    <t>3377</t>
  </si>
  <si>
    <t>BISEPTOL</t>
  </si>
  <si>
    <t>400MG/80MG TBL NOB 20</t>
  </si>
  <si>
    <t>203954</t>
  </si>
  <si>
    <t>400MG/80MG TBL NOB 28</t>
  </si>
  <si>
    <t>57793</t>
  </si>
  <si>
    <t>TRAMAL KAPKY 100 MG/1 ML</t>
  </si>
  <si>
    <t>100MG/ML POR GTT SOL 1X96ML</t>
  </si>
  <si>
    <t>48429</t>
  </si>
  <si>
    <t>MABRON RETARD</t>
  </si>
  <si>
    <t>132870</t>
  </si>
  <si>
    <t>TRIAMCINOLON</t>
  </si>
  <si>
    <t>203637</t>
  </si>
  <si>
    <t>TRISPAN</t>
  </si>
  <si>
    <t>20MG/ML INJ SUS 10X1ML</t>
  </si>
  <si>
    <t>57610</t>
  </si>
  <si>
    <t>1000MG/880IU POR GRA SOL SCC 3</t>
  </si>
  <si>
    <t>FENOTEROL A IPRATROPIUM-BROMID</t>
  </si>
  <si>
    <t>76496</t>
  </si>
  <si>
    <t>BERODUAL</t>
  </si>
  <si>
    <t>0,25MG/ML+0,5MG/ML SOL NEB 20M</t>
  </si>
  <si>
    <t>132992</t>
  </si>
  <si>
    <t>11661</t>
  </si>
  <si>
    <t>ORTÉZA PALCE RUKY PAN 5.03</t>
  </si>
  <si>
    <t>S DLAHOU, VELIKOST S,M,L, UNIVERZÁLNÍ PRO PRAVÝ A LEVÝ PALEC</t>
  </si>
  <si>
    <t>78558</t>
  </si>
  <si>
    <t>INFRAPATELÁRNÍ PÁSKA</t>
  </si>
  <si>
    <t>23739</t>
  </si>
  <si>
    <t>CHODÍTKO ČTYŘKOLOVÉ SKLÁDACÍ 103</t>
  </si>
  <si>
    <t>DURALOVÉ,NASTAVITELNÉ 84-92CM,SEDÁTKO,NÁKUPNÍ KOŠÍK,BRZDY DELUXE</t>
  </si>
  <si>
    <t>136162</t>
  </si>
  <si>
    <t>CHODÍTKO ČTYŘKOLOVÉ S PODPŮRNOU DESKOU JY-310</t>
  </si>
  <si>
    <t>NOSNOST 120 KG;</t>
  </si>
  <si>
    <t>136082</t>
  </si>
  <si>
    <t>ROZTOK ELASTOVISKÓZNÍ BIOVISC ORTHO SINGLE</t>
  </si>
  <si>
    <t>INJ 1X3 ML/90 MG, 3% NATRIUM HYALURONÁT,HRAZENA 1 APLIKACE DO 1 KLOUBU/6 MĚS.</t>
  </si>
  <si>
    <t>196141</t>
  </si>
  <si>
    <t>100MG CPS DUR 30</t>
  </si>
  <si>
    <t>19476</t>
  </si>
  <si>
    <t>ORTÉZA KOLENNÍ DLAHA STANDARD</t>
  </si>
  <si>
    <t>SUCHÉ ZIPY VEL.1-6,KAT.Č.6374</t>
  </si>
  <si>
    <t>136325</t>
  </si>
  <si>
    <t>SEDAČKA NA VANU OTOČNÁ BEN - 550600100</t>
  </si>
  <si>
    <t>OTOČNÁ O 360ST,4 POZICE ARETACE,NASTAV.ŠÍŘKA,NOSNOST 120KG,ZREDRM03000200</t>
  </si>
  <si>
    <t>23796</t>
  </si>
  <si>
    <t>KŘESLO KLOZETOVÉ POJÍZDNÉ 512 E</t>
  </si>
  <si>
    <t>ODNÍMATELNÁ MADLA A OPĚRKA ZAD,PLASTOVÁ NÁDOBA,BRZDY</t>
  </si>
  <si>
    <t>18523</t>
  </si>
  <si>
    <t>250MG TBL FLM 10</t>
  </si>
  <si>
    <t>42476</t>
  </si>
  <si>
    <t>50MG/250MCG TBL OBD 50</t>
  </si>
  <si>
    <t>11649</t>
  </si>
  <si>
    <t>ORTÉZA RAMENNÍHO KLOUBU UNIFIX PAN 2.02</t>
  </si>
  <si>
    <t>UNIVERZÁLNÍ PRO PRAVÉ A LEVÉ RAMENO,VELIKOSTI S,M,L</t>
  </si>
  <si>
    <t>11811</t>
  </si>
  <si>
    <t>ORTÉZA LOKETNÍ SILISTAB EPI 2305</t>
  </si>
  <si>
    <t>PRUŽNÝ MATERIÁL, SILIK.PELOTY, PŘEDLOKETNÍ EPI PÁSKA</t>
  </si>
  <si>
    <t>11705</t>
  </si>
  <si>
    <t>ORTÉZA - INFRAPATELÁRNÍ PÁSKA TYP 510</t>
  </si>
  <si>
    <t>9990155</t>
  </si>
  <si>
    <t>CHODÍTKO AT02004</t>
  </si>
  <si>
    <t>VÝŠK.NASTAVITELNÉ, VÁHA 1,4KG, NOSNOST 150 KG, ODLEHČENÁ KONSTRUKCE</t>
  </si>
  <si>
    <t>215978</t>
  </si>
  <si>
    <t>MEBENDAZOL</t>
  </si>
  <si>
    <t>122198</t>
  </si>
  <si>
    <t>VERMOX</t>
  </si>
  <si>
    <t>100MG TBL NOB 6</t>
  </si>
  <si>
    <t>23639</t>
  </si>
  <si>
    <t>TŘMENY ABDUKČNÍ PAVLÍKOVY VZOR BRNO</t>
  </si>
  <si>
    <t>VEL. 0-2</t>
  </si>
  <si>
    <t>93814</t>
  </si>
  <si>
    <t>BANDÁŽ ACHILLOVKY</t>
  </si>
  <si>
    <t>PROTECT.ACHI</t>
  </si>
  <si>
    <t>11634</t>
  </si>
  <si>
    <t>SEDAČKA NA VANU 4628 H</t>
  </si>
  <si>
    <t>PLASTOVÁ, ŠÍŘKA 23 CM, NASTAVITELNÁ DLE ŠÍŘKY VANY, PODPŮRNÉ MADLO</t>
  </si>
  <si>
    <t>954</t>
  </si>
  <si>
    <t>ORTÉZA KONČETINOVÁ-STANDARDNÍ</t>
  </si>
  <si>
    <t>S KONSTRUK.ZÁKL.Z PEV.MAT.(PE,LAMINÁT,KOV) ZHOTOV.NA PODKL.SEJMUTÍ MĚR.PODKLADŮ</t>
  </si>
  <si>
    <t>23344</t>
  </si>
  <si>
    <t>ÚPRAVA ORTÉZY INVIDUÁLNĚ ZHOTOVENÉ</t>
  </si>
  <si>
    <t>140999</t>
  </si>
  <si>
    <t>ORTÉZA KRANIÁLNÍ REMODELAČNÍ</t>
  </si>
  <si>
    <t>PEVNÉ A PĚNOVÉ PLASTOVÉ MATERIÁLY</t>
  </si>
  <si>
    <t>AZITHROMYCIN</t>
  </si>
  <si>
    <t>45011</t>
  </si>
  <si>
    <t>AZITROMYCIN SANDOZ</t>
  </si>
  <si>
    <t>500MG TBL FLM 6</t>
  </si>
  <si>
    <t>25416</t>
  </si>
  <si>
    <t>70MG/2800IU TBL NOB 12</t>
  </si>
  <si>
    <t>25414</t>
  </si>
  <si>
    <t>70MG/2800IU TBL NOB 4</t>
  </si>
  <si>
    <t>LOSARTAN</t>
  </si>
  <si>
    <t>107173</t>
  </si>
  <si>
    <t>LORISTA 25</t>
  </si>
  <si>
    <t>25MG TBL FLM 28</t>
  </si>
  <si>
    <t>PITOFENON A ANALGETIKA</t>
  </si>
  <si>
    <t>88708</t>
  </si>
  <si>
    <t>ALGIFEN</t>
  </si>
  <si>
    <t>500MG/5,25MG/0,1MG TBL NOB 20</t>
  </si>
  <si>
    <t>39710</t>
  </si>
  <si>
    <t>DLAHA PRO FIXACI PRSTŮ RUKY TYP A</t>
  </si>
  <si>
    <t>VELIKOST A3</t>
  </si>
  <si>
    <t>6912</t>
  </si>
  <si>
    <t>BANDÁŽ KOLENNÍ ELASTICKÁ S OCHRANOU PRO PATELU</t>
  </si>
  <si>
    <t>GENUTRAIN 7 VELIKOSTÍ</t>
  </si>
  <si>
    <t>21929</t>
  </si>
  <si>
    <t>BANDÁŽ KOTNÍKOVÁ JASPER 1006</t>
  </si>
  <si>
    <t>VELIKOST 1,2</t>
  </si>
  <si>
    <t>63720</t>
  </si>
  <si>
    <t>ROZTOK ELASTOVISKOZNÍ SYNVISC-ONE (HYLAN G-F 20)</t>
  </si>
  <si>
    <t>INJEKCE 1X6ML,HRAZENA 1 APLIKACE DO 1 KLOUBU/6 MĚS.</t>
  </si>
  <si>
    <t>69417</t>
  </si>
  <si>
    <t>DIAZEPAM DESITIN RECTAL TUBE</t>
  </si>
  <si>
    <t>5MG RCT SOL 5X2,5ML</t>
  </si>
  <si>
    <t>84003</t>
  </si>
  <si>
    <t>RECTODELT</t>
  </si>
  <si>
    <t>100MG SUP 6</t>
  </si>
  <si>
    <t>30526</t>
  </si>
  <si>
    <t>3500IU INJ SOL ISP 10X0,2ML</t>
  </si>
  <si>
    <t>32060</t>
  </si>
  <si>
    <t>9500IU/ML INJ SOL ISP 2X0,6ML</t>
  </si>
  <si>
    <t>157254</t>
  </si>
  <si>
    <t>OMEPRAZOL ACTAVIS</t>
  </si>
  <si>
    <t>20MG CPS ETD 30</t>
  </si>
  <si>
    <t>RIVAROXABAN</t>
  </si>
  <si>
    <t>500717</t>
  </si>
  <si>
    <t>XARELTO</t>
  </si>
  <si>
    <t>10MG TBL FLM 10 II</t>
  </si>
  <si>
    <t>964</t>
  </si>
  <si>
    <t>OBUV ORTOPEDICKÁ-SLOŽITĚJŠÍ-INDIV.ZHOTOVOVANÁ</t>
  </si>
  <si>
    <t>78941</t>
  </si>
  <si>
    <t>BANDÁŽ HLEZENNÍ LEVAMED</t>
  </si>
  <si>
    <t>23641</t>
  </si>
  <si>
    <t>DRYTEX HINGED KNEE SUPPORT- S DVOUOSÝM KLOUBEM (0555)</t>
  </si>
  <si>
    <t>93818</t>
  </si>
  <si>
    <t>PROTECT.4</t>
  </si>
  <si>
    <t>66029</t>
  </si>
  <si>
    <t>10MG TBL FLM 10</t>
  </si>
  <si>
    <t>DESOGESTREL A ETHINYLESTRADIOL</t>
  </si>
  <si>
    <t>132980</t>
  </si>
  <si>
    <t>ADELE</t>
  </si>
  <si>
    <t>0,15MG/0,03MG TBL NOB 3X21</t>
  </si>
  <si>
    <t>32953</t>
  </si>
  <si>
    <t>DOXYHEXAL TABS</t>
  </si>
  <si>
    <t>100MG TBL NOB 10</t>
  </si>
  <si>
    <t>HEPARIN</t>
  </si>
  <si>
    <t>17165</t>
  </si>
  <si>
    <t>LIOTON 100 000 GEL</t>
  </si>
  <si>
    <t>1000IU/G GEL 100G</t>
  </si>
  <si>
    <t>MĚKKÝ PARAFIN A TUKOVÉ PRODUKTY</t>
  </si>
  <si>
    <t>89997</t>
  </si>
  <si>
    <t>LINOLA FETT ÖLBAD</t>
  </si>
  <si>
    <t>ADT BAL 1X400ML</t>
  </si>
  <si>
    <t>42591</t>
  </si>
  <si>
    <t>100MG SUP 4</t>
  </si>
  <si>
    <t>DIENOGEST A ETHINYLESTRADIOL</t>
  </si>
  <si>
    <t>132915</t>
  </si>
  <si>
    <t>MISTRA</t>
  </si>
  <si>
    <t>2MG/0,03MG TBL FLM 3X21</t>
  </si>
  <si>
    <t>Standardní lůžková péče</t>
  </si>
  <si>
    <t>Ambulance ortopedická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</si>
  <si>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</si>
  <si>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</si>
  <si>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</si>
  <si>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J01FA09 - KLARITHROMYCIN</t>
  </si>
  <si>
    <t>M01AC06 - MELOXIKAM</t>
  </si>
  <si>
    <t>C09DA01 - LOSARTAN A DIURETIKA</t>
  </si>
  <si>
    <t>M04AA01 - ALOPURINOL</t>
  </si>
  <si>
    <t>B01AF02 - APIXABAN</t>
  </si>
  <si>
    <t>N02AJ13 - TRAMADOL A PARACETAMOL</t>
  </si>
  <si>
    <t>C10AB05 - FENOFIBRÁT</t>
  </si>
  <si>
    <t>C10AA05 - ATORVASTATIN</t>
  </si>
  <si>
    <t>J01FA10 - AZITHROMYCIN</t>
  </si>
  <si>
    <t>R03AK06 - SALMETEROL A FLUTIKASON</t>
  </si>
  <si>
    <t>A03FA07 - ITOPRIDUM</t>
  </si>
  <si>
    <t>C09BA04 - PERINDOPRIL A DIURETIKA</t>
  </si>
  <si>
    <t>N02AJ13</t>
  </si>
  <si>
    <t>C09DA01</t>
  </si>
  <si>
    <t>C10AB05</t>
  </si>
  <si>
    <t>M01AC06</t>
  </si>
  <si>
    <t>J01FA09</t>
  </si>
  <si>
    <t>J01FA10</t>
  </si>
  <si>
    <t>C09BA04</t>
  </si>
  <si>
    <t>10MG/2,5MG/5MG TBL FLM 90(3X30)</t>
  </si>
  <si>
    <t>B01AF02</t>
  </si>
  <si>
    <t>A03FA07</t>
  </si>
  <si>
    <t>M04AA01</t>
  </si>
  <si>
    <t>R03AK06</t>
  </si>
  <si>
    <t>50MCG/250MCG INH PLV DOS 1X60DÁV</t>
  </si>
  <si>
    <t>C10AA05</t>
  </si>
  <si>
    <t>Přehled plnění PL - Preskripce léčivých přípravků - orientační přehled</t>
  </si>
  <si>
    <t>50115003 - TEP (Z518)</t>
  </si>
  <si>
    <t>50115004 - IUTN - kovové (Z506)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</si>
  <si>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</si>
  <si>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</si>
  <si>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</si>
  <si>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</si>
  <si>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</si>
  <si>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</si>
  <si>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</si>
  <si>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</si>
  <si>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</si>
  <si>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</si>
  <si>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</si>
  <si>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</si>
  <si>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</si>
  <si>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50115050</t>
  </si>
  <si>
    <t>obvazový materiál (Z502)</t>
  </si>
  <si>
    <t>ZA454</t>
  </si>
  <si>
    <t>Kompresa AB 10 x 10 cm/1 ks sterilní NT savá (1230114011) 1327114011</t>
  </si>
  <si>
    <t>ZA464</t>
  </si>
  <si>
    <t>Kompresa NT 10 x 10 cm/2 ks sterilní 26520</t>
  </si>
  <si>
    <t>ZA498</t>
  </si>
  <si>
    <t>Krytí bactigras 10 x 10 cm bal. á 10 ks 7457</t>
  </si>
  <si>
    <t>ZO080</t>
  </si>
  <si>
    <t>Krytí biokeramické WoundEx 6 x 10 cm bal. á 5 ks 2664911 (1230711113) dočasný výpadek</t>
  </si>
  <si>
    <t>ZD633</t>
  </si>
  <si>
    <t>Krytí mepilex border sacrum 18 x 18 cm bal. á 5 ks 282000-01</t>
  </si>
  <si>
    <t>ZD634</t>
  </si>
  <si>
    <t>Krytí mepilex border sacrum 23 x 23 cm bal. á 5 ks 282400-01</t>
  </si>
  <si>
    <t>ZK404</t>
  </si>
  <si>
    <t>Krytí prontosan roztok 350 ml 400416</t>
  </si>
  <si>
    <t>ZI558</t>
  </si>
  <si>
    <t>Náplast curapor   7 x   5 cm 32912  (22120,  náhrada za cosmopor )</t>
  </si>
  <si>
    <t>ZB084</t>
  </si>
  <si>
    <t>Náplast transpore 2,50 cm x 9,14 m 1527-1 - nahrazeno ZQ117</t>
  </si>
  <si>
    <t>ZN477</t>
  </si>
  <si>
    <t>Obinadlo elastické universal 12 cm x 5 m 1323100314</t>
  </si>
  <si>
    <t>ZA576</t>
  </si>
  <si>
    <t>Set sterilní pro močovou katetrizaci Mediset bal. á 10 ks 4552710</t>
  </si>
  <si>
    <t>ZA593</t>
  </si>
  <si>
    <t>Tampon sterilní stáčený 20 x 20 cm / 5 ks 28003+</t>
  </si>
  <si>
    <t>ZA589</t>
  </si>
  <si>
    <t>Tampon sterilní stáčený 30 x 30 cm / 5 ks karton á 1500 ks 28007</t>
  </si>
  <si>
    <t>50115060</t>
  </si>
  <si>
    <t>ZPr - ostatní (Z503)</t>
  </si>
  <si>
    <t>ZB771</t>
  </si>
  <si>
    <t>Držák jehly základní 450201</t>
  </si>
  <si>
    <t>ZC498</t>
  </si>
  <si>
    <t>Držák močových sáčků UH 800800100</t>
  </si>
  <si>
    <t>ZA738</t>
  </si>
  <si>
    <t>Filtr mini spike zelený 4550242</t>
  </si>
  <si>
    <t>ZN297</t>
  </si>
  <si>
    <t>Hadička spojovací Gamaplus HS 1,8 x 450 LL NO DOP 606301-ND</t>
  </si>
  <si>
    <t>ZD809</t>
  </si>
  <si>
    <t>Kanyla vasofix 20G růžová safety 4269110S-01</t>
  </si>
  <si>
    <t>ZD808</t>
  </si>
  <si>
    <t>Kanyla vasofix 22G modrá safety 4269098S-01</t>
  </si>
  <si>
    <t>ZH816</t>
  </si>
  <si>
    <t>Katetr močový foley CH14 180605-000140</t>
  </si>
  <si>
    <t>ZH493</t>
  </si>
  <si>
    <t>Katetr močový foley CH16 180605-000160</t>
  </si>
  <si>
    <t>ZO372</t>
  </si>
  <si>
    <t>Konektor bezjehlový OptiSyte JIM:JSM4001</t>
  </si>
  <si>
    <t>ZB117</t>
  </si>
  <si>
    <t>Lanceta haemolance modrá plus low flow bal. á 100 ks DIS7371</t>
  </si>
  <si>
    <t>ZF159</t>
  </si>
  <si>
    <t>Nádoba na kontaminovaný odpad 1 l 15-0002</t>
  </si>
  <si>
    <t>ZL105</t>
  </si>
  <si>
    <t>Nástavec pro odběr moče ke zkumavce vacuete 450251</t>
  </si>
  <si>
    <t>ZA897</t>
  </si>
  <si>
    <t>Nůž na stehy sterilní  krátký bal. á 100 ks 11.000.00.010</t>
  </si>
  <si>
    <t>ZP509</t>
  </si>
  <si>
    <t>Pinzeta UH sterilní I0600</t>
  </si>
  <si>
    <t>ZL688</t>
  </si>
  <si>
    <t>Proužky Accu-Check Inform IIStrip 50 EU1 á 50 ks 05942861041</t>
  </si>
  <si>
    <t>ZP835</t>
  </si>
  <si>
    <t>Regulátor průtoku infuze Flow Regulator 5 až 250 ml/hod včetně spojovací hadičky 55 cm bal á 50 ks 02-018-01</t>
  </si>
  <si>
    <t>ZB249</t>
  </si>
  <si>
    <t>Sáček močový s křížovou výpustí 2000 ml ZAR-TNU201601</t>
  </si>
  <si>
    <t>ZA787</t>
  </si>
  <si>
    <t>Stříkačka injekční 2-dílná 10 ml L Inject Solo 4606108V</t>
  </si>
  <si>
    <t>ZO543</t>
  </si>
  <si>
    <t>Stříkačka injekční předplněná 0,9% NaCl 10 ml BD PosiFlush SP EMA bal. á 30 ks 306585</t>
  </si>
  <si>
    <t>ZB755</t>
  </si>
  <si>
    <t>Zkumavka 1,0 ml K3 edta fialová 454034</t>
  </si>
  <si>
    <t>ZP077</t>
  </si>
  <si>
    <t>Zkumavka 15 ml PP 101/16,5 mm bílý šroubový uzávěr sterilní jednotlivě balená 10362/MO/SG/CS</t>
  </si>
  <si>
    <t>ZB756</t>
  </si>
  <si>
    <t>Zkumavka 3 ml K3 edta fialová 454086</t>
  </si>
  <si>
    <t>ZB757</t>
  </si>
  <si>
    <t>Zkumavka 6 ml K3 edta fialová 456036</t>
  </si>
  <si>
    <t>ZB777</t>
  </si>
  <si>
    <t>Zkumavka červená 3,5 ml gel 454071</t>
  </si>
  <si>
    <t>ZB775</t>
  </si>
  <si>
    <t>Zkumavka koagulace modrá Quick 4 ml modrá 454329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</si>
  <si>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</si>
  <si>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</si>
  <si>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</si>
  <si>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</si>
  <si>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50115063</t>
  </si>
  <si>
    <t>ZPr - vaky, sety (Z528)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</si>
  <si>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</si>
  <si>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</si>
  <si>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</si>
  <si>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</si>
  <si>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50115065</t>
  </si>
  <si>
    <t>ZPr - vpichovací materiál (Z530)</t>
  </si>
  <si>
    <t>ZA836</t>
  </si>
  <si>
    <t>Jehla injekční 0,9 x 70 mm žlutá 4665791</t>
  </si>
  <si>
    <t>ZB556</t>
  </si>
  <si>
    <t>Jehla injekční 1,2 x 40 mm růžová 4665120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</si>
  <si>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</si>
  <si>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</si>
  <si>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</si>
  <si>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</si>
  <si>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</si>
  <si>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</si>
  <si>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50115067</t>
  </si>
  <si>
    <t>ZPr - rukavice (Z532)</t>
  </si>
  <si>
    <t>ZP948</t>
  </si>
  <si>
    <t>Rukavice nitril basic bez p. modré L bal. á 200 ks 44752</t>
  </si>
  <si>
    <t>ZP947</t>
  </si>
  <si>
    <t>Rukavice nitril basic bez p. modré M bal. á 200 ks 44751</t>
  </si>
  <si>
    <t>ZP949</t>
  </si>
  <si>
    <t>Rukavice nitril basic bez p. modré XL bal. á 170 ks 44753</t>
  </si>
  <si>
    <t>ZA459</t>
  </si>
  <si>
    <t>Kompresa AB 10 x 20 cm/1 ks sterilní NT savá (1230114021) 1327114021</t>
  </si>
  <si>
    <t>ZC846</t>
  </si>
  <si>
    <t>Kompresa AB 15 x 25 cm/1 ks sterilní NT savá (1230114031) 1327114031</t>
  </si>
  <si>
    <t>ZA463</t>
  </si>
  <si>
    <t>Kompresa NT 10 x 20 cm/2 ks sterilní 26620</t>
  </si>
  <si>
    <t>ZA547</t>
  </si>
  <si>
    <t>Krytí inadine nepřilnavé 9,5 x 9,5 cm 1/10 SYS01512EE</t>
  </si>
  <si>
    <t>ZA537</t>
  </si>
  <si>
    <t>Krytí mepilex heel 13 x 20 cm bal. á 5 ks 288100-01</t>
  </si>
  <si>
    <t>ZE108</t>
  </si>
  <si>
    <t>Krytí mepilex lite 10 x 10 cm bal. á 5 ks 284100-01</t>
  </si>
  <si>
    <t>ZI599</t>
  </si>
  <si>
    <t>Náplast curapor 10 x   8 cm 32913 ( 22121,  náhrada za cosmopor )</t>
  </si>
  <si>
    <t>ZI601</t>
  </si>
  <si>
    <t>Náplast curapor 10 x 20 cm 32915 ( náhrada za cosmopor )</t>
  </si>
  <si>
    <t>ZA451</t>
  </si>
  <si>
    <t>Náplast omniplast 5,0 cm x 9,2 m 9004540 (900429)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</si>
  <si>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</si>
  <si>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</si>
  <si>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</si>
  <si>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</si>
  <si>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ZA339</t>
  </si>
  <si>
    <t>Obinadlo hydrofilní   8 cm x   5 m 13006</t>
  </si>
  <si>
    <t>ZA425</t>
  </si>
  <si>
    <t>Obinadlo hydrofilní 10 cm x   5 m 13007</t>
  </si>
  <si>
    <t>ZA340</t>
  </si>
  <si>
    <t>Obinadlo hydrofilní 12 cm x   5 m 13008</t>
  </si>
  <si>
    <t>ZA083</t>
  </si>
  <si>
    <t>Šátek trojcípý NT 136 x 96 x 96 cm 14970</t>
  </si>
  <si>
    <t>ZC100</t>
  </si>
  <si>
    <t>Vata buničitá dělená 2 role / 500 ks 40 x 50 mm 1230200310</t>
  </si>
  <si>
    <t>ZD650</t>
  </si>
  <si>
    <t>Aquapak - sterilní voda 340 ml s adaptérem bal. á 20 ks 400340</t>
  </si>
  <si>
    <t>ZP078</t>
  </si>
  <si>
    <t>Kontejner 25 ml PP šroubový sterilní uzávěr 2680/EST/SG</t>
  </si>
  <si>
    <t>ZC994</t>
  </si>
  <si>
    <t>Láhev náhradní hi-vac 400 ml 05.000.22.802</t>
  </si>
  <si>
    <t>ZO171</t>
  </si>
  <si>
    <t>Manžeta TK k tonometru Omron CC šedá dospělá obvod paže 22 cm - 42 cm COMFORT 101 00015</t>
  </si>
  <si>
    <t>ZA789</t>
  </si>
  <si>
    <t>Stříkačka injekční 2-dílná 2 ml L Inject Solo 4606027V</t>
  </si>
  <si>
    <t>ZA790</t>
  </si>
  <si>
    <t>Stříkačka injekční 2-dílná 5 ml L Inject Solo4606051V</t>
  </si>
  <si>
    <t>ZB893</t>
  </si>
  <si>
    <t>Stříkačka inzulinová omnican 0,5 ml 100j s jehlou 30 G bal. á 100 ks 9151125S</t>
  </si>
  <si>
    <t>ZB754</t>
  </si>
  <si>
    <t>Zkumavka černá 2 ml 454073</t>
  </si>
  <si>
    <t>ZB763</t>
  </si>
  <si>
    <t>Zkumavka červená 9 ml 455092</t>
  </si>
  <si>
    <t>ZA833</t>
  </si>
  <si>
    <t>Jehla injekční 0,8 x 40 mm zelená 4657527</t>
  </si>
  <si>
    <t>ZP946</t>
  </si>
  <si>
    <t>Rukavice nitril basic bez p. modré S bal. á 200 ks 44750</t>
  </si>
  <si>
    <t>ZI758</t>
  </si>
  <si>
    <t>Rukavice vinyl bez p. M á 100 ks EFEKTVR03</t>
  </si>
  <si>
    <t>50115020</t>
  </si>
  <si>
    <t>laboratorní diagnostika-LEK (Z501)</t>
  </si>
  <si>
    <t>DH758</t>
  </si>
  <si>
    <t>Bactec Plus Aerobic-plastic</t>
  </si>
  <si>
    <t>ZL977</t>
  </si>
  <si>
    <t>Kanystr renasys GO 750 ml pro podtlakovou terapii 66800916</t>
  </si>
  <si>
    <t>ZA333</t>
  </si>
  <si>
    <t>Krytí aquacel Ag hydrofibre 10 x 10 cm á 10 ks 0081082 403708</t>
  </si>
  <si>
    <t>ZD746</t>
  </si>
  <si>
    <t>Krytí atrauman Ag 10 x 10 cm bal. á 3 ks 499572</t>
  </si>
  <si>
    <t>ZN814</t>
  </si>
  <si>
    <t>Krytí gelové na rány ActiMaris bal. á 20g 3097749</t>
  </si>
  <si>
    <t>ZD229</t>
  </si>
  <si>
    <t>Krytí hydrosorb gel 15 g 7031320</t>
  </si>
  <si>
    <t>ZA544</t>
  </si>
  <si>
    <t>Krytí inadine nepřilnavé 5,0 x 5,0 cm 1/10 SYS01481EE</t>
  </si>
  <si>
    <t>ZM335</t>
  </si>
  <si>
    <t>Krytí pooperační a fixační s absorpční pěnou OPSITE Post-Op Visible omyvatelné průhledné vel. 25 x 10 cm bal. á 20 ks 66800139</t>
  </si>
  <si>
    <t>ZL975</t>
  </si>
  <si>
    <t>Pěna renasys-F malý set (S) pro podtlakovou terapii 66800794</t>
  </si>
  <si>
    <t>ZM769</t>
  </si>
  <si>
    <t>Ubrousky cavilon pro péči při inkontinenci 8 ubrousků 20 x 30 cm bal. á 96 ks 9274 DH888843488</t>
  </si>
  <si>
    <t>ZN410</t>
  </si>
  <si>
    <t>Katetr močový nelaton 16CH Silasil balónkový 28 dní bal. á 10 ks 186005-000160</t>
  </si>
  <si>
    <t>ZD010</t>
  </si>
  <si>
    <t>Set sterilní pro žilní katetrizaci Mediset bal. á 22 ks 4752003</t>
  </si>
  <si>
    <t>ZN854</t>
  </si>
  <si>
    <t>Stříkačka injekční arteriální 3 ml bez jehly s heparinem bal. á 100 ks safePICO Aspirator 956-622</t>
  </si>
  <si>
    <t>ZA791</t>
  </si>
  <si>
    <t>Stříkačka janett 3-dílná 150 ml sterilní vyplachovací KDM870822</t>
  </si>
  <si>
    <t>ZB762</t>
  </si>
  <si>
    <t>Zkumavka červená 6 ml 456092</t>
  </si>
  <si>
    <t>ZI179</t>
  </si>
  <si>
    <t>Zkumavka s mediem+ flovakovaný tampon eSwab růžový nos,krk,vagina,konečník,rány,fekální vzo) 490CE.A</t>
  </si>
  <si>
    <t>ZB404</t>
  </si>
  <si>
    <t>Náplast cosmos 8 cm x 1 m 5403353</t>
  </si>
  <si>
    <t>ZA319</t>
  </si>
  <si>
    <t>Náplast durapore 2,50 cm x 9,14 m bal. á 12 ks 1538-1</t>
  </si>
  <si>
    <t>ZC885</t>
  </si>
  <si>
    <t>Náplast omnifix E 10 cm x 10 m 900650</t>
  </si>
  <si>
    <t>ZD934</t>
  </si>
  <si>
    <t>Obinadlo elastické idealflex krátkotažné 12 cm x 5 m 931324</t>
  </si>
  <si>
    <t>ZA330</t>
  </si>
  <si>
    <t>Obinadlo fixa crep   8 cm x 4 m 1323100103</t>
  </si>
  <si>
    <t>ZA601</t>
  </si>
  <si>
    <t>Obinadlo fixa crep 12 cm x 4 m 1323100105</t>
  </si>
  <si>
    <t>ZB724</t>
  </si>
  <si>
    <t>Kapilára sedimentační kalibrovaná 727111</t>
  </si>
  <si>
    <t>ZA834</t>
  </si>
  <si>
    <t>Jehla injekční 0,7 x 40 mm černá 4660021</t>
  </si>
  <si>
    <t>ZA832</t>
  </si>
  <si>
    <t>Jehla injekční 0,9 x 40 mm žlutá 4657519</t>
  </si>
  <si>
    <t>ZN201</t>
  </si>
  <si>
    <t>Krytí mepilex border heel 18,5 x 24,5 cm bal. á 5 ks 283250</t>
  </si>
  <si>
    <t>ZA507</t>
  </si>
  <si>
    <t>Krytí tegaderm 8,5 cm x 10,5 cm bal. á 50 ks s výřezem 1635</t>
  </si>
  <si>
    <t>ZI600</t>
  </si>
  <si>
    <t>Náplast curapor 10 x 15 cm 32914 ( náhrada za cosmopor )</t>
  </si>
  <si>
    <t>ZA540</t>
  </si>
  <si>
    <t>Náplast omnifix E 15 cm x 10 m 9006513</t>
  </si>
  <si>
    <t>ZN091</t>
  </si>
  <si>
    <t>Obvaz elastický síťový CareFix Tube k zajištění a ochraně fixace IV kanyl vel. M bal. á 15 ks 0151 M</t>
  </si>
  <si>
    <t>ZN090</t>
  </si>
  <si>
    <t>Obvaz elastický síťový CareFix Tube k zajištění a ochraně fixace IV kanyl vel. S bal. á 15 ks 0151 S</t>
  </si>
  <si>
    <t>ZA090</t>
  </si>
  <si>
    <t>Vata buničitá přířezy 37 x 57 cm 2730152</t>
  </si>
  <si>
    <t>ZC757</t>
  </si>
  <si>
    <t>Čepelka skalpelová 24 BB524</t>
  </si>
  <si>
    <t>ZC648</t>
  </si>
  <si>
    <t>Elektroda EKG pěnová pr. 55 mm pro dospělé H-108002</t>
  </si>
  <si>
    <t>ZB253</t>
  </si>
  <si>
    <t>Filtr iso-gard bakteriální virový čistý bal. á 25 ks 19212</t>
  </si>
  <si>
    <t>ZN298</t>
  </si>
  <si>
    <t>Hadička spojovací Gamaplus HS 1,8 x 1800 LL NO DOP 606304-ND</t>
  </si>
  <si>
    <t>ZK884</t>
  </si>
  <si>
    <t>Kohout trojcestný discofix modrý 4095111</t>
  </si>
  <si>
    <t>ZB947</t>
  </si>
  <si>
    <t>Manžeta TK dospělá k monitoru Philips střední 27-35 cm M1574A</t>
  </si>
  <si>
    <t>ZF192</t>
  </si>
  <si>
    <t>Nádoba na kontaminovaný odpad 4 l 15-0004</t>
  </si>
  <si>
    <t>ZL689</t>
  </si>
  <si>
    <t>Roztok Accu-Check Performa Int´l Controls 1+2 level 04861736</t>
  </si>
  <si>
    <t>ZB890</t>
  </si>
  <si>
    <t>Souprava pro měření CVP délka hadičky 150 cm MP 100</t>
  </si>
  <si>
    <t>ZA788</t>
  </si>
  <si>
    <t>Stříkačka injekční 2-dílná 20 ml L Inject Solo 4606205V</t>
  </si>
  <si>
    <t>ZA749</t>
  </si>
  <si>
    <t>Stříkačka injekční 3-dílná 50 ml LL Omnifix Solo 4617509F</t>
  </si>
  <si>
    <t>ZP300</t>
  </si>
  <si>
    <t>Škrtidlo se sponou pro dospělé bez latexu modré délka 400 mm 09820-B</t>
  </si>
  <si>
    <t>ZP357</t>
  </si>
  <si>
    <t>Tyčinka vatová zvlhčující glycerín + citron bal. á 75 ks FTL-LS-15</t>
  </si>
  <si>
    <t>ZK799</t>
  </si>
  <si>
    <t>Zátka combi červená 4495101</t>
  </si>
  <si>
    <t>ZK798</t>
  </si>
  <si>
    <t>Zátka combi modrá 4495152</t>
  </si>
  <si>
    <t>50115070</t>
  </si>
  <si>
    <t>ZPr - katetry ostatní (Z513)</t>
  </si>
  <si>
    <t>ZC588</t>
  </si>
  <si>
    <t>Katetr CVC 2 lumen 8 Fr x 30 cm certofix duo Protekt V730 bal. á 10 ks 4161319P</t>
  </si>
  <si>
    <t>50115079</t>
  </si>
  <si>
    <t>ZPr - internzivní péče (Z542)</t>
  </si>
  <si>
    <t>ZB233</t>
  </si>
  <si>
    <t>Maska anesteziologická č.5 EcoMask ( s proužky ) 7095</t>
  </si>
  <si>
    <t>ZB173</t>
  </si>
  <si>
    <t>Maska kyslíková s hadičkou a nosní svorkou dospělá H-103013</t>
  </si>
  <si>
    <t>50115003</t>
  </si>
  <si>
    <t>TEP (Z518)</t>
  </si>
  <si>
    <t>KF783</t>
  </si>
  <si>
    <t>adaptér 5 960781</t>
  </si>
  <si>
    <t>KI106</t>
  </si>
  <si>
    <t>allofit IT  vel. 60/MM 00-8755-060-00</t>
  </si>
  <si>
    <t>KA570</t>
  </si>
  <si>
    <t>centralizer MS-30   6/  8 01.00356.008</t>
  </si>
  <si>
    <t>KA571</t>
  </si>
  <si>
    <t>centralizer MS-30   8/10 01.00358.010</t>
  </si>
  <si>
    <t>KA572</t>
  </si>
  <si>
    <t>centralizer MS-30 10/12 01.00351.012</t>
  </si>
  <si>
    <t>KA573</t>
  </si>
  <si>
    <t>centralizer MS-30 12/14 01.00351.214</t>
  </si>
  <si>
    <t>KA574</t>
  </si>
  <si>
    <t>centralizer MS-30 14/16 01.00351.416</t>
  </si>
  <si>
    <t>KA534</t>
  </si>
  <si>
    <t>dlaha burch-schneider 44P 01.00191.244</t>
  </si>
  <si>
    <t>KB897</t>
  </si>
  <si>
    <t>dlaha burch-schneider 56P 01.00191.256</t>
  </si>
  <si>
    <t>KF819</t>
  </si>
  <si>
    <t>dlaha burch-schneider 62L 01.00191.162</t>
  </si>
  <si>
    <t>KH346</t>
  </si>
  <si>
    <t>dřík Alloclassic-SLO-2 01.00121.020</t>
  </si>
  <si>
    <t>KH349</t>
  </si>
  <si>
    <t>dřík Alloclassic-SLO-5 01.00121.050</t>
  </si>
  <si>
    <t>KH350</t>
  </si>
  <si>
    <t>dřík Alloclassic-SLO-6 01.00121.060</t>
  </si>
  <si>
    <t>KH351</t>
  </si>
  <si>
    <t>dřík Alloclassic-SLO-7 01.00121.070</t>
  </si>
  <si>
    <t>KH512</t>
  </si>
  <si>
    <t>dřík femorální Fitmore B s offsetem č.9 01.00551.309</t>
  </si>
  <si>
    <t>KH368</t>
  </si>
  <si>
    <t>dřík Fitmore B 8 01.00551.308</t>
  </si>
  <si>
    <t>KI791</t>
  </si>
  <si>
    <t>dřík fitmore B vel. 3 01.00551.203</t>
  </si>
  <si>
    <t>KG871</t>
  </si>
  <si>
    <t>dřík fitmore B/5 01.00551.205</t>
  </si>
  <si>
    <t>KH595</t>
  </si>
  <si>
    <t>dřík fitmore B+ offset 6 01.00551.306</t>
  </si>
  <si>
    <t>KA567</t>
  </si>
  <si>
    <t>dřík MS-30 kyč. kloubu č.12 30.00.49-120</t>
  </si>
  <si>
    <t>KA568</t>
  </si>
  <si>
    <t>dřík MS-30 kyč. kloubu č.14 30.00.49-140</t>
  </si>
  <si>
    <t>KA564</t>
  </si>
  <si>
    <t>dřík MS-30 velikost   6 30.00.49-060</t>
  </si>
  <si>
    <t>KA565</t>
  </si>
  <si>
    <t>dřík MS-30 velikost   8 30.00.49-080</t>
  </si>
  <si>
    <t>KA566</t>
  </si>
  <si>
    <t>dřík MS-30 velikost 10 30.00.49-100</t>
  </si>
  <si>
    <t>KH698</t>
  </si>
  <si>
    <t>dřík univerzální 75x16mm 86-7416</t>
  </si>
  <si>
    <t>KA508</t>
  </si>
  <si>
    <t>dřík wagner 16/225 01.00102.216</t>
  </si>
  <si>
    <t>KA503</t>
  </si>
  <si>
    <t>dřík wagner 18/265 01.00102.618</t>
  </si>
  <si>
    <t>KA473</t>
  </si>
  <si>
    <t>dřík Zwemuller   2 2842</t>
  </si>
  <si>
    <t>KA474</t>
  </si>
  <si>
    <t>dřík Zwemuller   3 2843</t>
  </si>
  <si>
    <t>KA475</t>
  </si>
  <si>
    <t>dřík Zwemuller   4 2844</t>
  </si>
  <si>
    <t>KA476</t>
  </si>
  <si>
    <t>dřík Zwemuller   5 2845</t>
  </si>
  <si>
    <t>KA477</t>
  </si>
  <si>
    <t>dřík Zwemuller   6 2846</t>
  </si>
  <si>
    <t>KA478</t>
  </si>
  <si>
    <t>dřík Zwemuller   7 2847</t>
  </si>
  <si>
    <t>KA472</t>
  </si>
  <si>
    <t>dřík Zwemuller   9 2849</t>
  </si>
  <si>
    <t>KA916</t>
  </si>
  <si>
    <t>end.cerviko CKP 44 315200</t>
  </si>
  <si>
    <t>KA917</t>
  </si>
  <si>
    <t>end.cerviko CKP 46 315300</t>
  </si>
  <si>
    <t>KA919</t>
  </si>
  <si>
    <t>end.cerviko CKP 48 315400</t>
  </si>
  <si>
    <t>KI055</t>
  </si>
  <si>
    <t>femorální adapter +2/-2 96-0784</t>
  </si>
  <si>
    <t>KH043</t>
  </si>
  <si>
    <t>fitmoreB/4+offset 01.00551.304</t>
  </si>
  <si>
    <t>KH437</t>
  </si>
  <si>
    <t>hlavice durasul kov.L/32 14.32.07-20</t>
  </si>
  <si>
    <t>KH436</t>
  </si>
  <si>
    <t>hlavice durasul kov.M/32 14.32.06-20</t>
  </si>
  <si>
    <t>KH435</t>
  </si>
  <si>
    <t>hlavice durasul kov.S/32 14.32.05-20</t>
  </si>
  <si>
    <t>KE512</t>
  </si>
  <si>
    <t>hlavice femorální kovová 3,5 x 28 mm 00-8018-028-03</t>
  </si>
  <si>
    <t>KA563</t>
  </si>
  <si>
    <t>hlavice femorální kovová NON-SK 7 x 28 00-8018-028-14</t>
  </si>
  <si>
    <t>KH378</t>
  </si>
  <si>
    <t>hlavice kovová 7x32mm  00-8018-032-14</t>
  </si>
  <si>
    <t>KE654</t>
  </si>
  <si>
    <t>hlavice kovová S30/L32 00-8018-032-03</t>
  </si>
  <si>
    <t>KE511</t>
  </si>
  <si>
    <t>hlavice kovová S30/M28 00-8018-028-02</t>
  </si>
  <si>
    <t>KE653</t>
  </si>
  <si>
    <t>hlavice kovová S30/M32 00-8018-032-02</t>
  </si>
  <si>
    <t>KE510</t>
  </si>
  <si>
    <t>hlavice kovová S30/S28 00-8018-028-01</t>
  </si>
  <si>
    <t>KE002</t>
  </si>
  <si>
    <t>hlavička dur. allocl.  L/28/+4 14.28.07-20</t>
  </si>
  <si>
    <t>KE003</t>
  </si>
  <si>
    <t>hlavička dur. allocl. XL/28/+8 01.01012.288</t>
  </si>
  <si>
    <t>KE038</t>
  </si>
  <si>
    <t>hlavička durasel M/36 01.01012.366</t>
  </si>
  <si>
    <t>KE050</t>
  </si>
  <si>
    <t>hlavička durasel XL 36/+8XL 01.01012.368</t>
  </si>
  <si>
    <t>KB844</t>
  </si>
  <si>
    <t>hlavička k. CoCr 28/M12/14 14.28.06-20</t>
  </si>
  <si>
    <t>KA513</t>
  </si>
  <si>
    <t>jamka 55 alloclassic 3533</t>
  </si>
  <si>
    <t>KA514</t>
  </si>
  <si>
    <t>jamka 58 alloclassic 3534</t>
  </si>
  <si>
    <t>KA515</t>
  </si>
  <si>
    <t>jamka 61 alloclassic 3535</t>
  </si>
  <si>
    <t>KA517</t>
  </si>
  <si>
    <t>jamka 68 alloclassic 3538</t>
  </si>
  <si>
    <t>KA518</t>
  </si>
  <si>
    <t>jamka 72 alloclassic 3539</t>
  </si>
  <si>
    <t>KH693</t>
  </si>
  <si>
    <t>jamka cementovaná durasul 42/28mm 01.00284.042</t>
  </si>
  <si>
    <t>KF036</t>
  </si>
  <si>
    <t>jamka durasul 52/36 05.95001.052</t>
  </si>
  <si>
    <t>KF040</t>
  </si>
  <si>
    <t>jamka durasul 60/36 05.95001.056</t>
  </si>
  <si>
    <t>KE644</t>
  </si>
  <si>
    <t>jamka muller 46/28 63.28.46</t>
  </si>
  <si>
    <t>KE657</t>
  </si>
  <si>
    <t>jamka ZCA č.32/53 00-8005-550-32</t>
  </si>
  <si>
    <t>KE658</t>
  </si>
  <si>
    <t>jamka ZCA č.32/55 00-8005-552-32</t>
  </si>
  <si>
    <t>KE659</t>
  </si>
  <si>
    <t>jamka ZCA č.32/57 00-8005-554-32</t>
  </si>
  <si>
    <t>KE661</t>
  </si>
  <si>
    <t>jamka ZCA č.32/61 00-8005-558-32</t>
  </si>
  <si>
    <t>KA580</t>
  </si>
  <si>
    <t>jamka ZCA č.47 00-8005-544-28</t>
  </si>
  <si>
    <t>KA581</t>
  </si>
  <si>
    <t>jamka ZCA č.49 00-8005-546-28</t>
  </si>
  <si>
    <t>KA582</t>
  </si>
  <si>
    <t>jamka ZCA č.51 00-8005-548-28</t>
  </si>
  <si>
    <t>KA583</t>
  </si>
  <si>
    <t>jamka ZCA č.53 00-8005-550-28</t>
  </si>
  <si>
    <t>KA584</t>
  </si>
  <si>
    <t>jamka ZCA č.55 00-8005-552-28</t>
  </si>
  <si>
    <t>KA585</t>
  </si>
  <si>
    <t>jamka ZCA č.57 00-8005-554-28</t>
  </si>
  <si>
    <t>KI189</t>
  </si>
  <si>
    <t>komponenta femorální pravá E 5966-15-02</t>
  </si>
  <si>
    <t>KI187</t>
  </si>
  <si>
    <t>komponenta femorální pravá F 5966-16-02</t>
  </si>
  <si>
    <t>KE564</t>
  </si>
  <si>
    <t>komponenta Metis 1 NWD250101s</t>
  </si>
  <si>
    <t>KE565</t>
  </si>
  <si>
    <t>komponenta Metis 2 NWD250102s</t>
  </si>
  <si>
    <t>KE566</t>
  </si>
  <si>
    <t>komponenta Metis 3 NWD250103s</t>
  </si>
  <si>
    <t>KE568</t>
  </si>
  <si>
    <t>komponenta Phalan.1 NWD250201s</t>
  </si>
  <si>
    <t>KE569</t>
  </si>
  <si>
    <t>komponenta Phalan.2 NWD250202s</t>
  </si>
  <si>
    <t>KI190</t>
  </si>
  <si>
    <t>komponenta tibiální 5 5980-047-01</t>
  </si>
  <si>
    <t>KI192</t>
  </si>
  <si>
    <t>komponenta tibiální 7 5980-57-01</t>
  </si>
  <si>
    <t>KH877</t>
  </si>
  <si>
    <t>komponenta tibiální vel.4 5980-37-02</t>
  </si>
  <si>
    <t>KJ636</t>
  </si>
  <si>
    <t>náhrada kolenního kloubu NEXGEN komponenta femorální levá vel. D 90-5966-14-01</t>
  </si>
  <si>
    <t>KJ397</t>
  </si>
  <si>
    <t>náhrada kolenního kloubu NEXGEN komponenta femorální levá vel. E 90-5966-15-01</t>
  </si>
  <si>
    <t>KJ533</t>
  </si>
  <si>
    <t>náhrada kolenního kloubu NEXGEN komponenta femorální levá vel. F 90-5966-16-01</t>
  </si>
  <si>
    <t>KJ534</t>
  </si>
  <si>
    <t>náhrada kolenního kloubu NEXGEN komponenta femorální levá vel. G 90-5966-17-01</t>
  </si>
  <si>
    <t>KJ571</t>
  </si>
  <si>
    <t>náhrada kolenního kloubu NEXGEN komponenta femorální LPS levá stabilizovanável. E 90-5996-15-01</t>
  </si>
  <si>
    <t>KJ637</t>
  </si>
  <si>
    <t>náhrada kolenního kloubu NEXGEN komponenta femorální LPS pravá stabilizovaná vel. E 90-5996-15-02</t>
  </si>
  <si>
    <t>KJ414</t>
  </si>
  <si>
    <t>náhrada kolenního kloubu NEXGEN komponenta femorální pravá vel. G 90-5966-17-02</t>
  </si>
  <si>
    <t>KJ395</t>
  </si>
  <si>
    <t>náhrada kolenního kloubu NEXGEN komponenta tibiální precoat vel. 3 90-5980-37-01</t>
  </si>
  <si>
    <t>KJ412</t>
  </si>
  <si>
    <t>náhrada kolenního kloubu NEXGEN komponenta tibiální precoat vel. 6 90-5980-47-02</t>
  </si>
  <si>
    <t>KJ532</t>
  </si>
  <si>
    <t>náhrada kolenního kloubu NEXGEN komponenta tibiální precoat vel. 8 90-5980-57-02</t>
  </si>
  <si>
    <t>KJ413</t>
  </si>
  <si>
    <t>náhrada kolenního kloubu NEXGEN komponenta tibiální Prolong modré 7 x 10 mm 5952-50-10</t>
  </si>
  <si>
    <t>KJ840</t>
  </si>
  <si>
    <t>náhrada kolenního kloubu NEXGEN plato tibiální LPS - Flex vel. E, F12 mm 90-5964-40-12</t>
  </si>
  <si>
    <t>KK723</t>
  </si>
  <si>
    <t>náhrada kolenního kloubu NEXGEN plato tibiální LPS - Flex vel. G,H 14 mm 90-5964-50-14</t>
  </si>
  <si>
    <t>KJ970</t>
  </si>
  <si>
    <t>náhrada kolenního kloubu NEXGEN plato tibiální LPS-Flex E,F 17 mm 90-5964-40-17</t>
  </si>
  <si>
    <t>KK833</t>
  </si>
  <si>
    <t>náhrada kolenního kloubu NEXGEN plato tibiální Prolong LPS - Flex vel. C, D 12 mm 90-5964-30-12</t>
  </si>
  <si>
    <t>KJ638</t>
  </si>
  <si>
    <t>náhrada kolenního kloubu NEXGEN plato tibiální Prolong LPS - Flex vel. E, F 12 mm 90-5964-32-12</t>
  </si>
  <si>
    <t>KJ639</t>
  </si>
  <si>
    <t>náhrada kolenního kloubu NEXGEN plato tibiální Prolong LPS - Flex vel. E, F 14 mm 90-5964-40-14</t>
  </si>
  <si>
    <t>KJ560</t>
  </si>
  <si>
    <t>náhrada kolenního kloubu NexGen plato tibiální Prolong modré 50 x 12 mm 90-5952-50-12</t>
  </si>
  <si>
    <t>KJ559</t>
  </si>
  <si>
    <t>náhrada kolenního kloubu NexGen plato tibiální Prolong zelené 10 mm 90-5952-40-10</t>
  </si>
  <si>
    <t>KJ562</t>
  </si>
  <si>
    <t>náhrada kolenního kloubu NexGen plato tibiální Prolong zelené 17 mm 90-5952-40-17</t>
  </si>
  <si>
    <t>KJ549</t>
  </si>
  <si>
    <t>náhrada kolenního kloubu NEXGEN plato tibiální Prolong zelené 5,6 x 12 mm 90-5952-40-12</t>
  </si>
  <si>
    <t>KJ537</t>
  </si>
  <si>
    <t>náhrada kolenního kloubu NEXGEN plato tibiální Prolong zelené 5,6 x 14 mm 90-5952-40-14</t>
  </si>
  <si>
    <t>KJ536</t>
  </si>
  <si>
    <t>náhrada kolenního kloubu NEXGEN plato tibiální Prolong žluté 3,4 x 10 mm 90-5952-30-10</t>
  </si>
  <si>
    <t>KJ535</t>
  </si>
  <si>
    <t>náhrada kolenního kloubu NEXGEN plato tibiální Prolong žluté 3,4 x 12 mm 90-5952-30-12</t>
  </si>
  <si>
    <t>KJ550</t>
  </si>
  <si>
    <t>náhrada kolenního kloubu NEXGEN plato tibiální zelené 5,6 x 12 mm 90-5970-40-12</t>
  </si>
  <si>
    <t>KJ538</t>
  </si>
  <si>
    <t>náhrada kolenního kloubu NEXGEN plato tibiální zelené 5,6 x 17 mm 90-5970-40-17</t>
  </si>
  <si>
    <t>KJ396</t>
  </si>
  <si>
    <t>náhrada kolenního kloubu NEXGEN plato tibiální žluté 3,4 x 12 mm 90-5970-30-12</t>
  </si>
  <si>
    <t>ZJ676</t>
  </si>
  <si>
    <t>Náhrada kolenního kloubu OXFORD plato small 159541</t>
  </si>
  <si>
    <t>ZO194</t>
  </si>
  <si>
    <t>Náhrada kolenního kloubu OXFORD unikompartmentální komponenta femorální vel. Large 166943</t>
  </si>
  <si>
    <t>ZO852</t>
  </si>
  <si>
    <t>Náhrada kolenního kloubu OXFORD unikompartmentální komponenta femorální vel. Small 166941</t>
  </si>
  <si>
    <t>ZN239</t>
  </si>
  <si>
    <t>Náhrada kolenního kloubu OXFORD unikompartmentální tibiální komponenta levá 54722</t>
  </si>
  <si>
    <t>ZP421</t>
  </si>
  <si>
    <t>Náhrada kolenního kloubu OXFORD unikompartmentální tibiální komponenta levá mediální 154720</t>
  </si>
  <si>
    <t>ZQ050</t>
  </si>
  <si>
    <t>Náhrada kolenního kloubu OXFORD unikompartmentální vložka meniskeální anatomická levá mediální RM 6 mm 159557</t>
  </si>
  <si>
    <t>KI606</t>
  </si>
  <si>
    <t>náhrada kolenního kloubu plato tibiální rotační stabilizované 3 x 20 mm 96-2135</t>
  </si>
  <si>
    <t>ZN344</t>
  </si>
  <si>
    <t>Náhrada kolenního kloubu ProSpon komponenta femorální 3R Z01170-0300-65044</t>
  </si>
  <si>
    <t>ZN340</t>
  </si>
  <si>
    <t>Náhrada kolenního kloubu ProSpon komponenta femorální vektor 5+R Z01170-0500-76050</t>
  </si>
  <si>
    <t>ZN336</t>
  </si>
  <si>
    <t>Náhrada kolenního kloubu ProSpon plato tibiální vektor 3+ Z01240-0300-69046</t>
  </si>
  <si>
    <t>ZN339</t>
  </si>
  <si>
    <t>Náhrada kolenního kloubu ProSpon plato tibiální vektor 5+ Z01240-0500-75051</t>
  </si>
  <si>
    <t>ZO268</t>
  </si>
  <si>
    <t>Náhrada kolenního kloubu ProSpon vložka tibiální 3/10R Z01240-0332-64010</t>
  </si>
  <si>
    <t>ZN338</t>
  </si>
  <si>
    <t>Náhrada kolenního kloubu ProSpon vložka tibiální 5/10R Z01240-0532-75010</t>
  </si>
  <si>
    <t>KJ281</t>
  </si>
  <si>
    <t>náhrada kolenního kloubu Sigma komponenta femorální PS pravá vel. 3 revizní, stabilizovaná, cementovaná 1960-50-300</t>
  </si>
  <si>
    <t>KK884</t>
  </si>
  <si>
    <t>náhrada kyčelního kloubu Alloclassic vložka stand. durasul 72/32 mm 01.00126.672</t>
  </si>
  <si>
    <t>KK329</t>
  </si>
  <si>
    <t>náhrada kyčelního kloubu Allofit IT pouzdro jamky 58/LL 00-8755-058-00</t>
  </si>
  <si>
    <t>KI808</t>
  </si>
  <si>
    <t>náhrada kyčelního kloubu ALLOFIT IT pozdro jamky 52/II 00-8755-052-00</t>
  </si>
  <si>
    <t>KK889</t>
  </si>
  <si>
    <t>náhrada kyčelního kloubu ALLOFIT IT vložka BIOLOX DELTA keramika LL/36 mm 00-8775-013-36</t>
  </si>
  <si>
    <t>KJ227</t>
  </si>
  <si>
    <t>náhrada kyčelního kloubu Allofit IT vložka s vitamínem E neutral KK 28mm 00-8851-010-28</t>
  </si>
  <si>
    <t>KI985</t>
  </si>
  <si>
    <t>náhrada kyčelního kloubu Allofit IT vložka s vitamínem E neutral MM 36 00-8851-014-36</t>
  </si>
  <si>
    <t>KI973</t>
  </si>
  <si>
    <t>náhrada kyčelního kloubu necement. dřík CLS Spotorno 135° C 12/14 vel. 10 29.00.39-100</t>
  </si>
  <si>
    <t>KI974</t>
  </si>
  <si>
    <t>náhrada kyčelního kloubu necement. dřík CLS Spotorno 135° C 12/14 vel. 11,25 29.00.39-112</t>
  </si>
  <si>
    <t>KI975</t>
  </si>
  <si>
    <t>náhrada kyčelního kloubu necement. dřík CLS Spotorno 135° C 12/14 vel. 12,50 29.00.39-125</t>
  </si>
  <si>
    <t>KI976</t>
  </si>
  <si>
    <t>náhrada kyčelního kloubu necement. dřík CLS Spotorno 135° C 12/14 vel. 13,75 29.00.39-137</t>
  </si>
  <si>
    <t>KI971</t>
  </si>
  <si>
    <t>náhrada kyčelního kloubu necement. dřík CLS Spotorno 135° C 12/14 vel. 7 29.00.39-070</t>
  </si>
  <si>
    <t>KI958</t>
  </si>
  <si>
    <t>náhrada kyčelního kloubu necement. dřík CLS Spotorno 135° C 12/14 vel. 9 29.00.39-090</t>
  </si>
  <si>
    <t>KK476</t>
  </si>
  <si>
    <t>náhrada kýčelního kloubu revizní ALLOFIT hlavička BIOLOX OPTION keramika XL28/+7 mm 00-8777-028-04</t>
  </si>
  <si>
    <t>KK873</t>
  </si>
  <si>
    <t>náhrada kyčelního kloubu systém TMARS revizní augmentace acetabulární 00-4894-066-10</t>
  </si>
  <si>
    <t>KK925</t>
  </si>
  <si>
    <t>náhrada kyčelního kloubu systém TMARS revizní jamka 68 mm 00-7000-068-20</t>
  </si>
  <si>
    <t>KK924</t>
  </si>
  <si>
    <t>náhrada kyčelního kloubu systém TMARS revizní klec levá, krátká příruba s pouzdry 66/68/70 00-7124-066-58</t>
  </si>
  <si>
    <t>KK923</t>
  </si>
  <si>
    <t>náhrada kyčelního kloubu systém TMARS revizní vložka acetabulární 58/36 mm 00-7105-58-36</t>
  </si>
  <si>
    <t>KK921</t>
  </si>
  <si>
    <t>náhrada kyčelního kloubu šroub fixační jamky TRILOGY 6,5 x 25 mm 6624-65-25</t>
  </si>
  <si>
    <t>KK922</t>
  </si>
  <si>
    <t>náhrada kyčelního kloubu šroub fixační jamky TRILOGY 6,5 x 60 mm 6624-65-60</t>
  </si>
  <si>
    <t>KH016</t>
  </si>
  <si>
    <t>náhrada kyčelního kloubu šroub kostní  6,5 mm délka 20 mm 842015010</t>
  </si>
  <si>
    <t>KG787</t>
  </si>
  <si>
    <t>náhrada kyčelního kloubu šroub kostní 6,5 mm délka 25 mm 842015020</t>
  </si>
  <si>
    <t>KG788</t>
  </si>
  <si>
    <t>náhrada kyčelního kloubu šroub kostní 6,5 mm délka 30 mm 842015030</t>
  </si>
  <si>
    <t>KG792</t>
  </si>
  <si>
    <t>náhrada kyčelního kloubu šroub kostní 6,5 x 35 mm 842015040</t>
  </si>
  <si>
    <t>KK579</t>
  </si>
  <si>
    <t>náhrada kyčelního koubu FITMORE dřík femorální s ofsetem necementovaný B/12 01.00551.312</t>
  </si>
  <si>
    <t>KK890</t>
  </si>
  <si>
    <t>náhrada kyčelního koubu hlavička BIOLOX DELTA keramikaXL36/+7 mm 00-8775-036-04</t>
  </si>
  <si>
    <t>KI793</t>
  </si>
  <si>
    <t>náhrada ramenního kloubu SMR bezdříkový systém glenoid vel. Small – R 1375.20.005</t>
  </si>
  <si>
    <t>KK335</t>
  </si>
  <si>
    <t>náhrada ramenního kloubu SMR bezdříkový systém spojka se šroubem vel. Small - R 1374.15.305</t>
  </si>
  <si>
    <t>KH367</t>
  </si>
  <si>
    <t>náhrada ramenního kloubu SMR dřík 1304.15.160</t>
  </si>
  <si>
    <t>KH513</t>
  </si>
  <si>
    <t>náhrada ramenního kloubu SMR dřík kónický necementovaný prům. 18 mm délka 80 mm 1304.15.180</t>
  </si>
  <si>
    <t>KH010</t>
  </si>
  <si>
    <t>náhrada ramenního kloubu SMR glenosfera 44 mm 137450444</t>
  </si>
  <si>
    <t>KK581</t>
  </si>
  <si>
    <t>náhrada ramenního kloubu SMR kloubu dřík cementový prům. 12 délka 80 mm 1306.15.120</t>
  </si>
  <si>
    <t>KH017</t>
  </si>
  <si>
    <t>náhrada ramenního kloubu SMR tělo humerální 1352.15.050</t>
  </si>
  <si>
    <t>KG789</t>
  </si>
  <si>
    <t>náhrada ramenního kloubu SMR tělo humerální reverzní 1352.20.010</t>
  </si>
  <si>
    <t>KG995</t>
  </si>
  <si>
    <t>náhrada ramenního kloubu SMR vložka long 44 mm 136209020</t>
  </si>
  <si>
    <t>KH151</t>
  </si>
  <si>
    <t>náhrada ramenního kloubu SMR vložka medium 44 136209015</t>
  </si>
  <si>
    <t>KH514</t>
  </si>
  <si>
    <t>náhrada ramenního kloubu SMR vložkac krátká 44mm 1362.09.010</t>
  </si>
  <si>
    <t>KG997</t>
  </si>
  <si>
    <t>náhrada ramenního kloubu šroub small-r + konektor 137415305</t>
  </si>
  <si>
    <t>KH886</t>
  </si>
  <si>
    <t>plato tibiální C-H 12mm 90-5970-50-12</t>
  </si>
  <si>
    <t>KI193</t>
  </si>
  <si>
    <t>plato tibiální modré10mm 90-5970-50-10</t>
  </si>
  <si>
    <t>KI194</t>
  </si>
  <si>
    <t>plato tibiální žluté 10 mm 90-5970-30-10</t>
  </si>
  <si>
    <t>KA537</t>
  </si>
  <si>
    <t>pouzdro allofit 48/GG 4243</t>
  </si>
  <si>
    <t>KA538</t>
  </si>
  <si>
    <t>pouzdro allofit 50/HH 4244</t>
  </si>
  <si>
    <t>KA540</t>
  </si>
  <si>
    <t>pouzdro allofit 52/II 4245</t>
  </si>
  <si>
    <t>KA539</t>
  </si>
  <si>
    <t>pouzdro allofit 54/JJ 4246</t>
  </si>
  <si>
    <t>KA541</t>
  </si>
  <si>
    <t>pouzdro allofit 56/KK 4247</t>
  </si>
  <si>
    <t>KA542</t>
  </si>
  <si>
    <t>pouzdro allofit 58/LL 4248</t>
  </si>
  <si>
    <t>KA543</t>
  </si>
  <si>
    <t>pouzdro allofit 60/MM 4249</t>
  </si>
  <si>
    <t>KA544</t>
  </si>
  <si>
    <t>pouzdro allofit 62/NN 4250</t>
  </si>
  <si>
    <t>KD079</t>
  </si>
  <si>
    <t>rot. koleno FL D 5996-14-01</t>
  </si>
  <si>
    <t>KD082</t>
  </si>
  <si>
    <t>rot. koleno FL G 5996-17-01</t>
  </si>
  <si>
    <t>KI520</t>
  </si>
  <si>
    <t>šroub fixační 6,5mmx30mm 6624-65-30</t>
  </si>
  <si>
    <t>KH757</t>
  </si>
  <si>
    <t>šroub fixační 6,5mmx40 mm 6624-65-40</t>
  </si>
  <si>
    <t>KH758</t>
  </si>
  <si>
    <t>šroub fixační 6,5mmx50mm 6624-65-50</t>
  </si>
  <si>
    <t>KH175</t>
  </si>
  <si>
    <t>tibie revizní velikost 2,5 1294-35-125</t>
  </si>
  <si>
    <t>KA546</t>
  </si>
  <si>
    <t>vložka allofit PE SGG/28 01.00010.207</t>
  </si>
  <si>
    <t>KA549</t>
  </si>
  <si>
    <t>vložka allofit PE SJJ/28 01.00010.210</t>
  </si>
  <si>
    <t>KA550</t>
  </si>
  <si>
    <t>vložka allofit PE SKK/28 01.00010.211</t>
  </si>
  <si>
    <t>KA551</t>
  </si>
  <si>
    <t>vložka allofit PE SLL/28 01.00010.212</t>
  </si>
  <si>
    <t>KA547</t>
  </si>
  <si>
    <t>vložka allofit SHH/28 01.00010.208</t>
  </si>
  <si>
    <t>KA548</t>
  </si>
  <si>
    <t>vložka allofit SII/28 01.00010.209</t>
  </si>
  <si>
    <t>KE044</t>
  </si>
  <si>
    <t>vložka dur.stand. allot. KK/36 01.00013.711</t>
  </si>
  <si>
    <t>KE046</t>
  </si>
  <si>
    <t>vložka dur.stand. allot. MM/36 01.00013.713</t>
  </si>
  <si>
    <t>KE047</t>
  </si>
  <si>
    <t>vložka dur.stand. allot. NN/36 01.00013.714</t>
  </si>
  <si>
    <t>KH421</t>
  </si>
  <si>
    <t>vložka dur.stand.GG/32 01.00013.407</t>
  </si>
  <si>
    <t>KH428</t>
  </si>
  <si>
    <t>vložka dur.stand.HH/32 01.00013.408</t>
  </si>
  <si>
    <t>KH430</t>
  </si>
  <si>
    <t>vložka dur.stand.JJ/32 01.00013.410</t>
  </si>
  <si>
    <t>KH431</t>
  </si>
  <si>
    <t>vložka dur.stand.KK/32 01.00013.411</t>
  </si>
  <si>
    <t>KH432</t>
  </si>
  <si>
    <t>vložka dur.stand.LL/32 01.00013.412</t>
  </si>
  <si>
    <t>KH371</t>
  </si>
  <si>
    <t>vložka durasul allofit II/28 01.00013.209</t>
  </si>
  <si>
    <t>KH343</t>
  </si>
  <si>
    <t>vložka Durasul GG/28 neutr. 01.00013.207</t>
  </si>
  <si>
    <t>KH344</t>
  </si>
  <si>
    <t>vložka Durasul HH/28neutr. 01.00013.208</t>
  </si>
  <si>
    <t>KE572</t>
  </si>
  <si>
    <t>vložka komponenta Metis 1 th.1 NWD250311s</t>
  </si>
  <si>
    <t>KE573</t>
  </si>
  <si>
    <t>vložka komponenta Metis 1 th.2 NWD250312s</t>
  </si>
  <si>
    <t>KE575</t>
  </si>
  <si>
    <t>vložka komponenta Metis 2 th.1 NWD250321s</t>
  </si>
  <si>
    <t>KA525</t>
  </si>
  <si>
    <t>vložka st.68/28 3508</t>
  </si>
  <si>
    <t>KC153</t>
  </si>
  <si>
    <t>vložka stand.dur Allocl. 55/28 01.00126.455</t>
  </si>
  <si>
    <t>KC154</t>
  </si>
  <si>
    <t>vložka stand.dur Allocl. 58/28 01.00126.458</t>
  </si>
  <si>
    <t>KC311</t>
  </si>
  <si>
    <t>vložka stand.dur Allocl. 61/28 7350100126461</t>
  </si>
  <si>
    <t>KJ579</t>
  </si>
  <si>
    <t>zátka kostní umělá stop ucpávka REX D 10,0 mm 0709-10</t>
  </si>
  <si>
    <t>KJ580</t>
  </si>
  <si>
    <t>zátka kostní umělá stop ucpávka REX D 11,5 mm 0709-11,5</t>
  </si>
  <si>
    <t>KJ581</t>
  </si>
  <si>
    <t>zátka kostní umělá stop ucpávka REX D 13,5 mm 0709-13,5</t>
  </si>
  <si>
    <t>KJ582</t>
  </si>
  <si>
    <t>zátka kostní umělá stop ucpávka REX D 16,0 mm 0709-16</t>
  </si>
  <si>
    <t>KJ578</t>
  </si>
  <si>
    <t>zátka kostní umělá stop ucpávka REX D 9,0 mm 0709-9</t>
  </si>
  <si>
    <t>50115004</t>
  </si>
  <si>
    <t>IUTN - kovové (Z506)</t>
  </si>
  <si>
    <t>KI095</t>
  </si>
  <si>
    <t>destička fixační titanová klavikulární acluxace tightrope 3AR-2257</t>
  </si>
  <si>
    <t>KI148</t>
  </si>
  <si>
    <t>dlaha klínová na glenoid - Wedged Profile Plate AR-8111</t>
  </si>
  <si>
    <t>KH054</t>
  </si>
  <si>
    <t>dlaha NCB PP pro distální femur 15 pravý 02.03264.015</t>
  </si>
  <si>
    <t>KH048</t>
  </si>
  <si>
    <t>dlaha NCB PP proximální femur   9 levý 02.03263.109</t>
  </si>
  <si>
    <t>KH045</t>
  </si>
  <si>
    <t>dlaha NCB PP proximální femur 12 pravý 02.03263.012</t>
  </si>
  <si>
    <t>KK386</t>
  </si>
  <si>
    <t>dlaha tibiální ke korekční osteotomii PEEK POWER AR-13401L</t>
  </si>
  <si>
    <t>KE466</t>
  </si>
  <si>
    <t>dlaha tibiální pravá 104L NWDPTOD</t>
  </si>
  <si>
    <t>KE468</t>
  </si>
  <si>
    <t>dlaha tibiální pravá 104M NWDPTOG</t>
  </si>
  <si>
    <t>ZP519</t>
  </si>
  <si>
    <t>Drát K k miniinvazivním operacím hlezna MICA 0,9 x 150 mm DSDS1009</t>
  </si>
  <si>
    <t>ZP520</t>
  </si>
  <si>
    <t>Drát K k miniinvazivním operacím hlezna MICA 1,4 x 150 mm DSDS1014</t>
  </si>
  <si>
    <t>KI901</t>
  </si>
  <si>
    <t>drát K vodící 3,2 mm x L600MM NWD519034</t>
  </si>
  <si>
    <t>ZG065</t>
  </si>
  <si>
    <t>Drát Kirschnerův 2.00 mm á 10 ks 292.200.10</t>
  </si>
  <si>
    <t>KE537</t>
  </si>
  <si>
    <t>drát-K wire 100 NWD115100</t>
  </si>
  <si>
    <t>KH582</t>
  </si>
  <si>
    <t>dřík univerzální 75x20mm 86-7419</t>
  </si>
  <si>
    <t>ZQ030</t>
  </si>
  <si>
    <t>Hřeb expert femorální laterální kanylovaný levý 10 x 340 mm 04.003.349</t>
  </si>
  <si>
    <t>KF222</t>
  </si>
  <si>
    <t>hřeb kotníku panta 150 NWD500150</t>
  </si>
  <si>
    <t>KE396</t>
  </si>
  <si>
    <t>kotva lupine loop+ancho 210709</t>
  </si>
  <si>
    <t>KK806</t>
  </si>
  <si>
    <t>kotva menisková CROSSFIX nevstřebatelná s nahoru zahnutým aplikátorem CM-8002</t>
  </si>
  <si>
    <t>KJ255</t>
  </si>
  <si>
    <t>kotva ramenní FASTak s držadlem Suture Anchor 2,8 a 11,7 mm AR-1324HF</t>
  </si>
  <si>
    <t>KA692</t>
  </si>
  <si>
    <t>kotvička mitek easy s návlekem GII 212450</t>
  </si>
  <si>
    <t>KA695</t>
  </si>
  <si>
    <t>kotvička mitek GII 210310</t>
  </si>
  <si>
    <t>KA688</t>
  </si>
  <si>
    <t>kotvička mitek GII 210493</t>
  </si>
  <si>
    <t>KI244</t>
  </si>
  <si>
    <t>kotvička nevstřebatelná Healix (peek) s návlekem 3,4 mm 222339</t>
  </si>
  <si>
    <t>KI898</t>
  </si>
  <si>
    <t>kotvička nevstřebatelná Healix (peek) s návlekem 3,4 mm 222344</t>
  </si>
  <si>
    <t>KI838</t>
  </si>
  <si>
    <t>kotvička nevstřebatelná Healix 5,5mm 222209</t>
  </si>
  <si>
    <t>KI837</t>
  </si>
  <si>
    <t>kotvička nevstřebatelná Healix 6,5mm 222 335</t>
  </si>
  <si>
    <t>KI642</t>
  </si>
  <si>
    <t>kotvička nevstřebatelná Healix advance 5,5mm 222334</t>
  </si>
  <si>
    <t>KJ070</t>
  </si>
  <si>
    <t>kotvička vstřebatelná Healix ADR.BR s návlekem 6,5 mm 222332</t>
  </si>
  <si>
    <t>KH235</t>
  </si>
  <si>
    <t>pásek cerklážní 270 x 7,5 mm 410000</t>
  </si>
  <si>
    <t>KK215</t>
  </si>
  <si>
    <t>Systém kotvící pro koleno ACL TIGHTROPE ABS , Button Round Concave pr. 11 mm AR-1588TB</t>
  </si>
  <si>
    <t>KJ655</t>
  </si>
  <si>
    <t>Systém kotvící pro koleno ACL TIGHTROPE RT dvojitý protahovací návlek AR-1588RT</t>
  </si>
  <si>
    <t>KK797</t>
  </si>
  <si>
    <t>systém kotvící pro koleno FlipCutter 8,5 mm AR-1204 AF- 65</t>
  </si>
  <si>
    <t>KK703</t>
  </si>
  <si>
    <t>systém kotvící pro koleno TOOGGLELOC ZIP Loop nastavitelná smyčka 904755</t>
  </si>
  <si>
    <t>KE015</t>
  </si>
  <si>
    <t>šroub 5,5 mm healix 222209</t>
  </si>
  <si>
    <t>KH900</t>
  </si>
  <si>
    <t>šroub Absolut 10x30 254508</t>
  </si>
  <si>
    <t>KE513</t>
  </si>
  <si>
    <t>šroub bold 3/12 NWD111012</t>
  </si>
  <si>
    <t>KE519</t>
  </si>
  <si>
    <t>šroub bold 3/22 NWD111022</t>
  </si>
  <si>
    <t>KE520</t>
  </si>
  <si>
    <t>šroub bold 3/24 NWD111024</t>
  </si>
  <si>
    <t>KE523</t>
  </si>
  <si>
    <t>šroub bold 3/30 NWD111030</t>
  </si>
  <si>
    <t>KE524</t>
  </si>
  <si>
    <t>šroub bold 3/32 NWD111032</t>
  </si>
  <si>
    <t>KI794</t>
  </si>
  <si>
    <t>šroub Bolld 2,5mm délka 14mm NWD200014</t>
  </si>
  <si>
    <t>ZP514</t>
  </si>
  <si>
    <t>Šroub k miniinvazivním operacím hlezna MICA 4,0 x 40 mm sterilní 57S34040</t>
  </si>
  <si>
    <t>ZP893</t>
  </si>
  <si>
    <t>Šroub k miniinvazivním operacím hlezna MICA 4,0 x 44 mm sterilní 57S34044</t>
  </si>
  <si>
    <t>ZQ031</t>
  </si>
  <si>
    <t>Šroub k miniinvazivním operacím hlezna MICA kanylovaný fixační 3,0 x 34 mm sterilní WGSMI5341</t>
  </si>
  <si>
    <t>ZP719</t>
  </si>
  <si>
    <t>Šroub k miniinvazivním operacím hlezna MICA kanylovaný fixační 3,0 x 38 mm sterilní WGSMI5381</t>
  </si>
  <si>
    <t>ZN121</t>
  </si>
  <si>
    <t>Šroub kanylovaný kostní navikulární HB 4,5/1,2 x 40/14 mm 397129797320</t>
  </si>
  <si>
    <t>ZO357</t>
  </si>
  <si>
    <t>Šroub kompresní DartFire 2,5 mm x 12 mm D2N250-12</t>
  </si>
  <si>
    <t>ZN732</t>
  </si>
  <si>
    <t>Šroub kompresní DartFire 2,5 mm x 18 mm D2N250-18</t>
  </si>
  <si>
    <t>ZQ038</t>
  </si>
  <si>
    <t>Šroub kompresní DartFire 3,0 mm x 22 mm D2N300-14</t>
  </si>
  <si>
    <t>ZP613</t>
  </si>
  <si>
    <t>Šroub kompresní DartFire 3,0 mm x 22 mm D2N300-22</t>
  </si>
  <si>
    <t>ZO773</t>
  </si>
  <si>
    <t>Šroub kompresní DartFire 3,0 mm x 24 mm D2N300-24</t>
  </si>
  <si>
    <t>ZP971</t>
  </si>
  <si>
    <t>Šroub kompresní DartFire 3,0 mm x 36 mm D2N300-36</t>
  </si>
  <si>
    <t>KK798</t>
  </si>
  <si>
    <t>šroub kortikální kanylovaný pro léčbu instability ramene latarje 3,75 x 32 mm AR-7000-32</t>
  </si>
  <si>
    <t>KK799</t>
  </si>
  <si>
    <t>šroub kortikální kanylovaný pro léčbu instability ramene latarje 4,5 x 32 mm AR-8945-32PT</t>
  </si>
  <si>
    <t>KE444</t>
  </si>
  <si>
    <t>šroub kortikální L32 NWDCC032</t>
  </si>
  <si>
    <t>KE445</t>
  </si>
  <si>
    <t>šroub kortikální L35 NWDCC035</t>
  </si>
  <si>
    <t>KE446</t>
  </si>
  <si>
    <t>šroub kortikální L40 NWDCC040</t>
  </si>
  <si>
    <t>KE447</t>
  </si>
  <si>
    <t>šroub kortikální L45 NWDCC045</t>
  </si>
  <si>
    <t>KE448</t>
  </si>
  <si>
    <t>šroub kortikální L50 NWDCC050</t>
  </si>
  <si>
    <t>KE449</t>
  </si>
  <si>
    <t>šroub kortikální L55 NWDCC055</t>
  </si>
  <si>
    <t>KF768</t>
  </si>
  <si>
    <t>Šroub kortikální zajišřovací L 80 mm NWD501080</t>
  </si>
  <si>
    <t>KK872</t>
  </si>
  <si>
    <t>šroub kortikální zajišťovací L40 mm NWD501040</t>
  </si>
  <si>
    <t>ZF550</t>
  </si>
  <si>
    <t>Šroub kyčelní stardrive pr. 6.5 mm pro Expert LFN 85 mm 04.003.027</t>
  </si>
  <si>
    <t>KH554</t>
  </si>
  <si>
    <t>šroub milágro  6 x 23 mm 231807</t>
  </si>
  <si>
    <t>KJ394</t>
  </si>
  <si>
    <t>šroub milagro interferenční vstřebatelný 10 x 23 mm pro rekonstrukci křížového vazu 231819</t>
  </si>
  <si>
    <t>KI643</t>
  </si>
  <si>
    <t>šroub Milagro interferenční vstřebatelný 7 x 23 mm pro rekonstrukci křížového vazu 231816</t>
  </si>
  <si>
    <t>KI644</t>
  </si>
  <si>
    <t>šroub Milagro interferenční vstřebatelný 8 x 23mm pro rekonstrukci křížového vazu 231817</t>
  </si>
  <si>
    <t>KI645</t>
  </si>
  <si>
    <t>šroub Milagro interferenční vstřebatelný 9 x 23mm pro rekonstrukci křížového vazu 231818</t>
  </si>
  <si>
    <t>KE528</t>
  </si>
  <si>
    <t>šroub spin 2/13 NWD112013</t>
  </si>
  <si>
    <t>KE529</t>
  </si>
  <si>
    <t>šroub spin 2/14 NWD112014</t>
  </si>
  <si>
    <t>KE471</t>
  </si>
  <si>
    <t>šroub spongiosní L25 NWDSP025</t>
  </si>
  <si>
    <t>KE472</t>
  </si>
  <si>
    <t>šroub spongiosní L30 NWDSP030</t>
  </si>
  <si>
    <t>KE473</t>
  </si>
  <si>
    <t>šroub spongiosní L35 NWDSP035</t>
  </si>
  <si>
    <t>KE474</t>
  </si>
  <si>
    <t>šroub spongiosní L40 NWDSP040</t>
  </si>
  <si>
    <t>KE475</t>
  </si>
  <si>
    <t>šroub spongiosní L45 NWDSP045</t>
  </si>
  <si>
    <t>KE476</t>
  </si>
  <si>
    <t>šroub spongiosní L50 NWDSP050</t>
  </si>
  <si>
    <t>ZL659</t>
  </si>
  <si>
    <t>Šroub spongiózní HB 4,0 x 40/  5 mm 397129796330</t>
  </si>
  <si>
    <t>KI968</t>
  </si>
  <si>
    <t>šroub spongiózní zápust. TI D 6,5 mm L15 mm 42.19.15</t>
  </si>
  <si>
    <t>KI966</t>
  </si>
  <si>
    <t>šroub spongiózní zápust. TI D 6,5 mm L25 mm 42.19.25</t>
  </si>
  <si>
    <t>KI964</t>
  </si>
  <si>
    <t>šroub spongiózní zápust. TI D 6,5 mm L35 mm 42.19.35</t>
  </si>
  <si>
    <t>KI963</t>
  </si>
  <si>
    <t>šroub spongiózní zápust. TI D 6,5 mm L40 mm 42.19.40</t>
  </si>
  <si>
    <t>KI962</t>
  </si>
  <si>
    <t>šroub spongiózní zápust. TI D 6,5 mm L45 mm 42.19.45</t>
  </si>
  <si>
    <t>KI961</t>
  </si>
  <si>
    <t>šroub spongiózní zápust. TI D 6,5 mm L50 mm 42.19.50</t>
  </si>
  <si>
    <t>KF088</t>
  </si>
  <si>
    <t>šroub zajišťovací L 30 NWD501030</t>
  </si>
  <si>
    <t>ZE705</t>
  </si>
  <si>
    <t>Šroub zajišťovací stardrive 5.0 mm 04.005.528</t>
  </si>
  <si>
    <t>ZG587</t>
  </si>
  <si>
    <t>Šroub zajišťovací stardrive 5.0 mm 04.005.530</t>
  </si>
  <si>
    <t>KH063</t>
  </si>
  <si>
    <t>šroub zajišťovací stavěcí-uzamykací hlavička 02.03150.300</t>
  </si>
  <si>
    <t>KK801</t>
  </si>
  <si>
    <t>šroub zamykací k dlaze tibiální ke korekční osteotomii PEEK POWER 5 x 32 mm AR-13432T</t>
  </si>
  <si>
    <t>KK800</t>
  </si>
  <si>
    <t>šroub zamykací k dlaze tibiální ke korekční osteotomii PEEK POWER 5 x 34 mm AR-13434T</t>
  </si>
  <si>
    <t>KK388</t>
  </si>
  <si>
    <t>šroub zamykací k dlaze tibiální ke korekční osteotomii PEEK POWER 5 x 40 mm AR-13440T</t>
  </si>
  <si>
    <t>KK807</t>
  </si>
  <si>
    <t>šroub zamykací k dlaze tibiální ke korekční osteotomii PEEK POWER 5 x 42 mm AR-13442T</t>
  </si>
  <si>
    <t>KK389</t>
  </si>
  <si>
    <t>šroub zamykací k dlaze tibiální ke korekční osteotomii PEEK POWER 5 x 46 mm AR-13446T</t>
  </si>
  <si>
    <t>KK390</t>
  </si>
  <si>
    <t>šroub zamykací k dlaze tibiální ke korekční osteotomii PEEK POWER 5 x 50 mm AR-13450T</t>
  </si>
  <si>
    <t>KK392</t>
  </si>
  <si>
    <t>šroub zamykací k dlaze tibiální ke korekční osteotomii PEEK POWER 5 x 60 mm AR-13460T</t>
  </si>
  <si>
    <t>KK808</t>
  </si>
  <si>
    <t>šroub zamykací k dlaze tibiální ke korekční osteotomii PEEK POWER 5 x 75 mm AR-13475T</t>
  </si>
  <si>
    <t>KK770</t>
  </si>
  <si>
    <t>šroub zamykací k dlaze tibiální ke korekční osteotomii PEEK POWER 5 x36 mm AR-13436T</t>
  </si>
  <si>
    <t>KH111</t>
  </si>
  <si>
    <t>šroub závitořezný NCB 4,0 mm, délka 34 mm 02.03155.034</t>
  </si>
  <si>
    <t>KH112</t>
  </si>
  <si>
    <t>šroub závitořezný NCB 4,0 mm, délka 36 mm 02.03155.036</t>
  </si>
  <si>
    <t>KH068</t>
  </si>
  <si>
    <t>šroub závitořezný NCB 5,0 mm, délka 22 mm 02.03150.022</t>
  </si>
  <si>
    <t>KH069</t>
  </si>
  <si>
    <t>šroub závitořezný NCB 5,0 mm, délka 24 mm 02.03150.024</t>
  </si>
  <si>
    <t>KH070</t>
  </si>
  <si>
    <t>šroub závitořezný NCB 5,0 mm, délka 26 mm 02.03150.026</t>
  </si>
  <si>
    <t>KH072</t>
  </si>
  <si>
    <t>šroub závitořezný NCB 5,0 mm, délka 30 mm 02.03150.030</t>
  </si>
  <si>
    <t>KH073</t>
  </si>
  <si>
    <t>šroub závitořezný NCB 5,0 mm, délka 32 mm 02.03150.032</t>
  </si>
  <si>
    <t>KH074</t>
  </si>
  <si>
    <t>šroub závitořezný NCB 5,0 mm, délka 34 mm 02.03150.034</t>
  </si>
  <si>
    <t>KH075</t>
  </si>
  <si>
    <t>šroub závitořezný NCB 5,0 mm, délka 36 mm 02.03150.036</t>
  </si>
  <si>
    <t>KH076</t>
  </si>
  <si>
    <t>šroub závitořezný NCB 5,0 mm, délka 38 mm 02.03150.038</t>
  </si>
  <si>
    <t>KH077</t>
  </si>
  <si>
    <t>šroub závitořezný NCB 5,0 mm, délka 40 mm 02.03150.040</t>
  </si>
  <si>
    <t>KH078</t>
  </si>
  <si>
    <t>šroub závitořezný NCB 5,0 mm, délka 42 mm 02.03150.042</t>
  </si>
  <si>
    <t>KH079</t>
  </si>
  <si>
    <t>šroub závitořezný NCB 5,0 mm, délka 44 mm 02.03150.044</t>
  </si>
  <si>
    <t>KH080</t>
  </si>
  <si>
    <t>šroub závitořezný NCB 5,0 mm, délka 46 mm 02.03150.046</t>
  </si>
  <si>
    <t>KH081</t>
  </si>
  <si>
    <t>šroub závitořezný NCB 5,0 mm, délka 48 mm 02.03150.048</t>
  </si>
  <si>
    <t>KH083</t>
  </si>
  <si>
    <t>šroub závitořezný NCB 5,0 mm, délka 55 mm 02.03150.055</t>
  </si>
  <si>
    <t>KH084</t>
  </si>
  <si>
    <t>šroub závitořezný NCB 5,0 mm, délka 60 mm 02.03150.060</t>
  </si>
  <si>
    <t>KH085</t>
  </si>
  <si>
    <t>šroub závitořezný NCB 5,0 mm, délka 65 mm 02.03150.065</t>
  </si>
  <si>
    <t>KH087</t>
  </si>
  <si>
    <t>šroub závitořezný NCB 5,0 mm, délka 75 mm 02.03150.075</t>
  </si>
  <si>
    <t>KH089</t>
  </si>
  <si>
    <t>šroub závitořezný NCB 5,0 mm, délka 85 mm 02.03150.085</t>
  </si>
  <si>
    <t>KH090</t>
  </si>
  <si>
    <t>šroub závitořezný NCB 5,0 mm, délka 90 mm 02.03150.090</t>
  </si>
  <si>
    <t>50115011</t>
  </si>
  <si>
    <t>IUTN - ostat.nákl.PZT (Z515)</t>
  </si>
  <si>
    <t>ZM768</t>
  </si>
  <si>
    <t>Implantát chrupavkový Hyalofast 2 x 2 cm 144714F</t>
  </si>
  <si>
    <t>KK892</t>
  </si>
  <si>
    <t>kotva ramenní JuggerKnot 2,9 mm MaxBraind  vlákno na sutůru rotátorové manžety 912029</t>
  </si>
  <si>
    <t>KJ836</t>
  </si>
  <si>
    <t>kotva ramenní Swive Lock pro Tenodesis 7 X 19,5 mm AR-1662BC - 7</t>
  </si>
  <si>
    <t>KJ714</t>
  </si>
  <si>
    <t>kotva ramenní Swive Lock pro Tenodesis 9 X 19,5 mm AR-1662BC - 9</t>
  </si>
  <si>
    <t>KJ239</t>
  </si>
  <si>
    <t>šroub bio-tenodésis 4,75 x 19,1 mm ke kotvě vstřebatelné Swive lock pro RM AR-2324 BCC</t>
  </si>
  <si>
    <t>KJ577</t>
  </si>
  <si>
    <t>šroub Milagro ADVANCE interferenční vstřebatelný 10 x 30 mm pro rekonstrukci křížového vazu 231823</t>
  </si>
  <si>
    <t>KJ634</t>
  </si>
  <si>
    <t>šroub Milagro ADVANCE interferenční vstřebatelný 11 x 30 mm pro rekonstrukci křížového vazu 231824</t>
  </si>
  <si>
    <t>KJ633</t>
  </si>
  <si>
    <t>šroub Milagro ADVANCE interferenční vstřebatelný 9 x 30 mm pro rekonstrukci křížového vazu 231822</t>
  </si>
  <si>
    <t>KJ662</t>
  </si>
  <si>
    <t>šroub Milagro interferenční vstřebatelný 8 x 30 mm pro rekonstrukci křížového vazu 231821</t>
  </si>
  <si>
    <t>ZA620</t>
  </si>
  <si>
    <t>Fólie incizní ioban antimikrobiální 66 x 45 cm, incizie 56 x 45 cm 6650</t>
  </si>
  <si>
    <t>ZA465</t>
  </si>
  <si>
    <t>Fólie incizní raucodrape sterilní 45 x 50 cm 25445</t>
  </si>
  <si>
    <t>ZN103</t>
  </si>
  <si>
    <t>Kompresa z NT standard s RTG vláknem sterilní 10 x 10 cm 70g/m2 bal. á 10 ks 185310-08</t>
  </si>
  <si>
    <t>ZO101</t>
  </si>
  <si>
    <t>Krytí filmové transparentní INTEGUSEAL 100 bal. á 10 ks 33736</t>
  </si>
  <si>
    <t>ZK405</t>
  </si>
  <si>
    <t>Krytí hemostatické gelitaspon standard 80 x 50 mm x 10 mm bal. á 10 ks A2107861</t>
  </si>
  <si>
    <t>ZA427</t>
  </si>
  <si>
    <t>Obinadlo hydrofilní 14 cm x   5 m 13009</t>
  </si>
  <si>
    <t>ZA426</t>
  </si>
  <si>
    <t>Obinadlo hydrofilní 16 cm x 10 m 13014</t>
  </si>
  <si>
    <t>ZP221</t>
  </si>
  <si>
    <t>Obvaz elastický síťový pruban Tg-fix vel. D větší hlava, slabší trup 25 m 24253</t>
  </si>
  <si>
    <t>ZA432</t>
  </si>
  <si>
    <t>Obvaz sádrový safix plus 14 cm x 3 m bal. á 20 ks 3327430</t>
  </si>
  <si>
    <t>ZN105</t>
  </si>
  <si>
    <t>Rouška břišní NT Special s RTG vláknem sterilní 30 x 30 cm 130g/m2/5ks  bal. á 180 ks 187705-08</t>
  </si>
  <si>
    <t>ZA502</t>
  </si>
  <si>
    <t>Tampon nesterilní stáčený 30 x 60 cm 1320300406</t>
  </si>
  <si>
    <t>ZD719</t>
  </si>
  <si>
    <t>Cement kostní optipac 40 g 4710500394</t>
  </si>
  <si>
    <t>ZD720</t>
  </si>
  <si>
    <t>Cement kostní R biomet bone 2 x 40 g 4035890022</t>
  </si>
  <si>
    <t>KG990</t>
  </si>
  <si>
    <t>cement kostní smart set GHV s gentamycinem 1 x 20 g 3095020</t>
  </si>
  <si>
    <t>KA364</t>
  </si>
  <si>
    <t>cement smartset GHV 40 g 3095040</t>
  </si>
  <si>
    <t>ZP817</t>
  </si>
  <si>
    <t>Čepelka k miniinvazivním operacím hleza Beaver SM64 sterilní WG59041</t>
  </si>
  <si>
    <t>ZC752</t>
  </si>
  <si>
    <t>Čepelka skalpelová 15 BB515</t>
  </si>
  <si>
    <t>ZG502</t>
  </si>
  <si>
    <t>Double easymix 02-0306AAP</t>
  </si>
  <si>
    <t>ZA759</t>
  </si>
  <si>
    <t>Drén redon CH10 50 cm U2111000</t>
  </si>
  <si>
    <t>ZP594</t>
  </si>
  <si>
    <t>Elektroda koagulační SIDEWINDER BLADE 3,4 mm 55° jednorázová k přístroji Quantum2 AC2340-01</t>
  </si>
  <si>
    <t>ZI781</t>
  </si>
  <si>
    <t>Elektroda neutrální monopolární pro dospělé á 100 ks 2125</t>
  </si>
  <si>
    <t>KF787</t>
  </si>
  <si>
    <t>elektroda VAPR Premiere 90 DEPuy 227204</t>
  </si>
  <si>
    <t>ZE960</t>
  </si>
  <si>
    <t>Fréza dřeňová 12,0 mm 397129793760</t>
  </si>
  <si>
    <t>ZK536</t>
  </si>
  <si>
    <t>Fréza elastická k předvrtávání dřeňové dutiny 13,0 mm 397129793780</t>
  </si>
  <si>
    <t>ZP515</t>
  </si>
  <si>
    <t>Fréza k miniinvazivním operacím hlezna MICA Shannon RECTA 2,0 x 20 mm WGSMI0011</t>
  </si>
  <si>
    <t>ZK694</t>
  </si>
  <si>
    <t>Fréza k shaveru 4,0 mm á 5 ks 287449</t>
  </si>
  <si>
    <t>ZH060</t>
  </si>
  <si>
    <t>Fréza k shaveru GB976SU</t>
  </si>
  <si>
    <t>ZD516</t>
  </si>
  <si>
    <t>Fréza kostní ultraagresivní váleček 4,0 mm bal. á 5 ks 283469 (283465)</t>
  </si>
  <si>
    <t>ZD204</t>
  </si>
  <si>
    <t>Fréza měkotkáňová ultra agresive plus 4 mm bal. á 5 ks 283429</t>
  </si>
  <si>
    <t>ZQ029</t>
  </si>
  <si>
    <t>Hloubkoměr pro šrouby HA 4,5; HB 6,5 397129798910</t>
  </si>
  <si>
    <t>ZB082</t>
  </si>
  <si>
    <t>Kanyla na rameno 8,5 x 75 mm žebrovaná bal. á 5 ks 214120</t>
  </si>
  <si>
    <t>ZA709</t>
  </si>
  <si>
    <t>Katetr močový foley 22CH bal. á 12 ks 1575-02</t>
  </si>
  <si>
    <t>ZB553</t>
  </si>
  <si>
    <t>Láhev redon hi-vac 400 ml-kompletní 05.000.22.803</t>
  </si>
  <si>
    <t>ZO655</t>
  </si>
  <si>
    <t>List pilový 3Ti 75 x 9  / 1,27 mm k systému Acculan3TI GC215R GE231SU</t>
  </si>
  <si>
    <t>ZO856</t>
  </si>
  <si>
    <t>List pilový 3Ti 90 x 22  / 1,00 mm k systému Acculan 3TI sterilní EZ2210.M81</t>
  </si>
  <si>
    <t>ZO653</t>
  </si>
  <si>
    <t>List pilový rapid 25 x   5 x 0,5 / 0,5 mm k systému Acculan3TI GC215R  GC207R</t>
  </si>
  <si>
    <t>ZO654</t>
  </si>
  <si>
    <t>List pilový rapid 35 x 10 x 0,5 / 0,8 mm k systému Acculan3TI GC215R GC209R</t>
  </si>
  <si>
    <t>ZE658</t>
  </si>
  <si>
    <t>List pilový rapid 90 x 23 x 1,19 mm GE245SU</t>
  </si>
  <si>
    <t>ZK017</t>
  </si>
  <si>
    <t>Miska kruhová 1,0 l výška 73 mm JG524R</t>
  </si>
  <si>
    <t>ZE310</t>
  </si>
  <si>
    <t>Nádoba na kontaminovaný odpad CS 6 l pův. 077802300</t>
  </si>
  <si>
    <t>ZH840</t>
  </si>
  <si>
    <t>Nádoba pro mražení tkání bal. á 8 sad CDR7000AU</t>
  </si>
  <si>
    <t>ZL464</t>
  </si>
  <si>
    <t>Popisovač sterilní se dvěma hroty Sandel 4-in-1Marker, bal. á 25 ks, S1041F</t>
  </si>
  <si>
    <t>ZG498</t>
  </si>
  <si>
    <t>Pulsavac á 10 ks 00-5150-475-00</t>
  </si>
  <si>
    <t>ZG500</t>
  </si>
  <si>
    <t>Pulsavac plus hip kit á 10 ks 00-5150-482-00</t>
  </si>
  <si>
    <t>ZB131</t>
  </si>
  <si>
    <t>Pumpa fms - jednodenní set artoskop bal. á 24 ks 284504</t>
  </si>
  <si>
    <t>KF773</t>
  </si>
  <si>
    <t>set autotransfúzní s 3cestným konektorem 10156,10150,14309</t>
  </si>
  <si>
    <t>ZH852</t>
  </si>
  <si>
    <t>Souprava odsávací zahnutá Yankauer 6 mm s rukojetí hadice CH 25 délka 2 m 34101</t>
  </si>
  <si>
    <t>ZQ028</t>
  </si>
  <si>
    <t>Šroubovák kanylovaný šestihran 2,5 / 1,2 mm 180 mm 397129798950</t>
  </si>
  <si>
    <t>ZQ027</t>
  </si>
  <si>
    <t>Šroubovák šestihran 2,5 × 214 mm 397129794340</t>
  </si>
  <si>
    <t>ZB006</t>
  </si>
  <si>
    <t>Teploměr digitální thermoval basic 9250391</t>
  </si>
  <si>
    <t>ZC941</t>
  </si>
  <si>
    <t>Vak odsávací jednorázový 3000 ml bal. á 24 ks 57187</t>
  </si>
  <si>
    <t>ZB158</t>
  </si>
  <si>
    <t>Set pacientský, náhrada 1102 á 24 ks 281142</t>
  </si>
  <si>
    <t>50115064</t>
  </si>
  <si>
    <t>ZPr - šicí materiál (Z529)</t>
  </si>
  <si>
    <t>ZO873</t>
  </si>
  <si>
    <t>Implantát ramenní náhrada rotátorové manžety šití Fiber Tape 2 mm white blue délka 76,2 cm bal. á 6 ks AR-7237-7</t>
  </si>
  <si>
    <t>ZO462</t>
  </si>
  <si>
    <t>Systém kotvící pro koleno ACL šití Fiber Wire 0 (3,5 metric) bal. á 12 ks AR-7250</t>
  </si>
  <si>
    <t>ZB034</t>
  </si>
  <si>
    <t>Šití dafilon modrý 2/0 (3) bal. á 36 ks C0935476</t>
  </si>
  <si>
    <t>ZB134</t>
  </si>
  <si>
    <t>Šití dafilon modrý 3/0 (2) bal. á 36 ks C0932213</t>
  </si>
  <si>
    <t>ZB652</t>
  </si>
  <si>
    <t>Šití mersilene gr 0 bal. á 36 ks EH6855H</t>
  </si>
  <si>
    <t>ZA962</t>
  </si>
  <si>
    <t>Šití mersilene gr 2 bal. á 36 ks EH6737H</t>
  </si>
  <si>
    <t>ZI467</t>
  </si>
  <si>
    <t>Šití monoplus fialový 1 (4) bal. á 24 ks B0024091</t>
  </si>
  <si>
    <t>ZB912</t>
  </si>
  <si>
    <t>Šití orthocord fialový bal. á 12 ks 223104</t>
  </si>
  <si>
    <t>ZB913</t>
  </si>
  <si>
    <t>Šití orthocord modrý bal. á 12 ks 223111</t>
  </si>
  <si>
    <t>ZE696</t>
  </si>
  <si>
    <t>Šití premicron zelený 2/0 (3) bal. á 36 ks C0120008</t>
  </si>
  <si>
    <t>ZB306</t>
  </si>
  <si>
    <t>Šití safil fialový 1 (4) bal. á 36 ks C1048397</t>
  </si>
  <si>
    <t>ZB112</t>
  </si>
  <si>
    <t>Šití safil fialový 2 (5) bal. á 36 ks C1048063</t>
  </si>
  <si>
    <t>ZD067</t>
  </si>
  <si>
    <t>Šití safil fialový 2/0 (3) bal. á 36 ks C1048042</t>
  </si>
  <si>
    <t>ZB519</t>
  </si>
  <si>
    <t>Šití safil fialový 3/0 (2) bal. á 36 ks C1048330</t>
  </si>
  <si>
    <t>ZB052</t>
  </si>
  <si>
    <t>Šití vicryl plus vi 1 bal. á 36 ks VCP519H</t>
  </si>
  <si>
    <t>ZK462</t>
  </si>
  <si>
    <t>Jehla artroskopická punkční 7209874</t>
  </si>
  <si>
    <t>ZP299</t>
  </si>
  <si>
    <t>Jehla do prošívacího nástroje MultiFire Scorpion při rupturách rotátorové manžety v rameni AR-13995N</t>
  </si>
  <si>
    <t>ZB478</t>
  </si>
  <si>
    <t>Jehla chirurgická 0,8 x 32 B11</t>
  </si>
  <si>
    <t>ZB168</t>
  </si>
  <si>
    <t>Jehla chirurgická 0,9 x 36 B10</t>
  </si>
  <si>
    <t>ZI989</t>
  </si>
  <si>
    <t>Jehla chirurgická 1,2 x 35 GA6</t>
  </si>
  <si>
    <t>ZB167</t>
  </si>
  <si>
    <t>Jehla chirurgická 1,4 x 80 G1</t>
  </si>
  <si>
    <t>ZB463</t>
  </si>
  <si>
    <t>Jehla chirurgická G2</t>
  </si>
  <si>
    <t>ZB260</t>
  </si>
  <si>
    <t>Jehla chirurgická G5</t>
  </si>
  <si>
    <t>ZB206</t>
  </si>
  <si>
    <t>Jehla chirurgická G6</t>
  </si>
  <si>
    <t>ZH088</t>
  </si>
  <si>
    <t>Jehla chirurgická GA4</t>
  </si>
  <si>
    <t>ZP079</t>
  </si>
  <si>
    <t>Jehla labrální do prošívacího nástroje SureFire Scorpion  AR-13991N-1/5</t>
  </si>
  <si>
    <t>ZH853</t>
  </si>
  <si>
    <t>Provlékač vlákna chia k operacím ramene á 5 ks 214101</t>
  </si>
  <si>
    <t>ZL069</t>
  </si>
  <si>
    <t>Rukavice operační gammex latex PF bez pudru 5,5 330048055</t>
  </si>
  <si>
    <t>ZN130</t>
  </si>
  <si>
    <t>Rukavice operační gammex latex PF bez pudru 6,0 330048060</t>
  </si>
  <si>
    <t>ZN041</t>
  </si>
  <si>
    <t>Rukavice operační gammex latex PF bez pudru 6,5 330048065</t>
  </si>
  <si>
    <t>ZN126</t>
  </si>
  <si>
    <t>Rukavice operační gammex latex PF bez pudru 7,0 330048070</t>
  </si>
  <si>
    <t>ZN125</t>
  </si>
  <si>
    <t>Rukavice operační gammex latex PF bez pudru 7,5 330048075</t>
  </si>
  <si>
    <t>ZF107</t>
  </si>
  <si>
    <t>Rukavice operační latexové bez pudru encore ortopedic vel. 7,0 (5788203) 330106070</t>
  </si>
  <si>
    <t>ZK483</t>
  </si>
  <si>
    <t>Rukavice operační latexové bez pudru encore ortopedic vel. 7,5 (5788204) 330106075</t>
  </si>
  <si>
    <t>ZK479</t>
  </si>
  <si>
    <t>Rukavice operační latexové bez pudru encore ortopedic vel. 8,5 (5788206) 330106085</t>
  </si>
  <si>
    <t>ZK474</t>
  </si>
  <si>
    <t>Rukavice operační latexové s pudrem ansell, vasco surgical powderet vel. 6,5 6035518 (303503)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</si>
  <si>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</si>
  <si>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</si>
  <si>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</si>
  <si>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</si>
  <si>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ZB751</t>
  </si>
  <si>
    <t>Hadice PVC 8/12 á 30 m P00468</t>
  </si>
  <si>
    <t>50115080</t>
  </si>
  <si>
    <t>ZPr - staplery, extraktory, endoskop.mat. (Z523)</t>
  </si>
  <si>
    <t>ZJ668</t>
  </si>
  <si>
    <t>Optika KARL STORZ HOPKINS s úhlem pohledu 30° průměr 4 mm délka 18 cm autoklavovatelná 28731BWA</t>
  </si>
  <si>
    <t>ZB730</t>
  </si>
  <si>
    <t>Stapler kožní bal. á 10 ks WM-SS-35R + odstraňovač svorek zdarma</t>
  </si>
  <si>
    <t>Spotřeba zdravotnického materiálu - orientační přehled</t>
  </si>
  <si>
    <t>3 NLZP</t>
  </si>
  <si>
    <t>4 THP</t>
  </si>
  <si>
    <t>1 Celkem</t>
  </si>
  <si>
    <t>2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</si>
  <si>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</si>
  <si>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</si>
  <si>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</si>
  <si>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</si>
  <si>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</si>
  <si>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</si>
  <si>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</si>
  <si>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</si>
  <si>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</si>
  <si>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</si>
  <si>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</si>
  <si>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606 - Pracoviště ortopedie</t>
  </si>
  <si>
    <t>6F6 - Pracov. standardní ústavní lůž. péče ortopedické -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</si>
  <si>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</si>
  <si>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</si>
  <si>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</si>
  <si>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</si>
  <si>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</si>
  <si>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Barnetová Dana</t>
  </si>
  <si>
    <t>Zdravotní výkony vykázané na pracovišti v rámci ambulantní péče dle lékařů *</t>
  </si>
  <si>
    <t>6F6</t>
  </si>
  <si>
    <t>1</t>
  </si>
  <si>
    <t>0000502</t>
  </si>
  <si>
    <t>MESOCAIN 1%</t>
  </si>
  <si>
    <t>V</t>
  </si>
  <si>
    <t>66813</t>
  </si>
  <si>
    <t xml:space="preserve">ODSTRANcNÍ OSTEOSYNTETICKÉHO MATERIÁLU            </t>
  </si>
  <si>
    <t>66839</t>
  </si>
  <si>
    <t>EXSTIRPACE NÁDORU McKKÝCH TKÁNÍ - POVRCHOVc ULO"EN</t>
  </si>
  <si>
    <t>09233</t>
  </si>
  <si>
    <t xml:space="preserve">INJEKÖNÍ OKRSKOVÁ ANESTÉZIE                       </t>
  </si>
  <si>
    <t>66837</t>
  </si>
  <si>
    <t xml:space="preserve">EXSTIRPACE BURZY NEBO GANGLIA - POVRCHOVÁ         </t>
  </si>
  <si>
    <t>09569</t>
  </si>
  <si>
    <t xml:space="preserve">(VZP) ZÁKROK NA PRAVÉ STRANc                      </t>
  </si>
  <si>
    <t>06</t>
  </si>
  <si>
    <t>606</t>
  </si>
  <si>
    <t>0090044</t>
  </si>
  <si>
    <t>0192143</t>
  </si>
  <si>
    <t>09111</t>
  </si>
  <si>
    <t>ODBĚR KAPILÁRNÍ KRVE</t>
  </si>
  <si>
    <t>09117</t>
  </si>
  <si>
    <t xml:space="preserve">ODBcR KRVE ZE "ÍLY U DÍTcTc DO 10 LET             </t>
  </si>
  <si>
    <t>09137</t>
  </si>
  <si>
    <t>UZ VYŠETŘENÍ DVOU ORGÁNŮ V NĚKOLIKA ROVINÁCH</t>
  </si>
  <si>
    <t xml:space="preserve">UZ VYŠETuENÍ DVOU ORGÁN_ V NcKOLIKA ROVINÁCH      </t>
  </si>
  <si>
    <t>09237</t>
  </si>
  <si>
    <t>OŠETŘENÍ A PŘEVAZ RÁNY VČETNĚ OŠETŘENÍ KOŽNÍCH A P</t>
  </si>
  <si>
    <t>OŠETuENÍ A PuEVAZ RÁNY VÖETNc OŠETuENÍ KO"NÍCH A P</t>
  </si>
  <si>
    <t>09241</t>
  </si>
  <si>
    <t>OŠETŘENÍ A PŘEVAZ RÁNY, KOŽNÍCH A PODKOŽNÍCH AFEKC</t>
  </si>
  <si>
    <t>OŠETuENÍ A PuEVAZ RÁNY, KO"NÍCH A PODKO"NÍCH AFEKC</t>
  </si>
  <si>
    <t>09511</t>
  </si>
  <si>
    <t>MINIMÁLNÍ KONTAKT LÉKAŘE S PACIENTEM</t>
  </si>
  <si>
    <t xml:space="preserve">MINIMÁLNÍ KONTAKT LÉKAuE S PACIENTEM              </t>
  </si>
  <si>
    <t>09550</t>
  </si>
  <si>
    <t>SIGNÁLNÍ VÝKON - INFORMACE O VYDÁNÍ ROZHODNUTÍ O D</t>
  </si>
  <si>
    <t>09551</t>
  </si>
  <si>
    <t>SIGNÁLNÍ VÝKON - INFORMACE O VYDÁNÍ ROZHODNUTÍ O U</t>
  </si>
  <si>
    <t>51853</t>
  </si>
  <si>
    <t>CIRKULÁRNÍ SÁDROVÝ OBVAZ - PRSTŮ, RUKY, ZÁPĚSTÍ</t>
  </si>
  <si>
    <t xml:space="preserve">CIRKULÁRNÍ SÁDROVÝ OBVAZ - PRST_, RUKY, ZÁPcSTÍ   </t>
  </si>
  <si>
    <t>51859</t>
  </si>
  <si>
    <t>FIXAČNÍ SÁDROVÁ DLAHA - NOHA, BÉREC</t>
  </si>
  <si>
    <t xml:space="preserve">FIXAÖNÍ SÁDROVÁ DLAHA - NOHA, BÉREC               </t>
  </si>
  <si>
    <t>51863</t>
  </si>
  <si>
    <t xml:space="preserve">SÁDROVÁ DLAHA - CELÁ DOLNÍ KONÖETINA              </t>
  </si>
  <si>
    <t>51869</t>
  </si>
  <si>
    <t>SEJMUTÍ CIRKULÁRNÍ SÁDROVÉ FIXACE NA KONČETINÁCH</t>
  </si>
  <si>
    <t xml:space="preserve">SEJMUTÍ CIRKULÁRNÍ SÁDROVÉ FIXACE NA KONÖETINÁCH  </t>
  </si>
  <si>
    <t>51873</t>
  </si>
  <si>
    <t xml:space="preserve">SLO"ITÝ McKKÝ FIXAÖNÍ OBVAZ                       </t>
  </si>
  <si>
    <t>51877</t>
  </si>
  <si>
    <t>PŘILOŽENÍ LÉČEBNÉ POMŮCKY - ORTÉZY</t>
  </si>
  <si>
    <t xml:space="preserve">PuILO"ENÍ LÉÖEBNÉ POM_CKY - ORTÉZY                </t>
  </si>
  <si>
    <t>66022</t>
  </si>
  <si>
    <t>CÍLENÉ VYŠETŘENÍ ORTOPEDEM</t>
  </si>
  <si>
    <t xml:space="preserve">CÍLENÉ VYŠETuENÍ ORTOPEDEM                        </t>
  </si>
  <si>
    <t>66023</t>
  </si>
  <si>
    <t>KONTROLNÍ VYŠETŘENÍ ORTOPEDEM</t>
  </si>
  <si>
    <t xml:space="preserve">KONTROLNÍ VYŠETuENÍ ORTOPEDEM                     </t>
  </si>
  <si>
    <t>66229</t>
  </si>
  <si>
    <t xml:space="preserve">PES EQUINOVARUS ATD. - PŘILOŽENÍ KOREKČNÍ SÁDROVÉ </t>
  </si>
  <si>
    <t xml:space="preserve">PES EQUINOVARUS ATD. - PuILO"ENÍ KOREKÖNÍ SÁDROVÉ </t>
  </si>
  <si>
    <t>66853</t>
  </si>
  <si>
    <t xml:space="preserve">OTEVuENÁ BIOPSIE McKKÝCH TKÁNÍ                    </t>
  </si>
  <si>
    <t>66949</t>
  </si>
  <si>
    <t>PUNKCE KLOUBNÍ S APLIKACÍ LÉČIVA</t>
  </si>
  <si>
    <t xml:space="preserve">PUNKCE KLOUBNÍ S APLIKACÍ LÉÖIVA                  </t>
  </si>
  <si>
    <t>09543</t>
  </si>
  <si>
    <t>Signalni kod</t>
  </si>
  <si>
    <t xml:space="preserve">Signalni kod                                      </t>
  </si>
  <si>
    <t>09555</t>
  </si>
  <si>
    <t>OŠETŘENÍ DÍTĚTE DO 6 LET</t>
  </si>
  <si>
    <t xml:space="preserve">OŠETuENÍ DÍTcTE DO 6 LET                          </t>
  </si>
  <si>
    <t>09119</t>
  </si>
  <si>
    <t xml:space="preserve">ODBĚR KRVE ZE ŽÍLY U DOSPĚLÉHO NEBO DÍTĚTE NAD 10 </t>
  </si>
  <si>
    <t xml:space="preserve">ODBcR KRVE ZE "ÍLY U DOSPcLÉHO NEBO DÍTcTE NAD 10 </t>
  </si>
  <si>
    <t>INJEKČNÍ OKRSKOVÁ ANESTÉZIE</t>
  </si>
  <si>
    <t>09135</t>
  </si>
  <si>
    <t>UZ VYŠETŘENÍ POUZE JEDNOHO ORGÁNU V NĚKOLIKA ROVIN</t>
  </si>
  <si>
    <t>UZ VYŠETuENÍ POUZE JEDNOHO ORGÁNU V NcKOLIKA ROVIN</t>
  </si>
  <si>
    <t>09215</t>
  </si>
  <si>
    <t>INJEKCE I. M., S. C., I. D.</t>
  </si>
  <si>
    <t xml:space="preserve">INJEKCE I. M., S. C., I. D.                       </t>
  </si>
  <si>
    <t>09545</t>
  </si>
  <si>
    <t>REGULAČNÍ POPLATEK ZA POHOTOVOSTNÍ SLUŽBU -- POPLA</t>
  </si>
  <si>
    <t>REGULAÖNÍ POPLATEK ZA POHOTOVOSTNÍ SLU"BU -- POPLA</t>
  </si>
  <si>
    <t>09563</t>
  </si>
  <si>
    <t>VÝKON ÚSTAVNÍ POHOTOVOSTNÍ SLUŽBY</t>
  </si>
  <si>
    <t xml:space="preserve">VÝKON ÚSTAVNÍ POHOTOVOSTNÍ SLU"BY                 </t>
  </si>
  <si>
    <t>09513</t>
  </si>
  <si>
    <t>TELEFONICKÁ KONZULTACE OŠETŘUJÍCÍHO LÉKAŘE PACIENT</t>
  </si>
  <si>
    <t>51861</t>
  </si>
  <si>
    <t>CIRKULÁRNÍ SÁDROVÝ OBVAZ - NOHA, BÉREC</t>
  </si>
  <si>
    <t xml:space="preserve">CIRKULÁRNÍ SÁDROVÝ OBVAZ - NOHA, BÉREC            </t>
  </si>
  <si>
    <t>51851</t>
  </si>
  <si>
    <t>FIXAČNÍ SÁDROVÁ DLAHA - RUKA, PŘEDLOKTÍ</t>
  </si>
  <si>
    <t xml:space="preserve">FIXAÖNÍ SÁDROVÁ DLAHA - RUKA, PuEDLOKTÍ           </t>
  </si>
  <si>
    <t>66021</t>
  </si>
  <si>
    <t>KOMPLEXNÍ VYŠETŘENÍ ORTOPEDEM</t>
  </si>
  <si>
    <t xml:space="preserve">KOMPLEXNÍ VYŠETuENÍ ORTOPEDEM                     </t>
  </si>
  <si>
    <t>09219</t>
  </si>
  <si>
    <t xml:space="preserve">INTRAVENÓZNÍ INJEKCE U DOSPcLÉHO ÖI DÍTcTE NAD 10 </t>
  </si>
  <si>
    <t>61245</t>
  </si>
  <si>
    <t>FENESTRACE ŠLACHOVÉ POCHVY</t>
  </si>
  <si>
    <t>09239</t>
  </si>
  <si>
    <t>SUTURA RÁNY A PODKOŽÍ DO 5 CM</t>
  </si>
  <si>
    <t xml:space="preserve">SUTURA RÁNY A PODKO"Í DO 5 CM                     </t>
  </si>
  <si>
    <t>09115</t>
  </si>
  <si>
    <t>ODBĚR BIOLOGICKÉHO MATERIÁLU JINÉHO NEŽ KREV NA KV</t>
  </si>
  <si>
    <t>ODBcR BIOLOGICKÉHO MATERIÁLU JINÉHO NE" KREV NA KV</t>
  </si>
  <si>
    <t>66031</t>
  </si>
  <si>
    <t>PREVENTIVNÍ VYŠETŘENÍ KYČELNÍCH KLOUBŮ U KOJENCE</t>
  </si>
  <si>
    <t xml:space="preserve">PREVENTIVNÍ VYŠETuENÍ KYÖELNÍCH KLOUB_ U KOJENCE  </t>
  </si>
  <si>
    <t>51855</t>
  </si>
  <si>
    <t>FIXAČNÍ SÁDROVÁ DLAHA - CELÁ HORNÍ KONČETINA</t>
  </si>
  <si>
    <t xml:space="preserve">FIXAÖNÍ SÁDROVÁ DLAHA - CELÁ HORNÍ KONÖETINA      </t>
  </si>
  <si>
    <t>53411</t>
  </si>
  <si>
    <t>NÁPLASÄOVÁ FIXACE ZLOMENINY KOSTNÍHO ÖLÁNKU NEBO M</t>
  </si>
  <si>
    <t>51865</t>
  </si>
  <si>
    <t>CIRKULÁRNÍ SÁDROVÝ OBVAZ CELÉ DOLNÍ KONČETINY</t>
  </si>
  <si>
    <t xml:space="preserve">CIRKULÁRNÍ SÁDROVÝ OBVAZ CELÉ DOLNÍ KONÖETINY     </t>
  </si>
  <si>
    <t>66811</t>
  </si>
  <si>
    <t xml:space="preserve">INJEKCE DO BURZY, GANGLIA, POCHVY ŠLACHOVÉ        </t>
  </si>
  <si>
    <t>INJEKCE DO BURZY, GANGLIA, POCHVY ŠLACHOVÉ</t>
  </si>
  <si>
    <t>ODSTRANĚNÍ OSTEOSYNTETICKÉHO MATERIÁLU</t>
  </si>
  <si>
    <t>EXSTIRPACE NÁDORU MĚKKÝCH TKÁNÍ - POVRCHOVĚ ULOŽEN</t>
  </si>
  <si>
    <t xml:space="preserve">FENESTRACE ŠLACHOVÉ POCHVY                        </t>
  </si>
  <si>
    <t>66867</t>
  </si>
  <si>
    <t xml:space="preserve">EXCIZE A EXSTIRPACE SVALOVÉ - JEDNODUCHÉ          </t>
  </si>
  <si>
    <t>EXSTIRPACE BURZY NEBO GANGLIA - POVRCHOVÁ</t>
  </si>
  <si>
    <t>61255</t>
  </si>
  <si>
    <t>ROZŠÍŘENÁ APONEUREKTOMIE U FORMY DUPUYTRENOVY KONT</t>
  </si>
  <si>
    <t>ROZŠÍuENÁ APONEUREKTOMIE U FORMY DUPUYTRENOVY KONT</t>
  </si>
  <si>
    <t>66731</t>
  </si>
  <si>
    <t>REKONSTRUKCE KLADÍVKOVÉHO PRSTU NOHY</t>
  </si>
  <si>
    <t xml:space="preserve">REKONSTRUKCE KLADÍVKOVÉHO PRSTU NOHY              </t>
  </si>
  <si>
    <t>66881</t>
  </si>
  <si>
    <t>EXCIZE / EXSTIRPACE EXOSTÓZY</t>
  </si>
  <si>
    <t>66721</t>
  </si>
  <si>
    <t xml:space="preserve">EXCIZE / EXSTIRPACE FASCIE,  APONEURÓZY V OBLASTI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</si>
  <si>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</si>
  <si>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</si>
  <si>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</si>
  <si>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</si>
  <si>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</si>
  <si>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</si>
  <si>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</si>
  <si>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</si>
  <si>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</si>
  <si>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</si>
  <si>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</si>
  <si>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12 - Urologická klinika</t>
  </si>
  <si>
    <t>14 - Oční klinika</t>
  </si>
  <si>
    <t>16 - Klinika plicních nemocí a tuberkulózy</t>
  </si>
  <si>
    <t>17 - Neurologická klinika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</si>
  <si>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</si>
  <si>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</si>
  <si>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</si>
  <si>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</si>
  <si>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</si>
  <si>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</si>
  <si>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</si>
  <si>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</si>
  <si>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</si>
  <si>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</si>
  <si>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</si>
  <si>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</si>
  <si>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</si>
  <si>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08</t>
  </si>
  <si>
    <t>09</t>
  </si>
  <si>
    <t>10</t>
  </si>
  <si>
    <t>66117</t>
  </si>
  <si>
    <t>SPIKA KYČELNÍ JEDNOSTRANNÁ - PROVEDENÁ LÉKAŘEM</t>
  </si>
  <si>
    <t>61253</t>
  </si>
  <si>
    <t xml:space="preserve">PALM. APONEUREKTOMIE U DLADOVÉ FORMY DUPUYTRENOVY </t>
  </si>
  <si>
    <t>6F1</t>
  </si>
  <si>
    <t>61123</t>
  </si>
  <si>
    <t>EXCIZE KO"NÍ LÉZE OD 2 DO 10 CM^2, BEZ UZAVuENÍ VZ</t>
  </si>
  <si>
    <t>61149</t>
  </si>
  <si>
    <t xml:space="preserve">UZAVuENÍ DEFEKTU  KO"NÍM LALOKEM MÍSTNÍM OD 10 DO </t>
  </si>
  <si>
    <t>51850</t>
  </si>
  <si>
    <t>PŘEVAZ RÁNY METODOU V. A. C. (VACUUM ASISTED CLOSU</t>
  </si>
  <si>
    <t>PuEVAZ RÁNY METODOU V. A. C. (VACUUM ASISTED CLOSU</t>
  </si>
  <si>
    <t>62710</t>
  </si>
  <si>
    <t>SÍŤOVÁNÍ (MESHOVÁNÍ) ŠTĚPU DO ROZSAHU 5 % Z POVRCH</t>
  </si>
  <si>
    <t>SÍÄOVÁNÍ (MESHOVÁNÍ) ŠTcPU DO ROZSAHU 5 % Z POVRCH</t>
  </si>
  <si>
    <t>62310</t>
  </si>
  <si>
    <t xml:space="preserve">NEKREKTOMIE DO 1% POVRCHU TcLA                    </t>
  </si>
  <si>
    <t>62640</t>
  </si>
  <si>
    <t>ODBcR DERMOEPIDERMÁLNÍHO ŠTcPU: 1 - 5 % Z PLOCHY P</t>
  </si>
  <si>
    <t>62440</t>
  </si>
  <si>
    <t>ŠTĚP PŘI POPÁLENÍ (A OSTATNÍCH KOŽNÍCH ZTRÁTÁCH) D</t>
  </si>
  <si>
    <t>61169</t>
  </si>
  <si>
    <t xml:space="preserve">TRANSPOZICE MUSKULÁRNÍHO LALOKU                   </t>
  </si>
  <si>
    <t>0008807</t>
  </si>
  <si>
    <t>0011592</t>
  </si>
  <si>
    <t>METRONIDAZOL B. BRAUN</t>
  </si>
  <si>
    <t>0011706</t>
  </si>
  <si>
    <t>BISEPTOL 480</t>
  </si>
  <si>
    <t>0020605</t>
  </si>
  <si>
    <t>COLOMYCIN INJEKCE 1 000 000 MEZINÁRODNÍCH JEDNOTEK</t>
  </si>
  <si>
    <t>0026127</t>
  </si>
  <si>
    <t>TYGACIL</t>
  </si>
  <si>
    <t>0058092</t>
  </si>
  <si>
    <t>CEFAZOLIN SANDOZ</t>
  </si>
  <si>
    <t>0064831</t>
  </si>
  <si>
    <t>AXETINE</t>
  </si>
  <si>
    <t>0072972</t>
  </si>
  <si>
    <t>AMOKSIKLAV 1,2 G</t>
  </si>
  <si>
    <t>0076360</t>
  </si>
  <si>
    <t>ZINACEF</t>
  </si>
  <si>
    <t>0091148</t>
  </si>
  <si>
    <t>VULMIZOLIN 1,0</t>
  </si>
  <si>
    <t>0096414</t>
  </si>
  <si>
    <t>GENTAMICIN LEK</t>
  </si>
  <si>
    <t>0097878</t>
  </si>
  <si>
    <t>KLIMICIN</t>
  </si>
  <si>
    <t>0097910</t>
  </si>
  <si>
    <t>HUMAN ALBUMIN GRIFOLS 20%</t>
  </si>
  <si>
    <t>0112782</t>
  </si>
  <si>
    <t>GENTAMICIN B.BRAUN</t>
  </si>
  <si>
    <t>0131656</t>
  </si>
  <si>
    <t>CEFTAZIDIM KABI</t>
  </si>
  <si>
    <t>0138455</t>
  </si>
  <si>
    <t>0144328</t>
  </si>
  <si>
    <t>0151458</t>
  </si>
  <si>
    <t>CEFUROXIM KABI</t>
  </si>
  <si>
    <t>0156258</t>
  </si>
  <si>
    <t>VANCOMYCIN KABI</t>
  </si>
  <si>
    <t>0162187</t>
  </si>
  <si>
    <t>CIPROFLOXACIN KABI</t>
  </si>
  <si>
    <t>0164401</t>
  </si>
  <si>
    <t>0166269</t>
  </si>
  <si>
    <t>0164407</t>
  </si>
  <si>
    <t>0201030</t>
  </si>
  <si>
    <t>0113453</t>
  </si>
  <si>
    <t>0129834</t>
  </si>
  <si>
    <t>0129836</t>
  </si>
  <si>
    <t>0183926</t>
  </si>
  <si>
    <t>AZEPO</t>
  </si>
  <si>
    <t>0202911</t>
  </si>
  <si>
    <t>DILIZOLEN</t>
  </si>
  <si>
    <t>0003902</t>
  </si>
  <si>
    <t>0113424</t>
  </si>
  <si>
    <t>PIPERACILLIN/TAZOBACTAM IBIGEN</t>
  </si>
  <si>
    <t>0195147</t>
  </si>
  <si>
    <t>0183817</t>
  </si>
  <si>
    <t>0201967</t>
  </si>
  <si>
    <t>2</t>
  </si>
  <si>
    <t>0007905</t>
  </si>
  <si>
    <t>Erytrocyty z odbiru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</si>
  <si>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</si>
  <si>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</si>
  <si>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</si>
  <si>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</si>
  <si>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</si>
  <si>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</si>
  <si>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0207921</t>
  </si>
  <si>
    <t>Plazma čerstvá zmrazená</t>
  </si>
  <si>
    <t>Plazma eerstvá zmrazená</t>
  </si>
  <si>
    <t>0407942</t>
  </si>
  <si>
    <t>Poíplatek za ozáoení</t>
  </si>
  <si>
    <t>3</t>
  </si>
  <si>
    <t>0001719</t>
  </si>
  <si>
    <t>DRÁT CERKLÁÄNÍ OCEL</t>
  </si>
  <si>
    <t>0003574</t>
  </si>
  <si>
    <t>NÁHRADA KOLENNÍHO KLOUBU P.F.C.SIGMA 962111-962165</t>
  </si>
  <si>
    <t>0003702</t>
  </si>
  <si>
    <t>KOŠÍČEK PODPŮRNÝ                     9444X9,9450X9</t>
  </si>
  <si>
    <t>KOŠÍEEK PODPURNÝ                     9444X9,9450X9</t>
  </si>
  <si>
    <t>0003769</t>
  </si>
  <si>
    <t>NÁHRADA KYČ.KL.CEMENTOVANÁ,DŘÍK MS-30    300029XX0</t>
  </si>
  <si>
    <t>NÁHRADA KYE.KL.CEMENTOVANÁ,DOÍK MS-30    300029XX0</t>
  </si>
  <si>
    <t>0004596</t>
  </si>
  <si>
    <t>DLAHA LCP ROVNÁ MALÝ FRAGMNET TITAN</t>
  </si>
  <si>
    <t>0010851</t>
  </si>
  <si>
    <t>NÁHRADA KYČ.KL.DŘÍK SL ZWEYMULLER,NECEM. 2841-2852</t>
  </si>
  <si>
    <t>NÁHRADA KYE.KL.DOÍK SL ZWEYMULLER,NECEM. 2841-2852</t>
  </si>
  <si>
    <t>0011099</t>
  </si>
  <si>
    <t>NÁHRADA KYE.KL.DOÍK SL ZWEYMULLER,NECEM. 2839,2840</t>
  </si>
  <si>
    <t>0011110</t>
  </si>
  <si>
    <t>JAMKA SCF ZWEYMULLER,NECEMENTOVANÁ       3532-3540</t>
  </si>
  <si>
    <t>0011118</t>
  </si>
  <si>
    <t>JAMKA ZWEYMULLER,CSF PE VLOŽKA, NECEMEN. 3502-3510</t>
  </si>
  <si>
    <t>JAMKA ZWEYMULLER,CSF PE VLOÄKA, NECEMEN. 3502-3510</t>
  </si>
  <si>
    <t>0012176</t>
  </si>
  <si>
    <t>UCPÁVKA DŘEŇOVÉ DUTINY S DRENEM     0981,3222-3229</t>
  </si>
  <si>
    <t>UCPÁVKA DOEOOVÉ DUTINY S DRENEM     0981,3222-3229</t>
  </si>
  <si>
    <t>0012458</t>
  </si>
  <si>
    <t>DLAHA KYEELNÍ,OBLOUK 16</t>
  </si>
  <si>
    <t>0012574</t>
  </si>
  <si>
    <t>ENDOPROTÉZA CERVIKO. KYČ. KLOUBU CEMENTOVANÁ 44</t>
  </si>
  <si>
    <t>ENDOPROTÉZA CERVIKO. KYE. KLOUBU CEMENTOVANÁ 44</t>
  </si>
  <si>
    <t>0012575</t>
  </si>
  <si>
    <t>ENDOPROTÉZA CERVIKO. KYE. KLOUBU CEMENTOVANÁ 46</t>
  </si>
  <si>
    <t>0012576</t>
  </si>
  <si>
    <t>ENDOPROTÉZA CERVIKO. KYČ. KLOUBU CEMENTOVANÁ 48</t>
  </si>
  <si>
    <t>ENDOPROTÉZA CERVIKO. KYE. KLOUBU CEMENTOVANÁ 48</t>
  </si>
  <si>
    <t>0012577</t>
  </si>
  <si>
    <t>ENDOPROTÉZA CERVIKO. KYE. KLOUBU CEMENTOVANÁ 50</t>
  </si>
  <si>
    <t>0012579</t>
  </si>
  <si>
    <t>ENDOPROTÉZA CERVIKO. KYČ. KLOUBU CEMENTOVANÁ 54</t>
  </si>
  <si>
    <t>ENDOPROTÉZA CERVIKO. KYE. KLOUBU CEMENTOVANÁ 54</t>
  </si>
  <si>
    <t>0012580</t>
  </si>
  <si>
    <t>ENDOPROTÉZA CERVIKO. KYE. KLOUBU CEMENTOVANÁ 56</t>
  </si>
  <si>
    <t>0018001</t>
  </si>
  <si>
    <t>NÁHRADA KYČ.KL.CEMENT.,CENTRALIZÉR MS-30    3001XX</t>
  </si>
  <si>
    <t>NÁHRADA KYE.KL.CEMENT.,CENTRALIZÉR MS-30    3001XX</t>
  </si>
  <si>
    <t>0018678</t>
  </si>
  <si>
    <t>CEMENT KOSTNÍ PALACOS R - 40 + GENTAMICINUM  2X40G</t>
  </si>
  <si>
    <t>0020135</t>
  </si>
  <si>
    <t>DRÁT EXTENČNÍ KIRSCHNER</t>
  </si>
  <si>
    <t>DRÁT EXTENENÍ KIRSCHNER</t>
  </si>
  <si>
    <t>0020275</t>
  </si>
  <si>
    <t>ŠROUB SPONGIÓZNÍ</t>
  </si>
  <si>
    <t>0020314</t>
  </si>
  <si>
    <t>0024666</t>
  </si>
  <si>
    <t>NÁHRADA KYČ.KL.CEMENT.JAMKA S NÍZKÝM PROFILEM    0</t>
  </si>
  <si>
    <t>NÁHRADA KYE.KL.CEMENT.JAMKA S NÍZKÝM PROFILEM    0</t>
  </si>
  <si>
    <t>0024667</t>
  </si>
  <si>
    <t>NÁHRADA KYE.KL.CEMENT.JAMKA S NÍZKÝM PROFILEM</t>
  </si>
  <si>
    <t>0024989</t>
  </si>
  <si>
    <t xml:space="preserve">KOTVIČKA TITANOVÁ PRO STABILIZACI RAMENE GII, GII </t>
  </si>
  <si>
    <t xml:space="preserve">KOTVIEKA TITANOVÁ PRO STABILIZACI RAMENE GII, GII </t>
  </si>
  <si>
    <t>0030182</t>
  </si>
  <si>
    <t>NÁHRADA KYČELNÍHO KLOUBU SYSTÉM ZCA</t>
  </si>
  <si>
    <t>NÁHRADA KYEELNÍHO KLOUBU SYSTÉM ZCA</t>
  </si>
  <si>
    <t>0030184</t>
  </si>
  <si>
    <t>0030409</t>
  </si>
  <si>
    <t>ŠROUB LCP SAMOOEZNÝ VELKÝ FRAGMENT OCEL</t>
  </si>
  <si>
    <t>0030415</t>
  </si>
  <si>
    <t>0030418</t>
  </si>
  <si>
    <t>0030454</t>
  </si>
  <si>
    <t>ŠROUB LCP SAMOOEZNÝ MALÝ FRAGMENT TITAN</t>
  </si>
  <si>
    <t>0030458</t>
  </si>
  <si>
    <t>0030494</t>
  </si>
  <si>
    <t>ŠROUB LCP SAMOŘEZNÝ VELKÝ FRAGMENT TITAN</t>
  </si>
  <si>
    <t>0030501</t>
  </si>
  <si>
    <t>0031006</t>
  </si>
  <si>
    <t>ENDOPROTÉZA KYČELNÍHO KLOUBU FEMORÁLNÍ HLAVICE</t>
  </si>
  <si>
    <t>ENDOPROTÉZA KYEELNÍHO KLOUBU FEMORÁLNÍ HLAVICE</t>
  </si>
  <si>
    <t>0031007</t>
  </si>
  <si>
    <t>0031063</t>
  </si>
  <si>
    <t>JAMKA NECEMENTOVÁ BICON PLUS STANDARDNÍ</t>
  </si>
  <si>
    <t>0031066</t>
  </si>
  <si>
    <t>VLOŽKA REXPOL NECEMENTOVÁ</t>
  </si>
  <si>
    <t>VLOÄKA REXPOL NECEMENTOVÁ</t>
  </si>
  <si>
    <t>0031067</t>
  </si>
  <si>
    <t>VLOŽKA ANTILUX REXPOL NECEMENTOVÁ</t>
  </si>
  <si>
    <t>VLOÄKA ANTILUX REXPOL NECEMENTOVÁ</t>
  </si>
  <si>
    <t>0031244</t>
  </si>
  <si>
    <t>NÁHRADA KYČELNÍHO KLOUBU     8420.15.010</t>
  </si>
  <si>
    <t>NÁHRADA KYEELNÍHO KLOUBU     8420.15.010</t>
  </si>
  <si>
    <t>0031286</t>
  </si>
  <si>
    <t>NÁHRADA KOLENNÍHO KLOUBU SYSTÉM NEXGEN</t>
  </si>
  <si>
    <t>0031468</t>
  </si>
  <si>
    <t>DLAHA LCP TIBIE PROXIMÁLNÍ OCEL MALÝ FRAGMENT TITA</t>
  </si>
  <si>
    <t>0031495</t>
  </si>
  <si>
    <t>DLAHA LCP FEMUR DISTÁLNÍ VELKÝ FRAGMENT OCEL TITAN</t>
  </si>
  <si>
    <t>0031589</t>
  </si>
  <si>
    <t>NÁHRADA RAMENNÍHO KLOUBU 1352.20.010</t>
  </si>
  <si>
    <t>0031591</t>
  </si>
  <si>
    <t>NÁHRADA RAMENNÍHO KLOUBU 1350.15.010 - 030</t>
  </si>
  <si>
    <t>0031598</t>
  </si>
  <si>
    <t>NÁHRADA RAMENNÍHO KLOUBU 1304.15.140 - 240</t>
  </si>
  <si>
    <t>0031604</t>
  </si>
  <si>
    <t>NÁHRADA RAM. KLOUBU 1330.15.270 A 1331.15.270</t>
  </si>
  <si>
    <t>0031933</t>
  </si>
  <si>
    <t>ZASLEPOVACÍ HLAVA TIBIE ÚHLOVĚ STABILNÍ TITAN</t>
  </si>
  <si>
    <t>0031938</t>
  </si>
  <si>
    <t>HŘEB KANYLOVANÝ TIBIE UHLOVĚ STABILNÍ TITAN</t>
  </si>
  <si>
    <t>0031983</t>
  </si>
  <si>
    <t>ŠROUB STARDRIVE ZAJIŠŤOVACÍ TITAN</t>
  </si>
  <si>
    <t>0034884</t>
  </si>
  <si>
    <t>ŠROUB STARDRIVE ZAJIŠ?OVACÍ TITAN</t>
  </si>
  <si>
    <t>0035002</t>
  </si>
  <si>
    <t>ŠROUB STARDRIVE SAMOŘEZNÝ SPONGIOZNÍ ZAJIŠŤOVACÍ T</t>
  </si>
  <si>
    <t>0039880</t>
  </si>
  <si>
    <t>NÁHRADA KYČELNÍHO KLOUBU SYSTÉM SL</t>
  </si>
  <si>
    <t>NÁHRADA KYEELNÍHO KLOUBU SYSTÉM SL</t>
  </si>
  <si>
    <t>0042251</t>
  </si>
  <si>
    <t>CEMENT KOSTNÍ COPAL G+C - 40 GENTAMICIN A CLINDAMY</t>
  </si>
  <si>
    <t>0042381</t>
  </si>
  <si>
    <t>NÁHRADA KOLENNÍHO KLOUBU P.F.C.SIGMA RP REVIZNÍ CE</t>
  </si>
  <si>
    <t>0042382</t>
  </si>
  <si>
    <t>NÁHRADA KOLENNÍHO KLOUBU P.F.C.SIGMA RP REVIZNÍ</t>
  </si>
  <si>
    <t>0042384</t>
  </si>
  <si>
    <t>NÁHRADA KOLENNÍHO KLOUBU P.F.C.SIGMA RP REVIZNÍ NE</t>
  </si>
  <si>
    <t>0042573</t>
  </si>
  <si>
    <t>NÁHRADA KOL. KLOUBU COLUMBUS, FEMOR.KOMP. PLASMAPO</t>
  </si>
  <si>
    <t>0042574</t>
  </si>
  <si>
    <t>NÁHRADA KOL. KLOUBU COLUMBUS TIBIÁLNÍ KOMP. PLASMA</t>
  </si>
  <si>
    <t>0043119</t>
  </si>
  <si>
    <t>ŠTIP ALLOGENNÍ KOSTNÍ ZMRAZENÝ</t>
  </si>
  <si>
    <t>0043120</t>
  </si>
  <si>
    <t>ŠTĚP ALLOGENNÍ VAZIVOVÝ ZMRAZENÝ</t>
  </si>
  <si>
    <t>0043151</t>
  </si>
  <si>
    <t>ŠTĚP ALLOGENNÍ KOSTNÍ SPONGIOZNÍ ZMRAZENÝ  HLAVICE</t>
  </si>
  <si>
    <t>ŠTIP ALLOGENNÍ KOSTNÍ SPONGIOZNÍ ZMRAZENÝ  HLAVICE</t>
  </si>
  <si>
    <t>0043166</t>
  </si>
  <si>
    <t>ŠLACHA SVALOVÁ ZMRAZENÁ</t>
  </si>
  <si>
    <t>0067020</t>
  </si>
  <si>
    <t xml:space="preserve">IMPLANTÁT SPINÁLNÍ SYSTÉM CERVIFIX                </t>
  </si>
  <si>
    <t>0069081</t>
  </si>
  <si>
    <t>IMPLANTÁT KOSTNÍ UMILÁ NÁHRADA TKÁNI  CHRONOS</t>
  </si>
  <si>
    <t>0070998</t>
  </si>
  <si>
    <t>NÁHRADA KYČ. KL. VERSYS 801802801-5</t>
  </si>
  <si>
    <t>NÁHRADA KYE. KL. VERSYS 801802801-5</t>
  </si>
  <si>
    <t>0070999</t>
  </si>
  <si>
    <t>NÁHRADA KYČ. KL. VERSYS 801803201-5</t>
  </si>
  <si>
    <t>NÁHRADA KYE. KL. VERSYS 801803201-5</t>
  </si>
  <si>
    <t>0071014</t>
  </si>
  <si>
    <t>NÁHRADA KOLENNÍHO KLOUBU P.F.C.SIGMA 96-000X,001X</t>
  </si>
  <si>
    <t>NÁHRADA KOLENNÍHO KLOUBU P.F.C.SIGMA CEMENTOVANÁ</t>
  </si>
  <si>
    <t>0071025</t>
  </si>
  <si>
    <t>NÁHRADA KOLENNÍHO KLOUBU P.F.C.SIGMA 96-008X,009X</t>
  </si>
  <si>
    <t>0071026</t>
  </si>
  <si>
    <t>NÁHRADA KOLENNÍHO KLOUBU P.F.C.SIGMA 96-077X,96-07</t>
  </si>
  <si>
    <t>0071642</t>
  </si>
  <si>
    <t>HLAVICE KERAMICKÁ SULOX                     17XX0X</t>
  </si>
  <si>
    <t>0071867</t>
  </si>
  <si>
    <t>JAMKA ALLOFIT,TITANOVÉ POUZDRO           4242-4251</t>
  </si>
  <si>
    <t>0071871</t>
  </si>
  <si>
    <t>JAMKA ALLOFIT,VLOŽKA ALPHA,D28MM         4302-4313</t>
  </si>
  <si>
    <t>JAMKA ALLOFIT,VLOÄKA ALPHA,D28MM         4302-4313</t>
  </si>
  <si>
    <t>0072161</t>
  </si>
  <si>
    <t>NÁHRADA KOLENNÍHO KLOUBU NEXGEN 596601.0.</t>
  </si>
  <si>
    <t>NÁHRADA KOLENNÍHO KLOUBU NEXGEN CEMENT.</t>
  </si>
  <si>
    <t>0074305</t>
  </si>
  <si>
    <t>DISK A DLAHA K FIXACI NÁHRADY LIG. CRUCIATUM - SET</t>
  </si>
  <si>
    <t>0074306</t>
  </si>
  <si>
    <t>DISK, DLAHA K FIXACI NÁHRADY LIG. CRUCIATUM</t>
  </si>
  <si>
    <t>0074307</t>
  </si>
  <si>
    <t>ZÁTKA VSTŘEBATELNÁ-IMSET PLUG</t>
  </si>
  <si>
    <t>0074312</t>
  </si>
  <si>
    <t>ŠROUB KOMPRESNÍ ZAVÍRACÍ TARGON</t>
  </si>
  <si>
    <t>0074314</t>
  </si>
  <si>
    <t>ŠROUB ZAJIŠ?OVACÍ  TITANOVÝ TARGON</t>
  </si>
  <si>
    <t>0074501</t>
  </si>
  <si>
    <t>NÁHR. KOLEN. KLOUBU UNIKOMPARTMENTÁLNÍ OXFORD</t>
  </si>
  <si>
    <t>NÁHR. KOLEN. KLOUBU UNIKOMPARTMENTÁLNÍ OXFORD CEME</t>
  </si>
  <si>
    <t>0074502</t>
  </si>
  <si>
    <t>0074721</t>
  </si>
  <si>
    <t>HOEB FEMORÁLNÍ PROXIMÁLNÍ TITANOVÝ DLOUHÝ TARGON P</t>
  </si>
  <si>
    <t>0074723</t>
  </si>
  <si>
    <t>ŠROUB ZAJIŠ?OVACÍ, SAMOOEZNÝ, UZAMYKATELNÝ TI TARG</t>
  </si>
  <si>
    <t>0077117</t>
  </si>
  <si>
    <t>ŠROUB INTERFERENČNÍ VSTŘEB.ABSOLUTE/BIOINTRAFIX PR</t>
  </si>
  <si>
    <t>ŠROUB INTERFERENENÍ VSTOEB.ABSOLUTE/BIOINTRAFIX PR</t>
  </si>
  <si>
    <t>0077123</t>
  </si>
  <si>
    <t>VLOÄKA BICON PLUS KER/PE</t>
  </si>
  <si>
    <t>0077172</t>
  </si>
  <si>
    <t>JAMKA KYEELNÍHO KLOUBU NECEMENTOVANÁ - VLOÄKA</t>
  </si>
  <si>
    <t>0077439</t>
  </si>
  <si>
    <t>ŠROUB KORTIKÁLNÍ SAMOOEZNÝ</t>
  </si>
  <si>
    <t>0077511</t>
  </si>
  <si>
    <t>PODLOÄKA</t>
  </si>
  <si>
    <t>0077705</t>
  </si>
  <si>
    <t>NÁHRADA KYČELNÍHO KLOUBU,VLOŽKA ALPHA DURASUL</t>
  </si>
  <si>
    <t>NÁHRADA KYEELNÍHO KLOUBU,VLOÄKA ALPHA DURASUL</t>
  </si>
  <si>
    <t>0081946</t>
  </si>
  <si>
    <t>PROSTŘEDEK HEMOSTATICKÝ - TRAUMACEL TAF LIGHT</t>
  </si>
  <si>
    <t>PROSTOEDEK HEMOSTATICKÝ - TRAUMACEL TAF LIGHT</t>
  </si>
  <si>
    <t>0083073</t>
  </si>
  <si>
    <t>ŠROUB STARDRIVE LATERÁLNÍ TITAN</t>
  </si>
  <si>
    <t>0083525</t>
  </si>
  <si>
    <t>NÁSTAVEC K SHAVERU FRÉZA FMS NESTERILNÍ</t>
  </si>
  <si>
    <t>0083526</t>
  </si>
  <si>
    <t>NÁSTAVEC K SHAVERU FRÉZA FMS NESTERILNÍ KULATÝ</t>
  </si>
  <si>
    <t>0083528</t>
  </si>
  <si>
    <t>KOTVIČKA VSTŘEBATELNÁ RAPIDLOC PRO SUTURU MENISKU</t>
  </si>
  <si>
    <t>KOTVIEKA VSTOEBATELNÁ RAPIDLOC PRO SUTURU MENISKU</t>
  </si>
  <si>
    <t>0083716</t>
  </si>
  <si>
    <t>SKOBA UNICLIP KOMPRESNÍ</t>
  </si>
  <si>
    <t>0083718</t>
  </si>
  <si>
    <t>ŠROUB KORTIKÁLNÍ</t>
  </si>
  <si>
    <t>0083720</t>
  </si>
  <si>
    <t>0083722</t>
  </si>
  <si>
    <t>DRÁT KIRSCHNERŮV</t>
  </si>
  <si>
    <t>DRÁT KIRSCHNERUV</t>
  </si>
  <si>
    <t>0083723</t>
  </si>
  <si>
    <t>0083737</t>
  </si>
  <si>
    <t>DLAHA TIBIÁLNÍ PROXIMÁLNÍ</t>
  </si>
  <si>
    <t>0083753</t>
  </si>
  <si>
    <t>ŠROUB SURFIX SPONGIOZNÍ</t>
  </si>
  <si>
    <t>0083754</t>
  </si>
  <si>
    <t>ŠROUB SURFIX KORTIKÁLNÍ</t>
  </si>
  <si>
    <t>0083795</t>
  </si>
  <si>
    <t>NÁHRADA KOLENNÍHO KLOUBU REVIZNÍ ROTAČNÍ ZÁVĚSNÁ N</t>
  </si>
  <si>
    <t>0083833</t>
  </si>
  <si>
    <t>ŠROUB ZAJIŠ?OVACÍ - STAVICÍ, TI</t>
  </si>
  <si>
    <t>0083836</t>
  </si>
  <si>
    <t>ŠROUB KORTIKÁLNÍ - POLYAXIÁLNÍ 5.0, SAMOOEZNÝ, TI</t>
  </si>
  <si>
    <t>0084740</t>
  </si>
  <si>
    <t xml:space="preserve">CEMENT KOSTNÍ SMARTSET GHV S GENTAMYCINEM   1X40G </t>
  </si>
  <si>
    <t>0097511</t>
  </si>
  <si>
    <t>NÁHRADA KOLENNÍHO KLOUBU UNIKOMPARTMENTÁLNÍ OXFORD</t>
  </si>
  <si>
    <t>0097590</t>
  </si>
  <si>
    <t>ŠROUB INTERFERENČNÍ VSTŘEBATELNÝ MILAGRO PRO REKON</t>
  </si>
  <si>
    <t>ŠROUB INTERFERENENÍ VSTOEBATELNÝ MILAGRO PRO REKON</t>
  </si>
  <si>
    <t>0097804</t>
  </si>
  <si>
    <t>ŠROUB LCP SAMOŘEZNÝ MALÝ FRAGMENT TITAN</t>
  </si>
  <si>
    <t>0098788</t>
  </si>
  <si>
    <t>NÁHRADA KOLENNÍHO KLOUBU P.F.C.SIGMA 158115000-158</t>
  </si>
  <si>
    <t>0098833</t>
  </si>
  <si>
    <t>NÁHRADA KYČELNÍHO KLOUBU SYSTÉM ALPHA</t>
  </si>
  <si>
    <t>NÁHRADA KYEELNÍHO KLOUBU SYSTÉM ALPHA</t>
  </si>
  <si>
    <t>0098834</t>
  </si>
  <si>
    <t>0098839</t>
  </si>
  <si>
    <t>NÁHRADA KYČELNÍHO KLOUBU SYSTÉM COCR HEAD</t>
  </si>
  <si>
    <t>NÁHRADA KYEELNÍHO KLOUBU SYSTÉM COCR HEAD</t>
  </si>
  <si>
    <t>0098840</t>
  </si>
  <si>
    <t>NÁHRADA KYČELNÍHO KLOUBU SYSTÉM ALLOCLASSIC</t>
  </si>
  <si>
    <t>NÁHRADA KYEELNÍHO KLOUBU SYSTÉM ALLOCLASSIC</t>
  </si>
  <si>
    <t>0098842</t>
  </si>
  <si>
    <t>0099754</t>
  </si>
  <si>
    <t>ZASLEPOVACÍ HLAVA TIBIE ÚHLOVI STABILNÍ TITAN</t>
  </si>
  <si>
    <t>0099756</t>
  </si>
  <si>
    <t>HOEB KANYLOVANÝ FEMUR LATERÁLNÍ TITAN</t>
  </si>
  <si>
    <t>0099885</t>
  </si>
  <si>
    <t>ŠROUB KANYLOVANÝ KOMPRESNÍ TITAN</t>
  </si>
  <si>
    <t>0099937</t>
  </si>
  <si>
    <t>NÁHRADA KOL. KLOUBU,COLUMBUS, FEMOR. KOMP.</t>
  </si>
  <si>
    <t>NÁHRADA KOL. KLOUBU COLUMBUS CEMENT.</t>
  </si>
  <si>
    <t>0099938</t>
  </si>
  <si>
    <t xml:space="preserve">NÁHRADA KOL. KLOUBU COLUMBUS, TIBIÁLNÍ KOMPONENTA </t>
  </si>
  <si>
    <t>0099939</t>
  </si>
  <si>
    <t>NÁHRADA KOL. KLOUBU,COLUMBUS, TIBIÁLNÍ PLATO PE</t>
  </si>
  <si>
    <t>NÁHRADA KOL. KLOUBU COLUMBUS</t>
  </si>
  <si>
    <t>0099941</t>
  </si>
  <si>
    <t>NÁHRADA KOL. KLOUBU COLUMBUS, AS COLUMBUS, I ANTIA</t>
  </si>
  <si>
    <t>NÁHRADA KOL. KLOUBU COLUMBUS, ZÁTKA, DOÍK, KLÍNEK</t>
  </si>
  <si>
    <t>0105474</t>
  </si>
  <si>
    <t>NÁHRADA RAMENNÍ SMR HLAVICE HUMERÁLNÍ PR. 42,44,46</t>
  </si>
  <si>
    <t>0105740</t>
  </si>
  <si>
    <t>NÁHRADA KOLENNÍ NECEMENT./CEMENT. SYSTÉM LPS</t>
  </si>
  <si>
    <t>0105763</t>
  </si>
  <si>
    <t>KOTVIČKA VSTŘEBATELNÁ  LUPINE LOOP PRO STABILIZACI</t>
  </si>
  <si>
    <t>KOTVIEKA VSTOEBATELNÁ  LUPINE LOOP PRO STABILIZACI</t>
  </si>
  <si>
    <t>0107120</t>
  </si>
  <si>
    <t>DLAHA LCP KLÍENÍ KOST MALÝ FRAGMENT TITAN</t>
  </si>
  <si>
    <t>0107689</t>
  </si>
  <si>
    <t>KOTVA VSTŘEBATELNÁ PRO RM</t>
  </si>
  <si>
    <t>KOTVA VSTOEBATELNÁ PRO RM</t>
  </si>
  <si>
    <t>0107722</t>
  </si>
  <si>
    <t>CEMENT KOSTNÍ HI-FATIGUE BEZ ANTIBIOTIK 2 X 40G</t>
  </si>
  <si>
    <t>0107725</t>
  </si>
  <si>
    <t>CEMENT KOSTNÍ HI-FATIGUE G S ANTIBIOTIKY 1 X 40G</t>
  </si>
  <si>
    <t>0107727</t>
  </si>
  <si>
    <t>KLOUB PALCE NOHY - NÁHRADA</t>
  </si>
  <si>
    <t>0107728</t>
  </si>
  <si>
    <t>0107729</t>
  </si>
  <si>
    <t>0107730</t>
  </si>
  <si>
    <t>HŘEB KOTNÍKU</t>
  </si>
  <si>
    <t>HOEB KOTNÍKU</t>
  </si>
  <si>
    <t>0107731</t>
  </si>
  <si>
    <t>0107795</t>
  </si>
  <si>
    <t>NÁHRADA RAMENNÍ SMR VLOŽKA REVERSNÍ PR. 44 MM</t>
  </si>
  <si>
    <t>NÁHRADA RAMENNÍ SMR VLOÄKA REVERSNÍ PR. 44 MM</t>
  </si>
  <si>
    <t>0108025</t>
  </si>
  <si>
    <t>KOTVIČKA NEVSTŘEBATELNÁ HEALIX PEEK PRO SUTURU RC</t>
  </si>
  <si>
    <t>KOTVIEKA NEVSTOEBATELNÁ HEALIX PEEK PRO SUTURU RC</t>
  </si>
  <si>
    <t>0108056</t>
  </si>
  <si>
    <t>DESTIČKA FIXAČNÍ TITANOVÁ KLAVIKULÁRNÍ</t>
  </si>
  <si>
    <t>DESTIEKA FIXAENÍ TITANOVÁ KLAVIKULÁRNÍ</t>
  </si>
  <si>
    <t>0109062</t>
  </si>
  <si>
    <t>NÁHRADA KOLENNÍHO KLOUBU SIGMA PS</t>
  </si>
  <si>
    <t>0109190</t>
  </si>
  <si>
    <t>NÁHRADA KYČELNÍHO KLOUBU SYSTÉM ALLOFIT IT</t>
  </si>
  <si>
    <t>NÁHRADA KYEELNÍHO KLOUBU SYSTÉM ALLOFIT IT</t>
  </si>
  <si>
    <t>0109193</t>
  </si>
  <si>
    <t>NÁHRADA KYČELNÍHO KLOUBU SYSTÉM FITMORE</t>
  </si>
  <si>
    <t>NÁHRADA KYEELNÍHO KLOUBU SYSTÉM FITMORE</t>
  </si>
  <si>
    <t>0110573</t>
  </si>
  <si>
    <t>NÁHRADA KOLENNÍHO KLOUBU COLUMBUS REVIZNÍ CEMENT.</t>
  </si>
  <si>
    <t>0110574</t>
  </si>
  <si>
    <t>0110575</t>
  </si>
  <si>
    <t>NÁHRADA KOLENNÍHO KLOUBU COLUMBUS REVISION CEMENT/</t>
  </si>
  <si>
    <t>NÁHRADA KOLENNÍHO KLOUBU COLUMBUS REVIZNÍ CEMENT/N</t>
  </si>
  <si>
    <t>0110576</t>
  </si>
  <si>
    <t>NÁHRADA KOLENNÍHO KLOUBU COLUMBUS REVISION CEMENT.</t>
  </si>
  <si>
    <t>0110578</t>
  </si>
  <si>
    <t>0110580</t>
  </si>
  <si>
    <t>0111175</t>
  </si>
  <si>
    <t>DLAHA PERIPROTETICKÁ - FEMORÁLNÍ - PROXIMÁLNÍ, UZA</t>
  </si>
  <si>
    <t>0111362</t>
  </si>
  <si>
    <t>ŠROUB KORTIKÁLNÍ PRO LÉČBU INSTABILITY RAMENE LATA</t>
  </si>
  <si>
    <t>ŠROUB KORTIKÁLNÍ PRO LÉEBU INSTABILITY RAMENE LATA</t>
  </si>
  <si>
    <t>0111520</t>
  </si>
  <si>
    <t>ŠROUB SPONGIÓZNÍ KANYLOVANÝ</t>
  </si>
  <si>
    <t>0111574</t>
  </si>
  <si>
    <t>NÁHRADA KOLEN. KLOUBU ENDURO HINGED KNEE K PRIM. I</t>
  </si>
  <si>
    <t>0111575</t>
  </si>
  <si>
    <t>0112074</t>
  </si>
  <si>
    <t>CEMENT KOSTNÍ VANCOGENX VANCOMYCIN+GENTAMICIN 1X40</t>
  </si>
  <si>
    <t>0130180</t>
  </si>
  <si>
    <t>KATETR DIALYZAENÍ EVEN-MORE</t>
  </si>
  <si>
    <t>0130181</t>
  </si>
  <si>
    <t>SET AUTOTRANSFÚZNÍ DRENTECH SURGICAL</t>
  </si>
  <si>
    <t>0072164</t>
  </si>
  <si>
    <t>NÁHRADA KOLENNÍHO KLOUBU NEXGEN 59800.70.</t>
  </si>
  <si>
    <t>0018958</t>
  </si>
  <si>
    <t>NÁHRADA KYČELNÍHO KLOUBU,CENTRAMENT</t>
  </si>
  <si>
    <t>0109184</t>
  </si>
  <si>
    <t>0013054</t>
  </si>
  <si>
    <t>STAPLER KOÄNÍ, 35 NEREZ.OCEL. NÁPLNÍ PMW35,PMR35</t>
  </si>
  <si>
    <t>0063338</t>
  </si>
  <si>
    <t>NÁHRADA KOLENNÍHO KLOUBU P.F.C.(86-6410-86-6449)</t>
  </si>
  <si>
    <t>NÁHRADA KOLENNÍHO KLOUBU P.F.C NECEMENT.</t>
  </si>
  <si>
    <t>0083719</t>
  </si>
  <si>
    <t>0082145</t>
  </si>
  <si>
    <t>NPWT-RENASYS GO SBĚRNÁ NÁDOBA MALÁ</t>
  </si>
  <si>
    <t>NPWT-RENASYS GO SBIRNÁ NÁDOBA MALÁ</t>
  </si>
  <si>
    <t>0105478</t>
  </si>
  <si>
    <t>NÁHRADA RAMENNÍ SMR SPOJKA SE ŠROUBEM VEL. S-R, S-</t>
  </si>
  <si>
    <t>0105477</t>
  </si>
  <si>
    <t>NÁHRADA RAMENNÍ SMR GLENOSFÉRA PR. 44 MM</t>
  </si>
  <si>
    <t>0082142</t>
  </si>
  <si>
    <t>NPWT-RENASYS F PŘEVAZOVÝ SET STŘEDNÍ M</t>
  </si>
  <si>
    <t>NPWT-RENASYS F POEVAZOVÝ SET STOEDNÍ M</t>
  </si>
  <si>
    <t>0113105</t>
  </si>
  <si>
    <t>HLAVIEKA BIOLOX DELTA</t>
  </si>
  <si>
    <t>0108102</t>
  </si>
  <si>
    <t>KOTVA VSTŘEBATELNÁ PRO RAMENO</t>
  </si>
  <si>
    <t>0081988</t>
  </si>
  <si>
    <t>NPWT-RENASYS G PŘEVAZOVÝ SET STŘEDNÍ M</t>
  </si>
  <si>
    <t>0084739</t>
  </si>
  <si>
    <t xml:space="preserve">CEMENT KOSTNÍ SMARTSET GHV S GENTAMYCINEM   1X20G </t>
  </si>
  <si>
    <t>0105722</t>
  </si>
  <si>
    <t>NÁHRADA KOLENNÍ SYSTÉM PFC SIGMA</t>
  </si>
  <si>
    <t>NÁHRADA KOLENNÍHO KLOUBU PFC SIGMA NECEMENTOVANÁ</t>
  </si>
  <si>
    <t>0020346</t>
  </si>
  <si>
    <t>ŠROUB NAVIKULÁRNÍ KANYLOVANÝ</t>
  </si>
  <si>
    <t>0098792</t>
  </si>
  <si>
    <t>NÁHRADA KOLENNÍHO KLOUBU P.F.C.SIGMA 158100108-120</t>
  </si>
  <si>
    <t>NÁHRADA KOLENNÍHO KLOUBU P.F.C.SIGMA</t>
  </si>
  <si>
    <t>0082141</t>
  </si>
  <si>
    <t>NPWT-RENASYS F PŘEVAZOVÝ SET MALÝ S</t>
  </si>
  <si>
    <t>NPWT-RENASYS F POEVAZOVÝ SET MALÝ S</t>
  </si>
  <si>
    <t>0113410</t>
  </si>
  <si>
    <t>NÁHRADA KYČELNÍHO KLOUBU ALLOFIT IT, TRILOGY IT</t>
  </si>
  <si>
    <t>NÁHRADA KYEELNÍHO KLOUBU ALLOFIT IT, TRILOGY IT</t>
  </si>
  <si>
    <t>0049999</t>
  </si>
  <si>
    <t>EXTRAKTOR KOÄNÍCH SVOREK - PROXIMATE</t>
  </si>
  <si>
    <t>0106812</t>
  </si>
  <si>
    <t>NÁHRADA RAMENNÍ SMR GLENOID NECEMENTOVANÝ VEL. S-R</t>
  </si>
  <si>
    <t>0193653</t>
  </si>
  <si>
    <t>0077124</t>
  </si>
  <si>
    <t>JAMKA BICON PLUS POROSE</t>
  </si>
  <si>
    <t>0112919</t>
  </si>
  <si>
    <t>NÁHRADA KOLEN. KLOUBU, TIBIÁLNÍ PLATO</t>
  </si>
  <si>
    <t>0112914</t>
  </si>
  <si>
    <t>NÁHRADA KOLEN. KLOUBU, KOMPONENTA FEMORÁLNÍ</t>
  </si>
  <si>
    <t>0112912</t>
  </si>
  <si>
    <t>0112920</t>
  </si>
  <si>
    <t>0112929</t>
  </si>
  <si>
    <t>NÁHRADA KOLEN. KLOUBU, TIBIÁLNÍ VLOÄKA</t>
  </si>
  <si>
    <t>0106591</t>
  </si>
  <si>
    <t>NÁHRADA KYE.KLOUBU - HLAVICE SYSTÉM BIOLOX DELTA</t>
  </si>
  <si>
    <t>0003857</t>
  </si>
  <si>
    <t>NÁHRADA KYČ.KL.NECEM.SPOTORNO,DŘÍK      290009-XXX</t>
  </si>
  <si>
    <t>NÁHRADA KYE.KL.NECEM.SPOTORNO,DOÍK      290009-XXX</t>
  </si>
  <si>
    <t>0011022</t>
  </si>
  <si>
    <t>ŠROUB SPONGIÓZNÍ 6.5, TI</t>
  </si>
  <si>
    <t>0107930</t>
  </si>
  <si>
    <t>ŠROUB CHARLOTTE FIXACE NOHY</t>
  </si>
  <si>
    <t>0070988</t>
  </si>
  <si>
    <t>NÁHRADA KYČ. KL. VERSYS 7845010-1</t>
  </si>
  <si>
    <t>NÁHRADA KYE. KL. VERSYS 7845010-1</t>
  </si>
  <si>
    <t>0042254</t>
  </si>
  <si>
    <t>NÁHRADA KYEELNÍHO KLOUBU REVIZNÍ SYSTÉM TMARS</t>
  </si>
  <si>
    <t>0107927</t>
  </si>
  <si>
    <t>ŠROUB KANUL, DARCO FIXACE NOHY</t>
  </si>
  <si>
    <t>0083740</t>
  </si>
  <si>
    <t>DLAHA FEMORÁLNÍ DISTÁLNÍ</t>
  </si>
  <si>
    <t>0098972</t>
  </si>
  <si>
    <t>NÁHRADA KYEELNÍHO KLOUBU</t>
  </si>
  <si>
    <t>0100181</t>
  </si>
  <si>
    <t>ŠROUBY 2.152.95 - 2.152.110</t>
  </si>
  <si>
    <t>0108532</t>
  </si>
  <si>
    <t>DLAHA TI.  MTP</t>
  </si>
  <si>
    <t>0108050</t>
  </si>
  <si>
    <t>CEMENT KOSTNÍ PALACOS R-40 GENTAMICIN 1X40G + VAK.</t>
  </si>
  <si>
    <t>0070846</t>
  </si>
  <si>
    <t>DLAHA ROVNÁ LCP ROVNÁ MINI FRAGMENT NOHA OCEL TITA</t>
  </si>
  <si>
    <t>0105806</t>
  </si>
  <si>
    <t>ŠROUB TI.REKONSTRUKČNÍ, SPONGIÓZNÍ, ČÁST.ZÁVIT</t>
  </si>
  <si>
    <t>0083272</t>
  </si>
  <si>
    <t>ŠROUB LCP KANYLOVANÝ OCEL</t>
  </si>
  <si>
    <t>0107792</t>
  </si>
  <si>
    <t>NÁHRADA RAMENNÍ SMR DŘÍK CEMENT. REVIZNÍ PR. 13, 1</t>
  </si>
  <si>
    <t>0095790</t>
  </si>
  <si>
    <t>IMPLANTÁT ORBITÁLNÍ MEDPOR</t>
  </si>
  <si>
    <t>0071887</t>
  </si>
  <si>
    <t>JAMKA LOR,VLOÄKA PE,REVIZNÍ,NECEMENT.    2640-2648</t>
  </si>
  <si>
    <t>0083734</t>
  </si>
  <si>
    <t>DLAHA ÚHLOVĚ STABILNÍ</t>
  </si>
  <si>
    <t>0099554</t>
  </si>
  <si>
    <t>KOTVA FASTAK PRO RAMENO S DRŽADLEM AR-1324HF</t>
  </si>
  <si>
    <t>KOTVA FASTAK PRO RAMENO S DRÄADLEM AR-1324HF</t>
  </si>
  <si>
    <t>0107133</t>
  </si>
  <si>
    <t>CEMENT KOSTNÍ OPTIPAC REFOBACIN BONE CEMENT R 40 G</t>
  </si>
  <si>
    <t>0083866</t>
  </si>
  <si>
    <t>NÁHRADA KOLENNÍHO KLOUBU NEXGEN</t>
  </si>
  <si>
    <t>0112498</t>
  </si>
  <si>
    <t>SYSTÉM KOTVÍCÍ PRO KOLENO</t>
  </si>
  <si>
    <t>0084999</t>
  </si>
  <si>
    <t>CEMENT KOSTNÍ BIOMET BONE CEMENT R 2X40G</t>
  </si>
  <si>
    <t>0099940</t>
  </si>
  <si>
    <t>0106667</t>
  </si>
  <si>
    <t>KOTVA PRO RAMENO SWIVELOCK</t>
  </si>
  <si>
    <t>0097489</t>
  </si>
  <si>
    <t>CEMENT KOSTNÍ REFOBACIN BONE CEMENT R GENTAMICIN 2</t>
  </si>
  <si>
    <t>0004024</t>
  </si>
  <si>
    <t>NÁHRADA KOLENNÍHO KLOUBU NEXGEN KOMPONENTA FEMORÁL</t>
  </si>
  <si>
    <t>NÁHRADA KOLENNÍHO KLOUBU NEXGEN LPS CEMENTOVANÁ</t>
  </si>
  <si>
    <t>0031288</t>
  </si>
  <si>
    <t>NÁHRADA KOLENNÍHO KLOUBU SYSTÉM NEXGEN LPS-FLEX</t>
  </si>
  <si>
    <t>0113404</t>
  </si>
  <si>
    <t>UCPÁVKA DŘEŇOVÉ DUTINY INTRAMEDULÁRNÍ VSTŘEBATELNÁ</t>
  </si>
  <si>
    <t>UCPÁVKA DOEOOVÉ DUTINY INTRAMEDULÁRNÍ VSTOEBATELNÁ</t>
  </si>
  <si>
    <t>0097488</t>
  </si>
  <si>
    <t>0112911</t>
  </si>
  <si>
    <t>0112925</t>
  </si>
  <si>
    <t>0020257</t>
  </si>
  <si>
    <t>0107767</t>
  </si>
  <si>
    <t>K-DRÁT 150X09MM</t>
  </si>
  <si>
    <t>0112516</t>
  </si>
  <si>
    <t>DLAHA KLAVIKULÁRNÍ</t>
  </si>
  <si>
    <t>0097490</t>
  </si>
  <si>
    <t>CEMENT KOSTNÍ REFOBACIN BONE CEMENT R GENTAMICIN 1</t>
  </si>
  <si>
    <t>0083192</t>
  </si>
  <si>
    <t>PÁSEK CERKLÁÄ</t>
  </si>
  <si>
    <t>0115090</t>
  </si>
  <si>
    <t>NÁHRADA KOLENNÍHO KLOUBU COLUMBUS REVISION AS ANTI</t>
  </si>
  <si>
    <t>0107896</t>
  </si>
  <si>
    <t>FIXACE ZKŘÍŽENÉHO KOLENNÍHO VAZU FEMORÁLNÍ SE ZAVÁ</t>
  </si>
  <si>
    <t>FIXACE ZKOÍÄENÉHO KOLENNÍHO VAZU FEMORÁLNÍ SE ZAVÁ</t>
  </si>
  <si>
    <t>0115092</t>
  </si>
  <si>
    <t>0113202</t>
  </si>
  <si>
    <t>NÁHRADA KOLEN.SYST.TIBIÁL. DOÍK. AS ENDURO, ANTIAL</t>
  </si>
  <si>
    <t>0115089</t>
  </si>
  <si>
    <t>0112502</t>
  </si>
  <si>
    <t>ŠROUB NA GLENOID</t>
  </si>
  <si>
    <t>0113201</t>
  </si>
  <si>
    <t>NÁHRADA KOLEN.SYST.FEM.DOÍK AS ENDURO,ANTIALERG.HI</t>
  </si>
  <si>
    <t>0106593</t>
  </si>
  <si>
    <t>NÁHRADA KYČ.KLOUBU - HLAVICE SYSTÉM BIOLOX OPTION</t>
  </si>
  <si>
    <t>NÁHRADA KYE.KLOUBU - HLAVICE SYSTÉM BIOLOX OPTION</t>
  </si>
  <si>
    <t>0097470</t>
  </si>
  <si>
    <t>FIXÁTOR ZEVNÍ RÁMOVÝ PREFIX</t>
  </si>
  <si>
    <t>0109199</t>
  </si>
  <si>
    <t>ŠROUB KORTIKÁLNÍ 4.5, SAMOOEZNÝ, OCEL</t>
  </si>
  <si>
    <t>0063141</t>
  </si>
  <si>
    <t>NÁHRADA KOLENNÍHO KLOUBU P.F.C.(86-602X)</t>
  </si>
  <si>
    <t>0107685</t>
  </si>
  <si>
    <t>KOTVA PUSHLOCK NA MALÉ KLOUBY</t>
  </si>
  <si>
    <t>0114434</t>
  </si>
  <si>
    <t>PODLOÄKA PRO ŠROUB</t>
  </si>
  <si>
    <t>0114776</t>
  </si>
  <si>
    <t>SYSTÉM KOTVÍCÍ PRO KOLENO TIGHTROPE ACL</t>
  </si>
  <si>
    <t>0115091</t>
  </si>
  <si>
    <t>0043133</t>
  </si>
  <si>
    <t>MEMBRÁNA AMNION LIDSKÁ LYOFILIZOVANÁ RUZNÉ ROZMIRY</t>
  </si>
  <si>
    <t>0112936</t>
  </si>
  <si>
    <t>0142041</t>
  </si>
  <si>
    <t>ELEKTRODA RF PRO ARTROSKOPIE VAPR; S ODSÁVÁNÍM, 50</t>
  </si>
  <si>
    <t>0114737</t>
  </si>
  <si>
    <t>DLAHA TIBIÁLNÍ K HTO PEEK POWER</t>
  </si>
  <si>
    <t>0114738</t>
  </si>
  <si>
    <t>ŠROUB ZAMYKATELNÝ K HTO</t>
  </si>
  <si>
    <t>0112505</t>
  </si>
  <si>
    <t>DLAHA KLÍNOVÁ NA GLENOID</t>
  </si>
  <si>
    <t>0130254</t>
  </si>
  <si>
    <t>ELEKTRODA RF PRO ARTRO. PLAZMO. QUANTUM BEZ ODSAV,</t>
  </si>
  <si>
    <t>0107934</t>
  </si>
  <si>
    <t>SVORKA CHARLOTTE FIXACE NOHY</t>
  </si>
  <si>
    <t>0114117</t>
  </si>
  <si>
    <t>KOTVA JUGGERKNOTLESS 2,1MM</t>
  </si>
  <si>
    <t>0070620</t>
  </si>
  <si>
    <t>CEMENT KOSTNÍ PALACOS LV - 40 1X40G</t>
  </si>
  <si>
    <t>0024977</t>
  </si>
  <si>
    <t>KOTVIČKA TITANOVÁ PRO SUTURU RC</t>
  </si>
  <si>
    <t>0114456</t>
  </si>
  <si>
    <t>IMPLANTÁT SPINÁLNÍ STABILIZAČ.SYSTÉM VIRAGE OKCIPI</t>
  </si>
  <si>
    <t>IMPLANTÁT SPINÁLNÍ STABILIZAE.SYSTÉM VIRAGE OKCIPI</t>
  </si>
  <si>
    <t>0200399</t>
  </si>
  <si>
    <t>KOTVA MENISKOVÁ, SOUPRAVA TRUESPAN</t>
  </si>
  <si>
    <t>0083825</t>
  </si>
  <si>
    <t>ŠROUB ZAJIŠ?OVACÍ 4.9MM, TI</t>
  </si>
  <si>
    <t>0111110</t>
  </si>
  <si>
    <t>DLAHA KOMPRESNÍ ŠIROKÁ, OTV. 5-18, DL. 87-295 MM</t>
  </si>
  <si>
    <t>0107708</t>
  </si>
  <si>
    <t>ŠROUB LOW PROFILE MALÉ KLOUBY KOMPRESNÍ</t>
  </si>
  <si>
    <t>0070474</t>
  </si>
  <si>
    <t>NÁHR. RAMENNÍ SMR HUMER. PRODLOUÄENÍ + 9 MM</t>
  </si>
  <si>
    <t>0142577</t>
  </si>
  <si>
    <t>0112307</t>
  </si>
  <si>
    <t>KOTVA JUGGERKNOT 2,9MM SE STEHEM 2/2, RC</t>
  </si>
  <si>
    <t>09227</t>
  </si>
  <si>
    <t>I. V. APLIKACE KRVE NEBO KREVNÍCH DERIVÁTŮ</t>
  </si>
  <si>
    <t xml:space="preserve">I. V. APLIKACE KRVE NEBO KREVNÍCH DERIVÁT_        </t>
  </si>
  <si>
    <t>SÁDROVÁ DLAHA - CELÁ DOLNÍ KONČETINA</t>
  </si>
  <si>
    <t>SLOŽITÝ MĚKKÝ FIXAČNÍ OBVAZ</t>
  </si>
  <si>
    <t>53463</t>
  </si>
  <si>
    <t>OTEVŘENÁ REPOZICE A OSTEOSYNTÉZA PATELY NEBO PATEL</t>
  </si>
  <si>
    <t>53469</t>
  </si>
  <si>
    <t>ZLOMENINA DIAFÝZY A SUPRAKONDYLICKÉ OBLASTI FEMURU</t>
  </si>
  <si>
    <t>53519</t>
  </si>
  <si>
    <t>SUTURA ČERSTVÉHO PORANĚNÍ VAZIVOVÉHO APARÁTU V OBL</t>
  </si>
  <si>
    <t>61139</t>
  </si>
  <si>
    <t>ODBĚR ŠLACHOVÉHO ŠTĚPU</t>
  </si>
  <si>
    <t xml:space="preserve">ODBcR ŠLACHOVÉHO ŠTcPU                            </t>
  </si>
  <si>
    <t>66039</t>
  </si>
  <si>
    <t>SLOŽITÁ OPERAČNÍ ARTROSKOPIE</t>
  </si>
  <si>
    <t xml:space="preserve">SLO"ITÁ OPERAÖNÍ ARTROSKOPIE                      </t>
  </si>
  <si>
    <t>66419</t>
  </si>
  <si>
    <t>ARTROPLASTIKA ZÁPĚSTÍ A RUKY</t>
  </si>
  <si>
    <t xml:space="preserve">ARTROPLASTIKA ZÁPcSTÍ A RUKY                      </t>
  </si>
  <si>
    <t>66429</t>
  </si>
  <si>
    <t xml:space="preserve">SYNOVEKTOMIE ZÁPcSTÍ A RUKY                       </t>
  </si>
  <si>
    <t>66443</t>
  </si>
  <si>
    <t>PŘENOS JEDNOHO ŠLACHOVÉHO TRANSPLANTÁTU - RUKA, ZÁ</t>
  </si>
  <si>
    <t>PuENOS JEDNOHO ŠLACHOVÉHO TRANSPLANTÁTU - RUKA, ZÁ</t>
  </si>
  <si>
    <t>66449</t>
  </si>
  <si>
    <t>IMPLANTACE TOTÁLNÍ ENDOPROTÉZY NA HORNÍ KONČETINĚ</t>
  </si>
  <si>
    <t xml:space="preserve">IMPLANTACE TOTÁLNÍ ENDOPROTÉZY NA HORNÍ KONÖETINc </t>
  </si>
  <si>
    <t>66513</t>
  </si>
  <si>
    <t>RESEKCE KLÍČKU NEBO AKROMIA</t>
  </si>
  <si>
    <t xml:space="preserve">RESEKCE KLÍÖKU NEBO AKROMIA                       </t>
  </si>
  <si>
    <t>66533</t>
  </si>
  <si>
    <t xml:space="preserve">ARTROTOMIE SAKROILIAKÁLNÍHO KLOUBU NEBO KYÖLE     </t>
  </si>
  <si>
    <t>66612</t>
  </si>
  <si>
    <t>TOTÁLNÍ ENDOPROTÉZA KYČELNÍHO KLOUBU</t>
  </si>
  <si>
    <t xml:space="preserve">TOTÁLNÍ ENDOPROTÉZA KYÖELNÍHO KLOUBU              </t>
  </si>
  <si>
    <t>66613</t>
  </si>
  <si>
    <t>KOSTNÍ ŠTĚPY DO ACETABULA PŘI OPERACI TEP KYČELNÍH</t>
  </si>
  <si>
    <t>KOSTNÍ ŠTcPY DO ACETABULA PuI OPERACI TEP KYÖELNÍH</t>
  </si>
  <si>
    <t>66623</t>
  </si>
  <si>
    <t>PROSTÁ EXTRAKCE ENDOPROTÉZY - CEMENTOVANÉ</t>
  </si>
  <si>
    <t xml:space="preserve">PROSTÁ EXTRAKCE ENDOPROTÉZY - CEMENTOVANÉ         </t>
  </si>
  <si>
    <t>66643</t>
  </si>
  <si>
    <t>ARTRODÉZA NA DK S VÝJIMKOU KYČELNÍHO A SI KLOUBU</t>
  </si>
  <si>
    <t xml:space="preserve">ARTRODÉZA NA DK S VÝJIMKOU KYÖELNÍHO A SI KLOUBU  </t>
  </si>
  <si>
    <t>66649</t>
  </si>
  <si>
    <t>HEMIARTROPLASTIKA KOLENE - SÁŇOVÁ PROTÉZA</t>
  </si>
  <si>
    <t xml:space="preserve">HEMIARTROPLASTIKA KOLENE - SÁDOVÁ PROTÉZA         </t>
  </si>
  <si>
    <t>66659</t>
  </si>
  <si>
    <t>SYNOVEKTOMIE KOLENA A DALŠÍCH VELKÝCH KLOUBŮ</t>
  </si>
  <si>
    <t xml:space="preserve">SYNOVEKTOMIE KOLENA A DALŠÍCH VELKÝCH KLOUB_      </t>
  </si>
  <si>
    <t>66689</t>
  </si>
  <si>
    <t xml:space="preserve">METATARZOFALANGEÁLNÍ INTERPOZIÖNÍ ARTROPLASTIKA - </t>
  </si>
  <si>
    <t>66713</t>
  </si>
  <si>
    <t>EXCIZE / EXSTIRPACE OSTRUHY PATNÍ KOSTI</t>
  </si>
  <si>
    <t xml:space="preserve">EXCIZE / EXSTIRPACE OSTRUHY PATNÍ KOSTI           </t>
  </si>
  <si>
    <t>66729</t>
  </si>
  <si>
    <t xml:space="preserve">REKONSTRUKCE / OSTEOTOMIE KOSTÍ TARZÁLNÍCH        </t>
  </si>
  <si>
    <t>66739</t>
  </si>
  <si>
    <t>VELKÉ REKONSTRUKCE NOHY</t>
  </si>
  <si>
    <t xml:space="preserve">VELKÉ REKONSTRUKCE NOHY                           </t>
  </si>
  <si>
    <t>66749</t>
  </si>
  <si>
    <t xml:space="preserve">REKONSTRUKCE VAZ_ TC KLOUBU                       </t>
  </si>
  <si>
    <t>66849</t>
  </si>
  <si>
    <t>OPERACE EPIKONDYLITIDY</t>
  </si>
  <si>
    <t xml:space="preserve">OPERACE EPIKONDYLITIDY                            </t>
  </si>
  <si>
    <t>66879</t>
  </si>
  <si>
    <t>OTEVŘENÁ SPONGIOPLASTIKA</t>
  </si>
  <si>
    <t xml:space="preserve">OTEVuENÁ SPONGIOPLASTIKA                          </t>
  </si>
  <si>
    <t>66883</t>
  </si>
  <si>
    <t>EXCIZE / EXSTIRPACE TUMORU KOSTI - RESEKCE JEDNODU</t>
  </si>
  <si>
    <t>66889</t>
  </si>
  <si>
    <t>POUHÁ REVIZE ALOPLASTIKY</t>
  </si>
  <si>
    <t xml:space="preserve">POUHÁ REVIZE ALOPLASTIKY                          </t>
  </si>
  <si>
    <t>66919</t>
  </si>
  <si>
    <t xml:space="preserve">SEKVESTROTOMIE                                    </t>
  </si>
  <si>
    <t>SEKVESTROTOMIE</t>
  </si>
  <si>
    <t>66939</t>
  </si>
  <si>
    <t xml:space="preserve">PRODLOU"ENÍ / ZKRÁCENÍ JEDNÉ ŠLACHY - MIMO RUKY   </t>
  </si>
  <si>
    <t>67229</t>
  </si>
  <si>
    <t>REKONSTRUKCE ROTÁTOROVÉ MANŽETY</t>
  </si>
  <si>
    <t xml:space="preserve">REKONSTRUKCE ROTÁTOROVÉ MAN"ETY                   </t>
  </si>
  <si>
    <t>00880</t>
  </si>
  <si>
    <t>ROZLIŠENÍ VYKÁZANÉ HOSPITALIZACE JAKO: = NOVÁ HOSP</t>
  </si>
  <si>
    <t>00881</t>
  </si>
  <si>
    <t>ROZLIŠENÍ VYKÁZANÉ HOSPITALIZACE JAKO: = POKRAČOVÁ</t>
  </si>
  <si>
    <t>ROZLIŠENÍ VYKÁZANÉ HOSPITALIZACE JAKO: = POKRAÖOVÁ</t>
  </si>
  <si>
    <t>99981</t>
  </si>
  <si>
    <t xml:space="preserve">(VZP) PACIENT HOSPITALIZOVANÝ V LŮŽKOVÉM ZAŘÍZENÍ </t>
  </si>
  <si>
    <t xml:space="preserve">(VZP) PACIENT HOSPITALIZOVANÝ V L_"KOVÉM ZAuÍZENÍ </t>
  </si>
  <si>
    <t>90917</t>
  </si>
  <si>
    <t>(DRG) TEP KYČLE ČÁSTEČNĚ CEMENTOVANÁ</t>
  </si>
  <si>
    <t xml:space="preserve">(DRG) TEP KYÖLE ÖÁSTEÖNc CEMENTOVANÁ              </t>
  </si>
  <si>
    <t>90916</t>
  </si>
  <si>
    <t>(DRG) TEP KYČLE CEMENTOVANÁ</t>
  </si>
  <si>
    <t xml:space="preserve">(DRG) TEP KYÖLE CEMENTOVANÁ                       </t>
  </si>
  <si>
    <t>09567</t>
  </si>
  <si>
    <t>(VZP) ZÁKROK NA LEVÉ STRANĚ</t>
  </si>
  <si>
    <t xml:space="preserve">(VZP) ZÁKROK NA LEVÉ STRANc                       </t>
  </si>
  <si>
    <t>66735</t>
  </si>
  <si>
    <t>REKONSTRUKCE HALLUCES VALGI - VÝKON NA KOSTI</t>
  </si>
  <si>
    <t xml:space="preserve">REKONSTRUKCE HALLUCES VALGI - VÝKON NA KOSTI      </t>
  </si>
  <si>
    <t>66041</t>
  </si>
  <si>
    <t>REKONSTRUKČNÍ ARTROSKOPIE SLOŽITÁ</t>
  </si>
  <si>
    <t xml:space="preserve">REKONSTRUKÖNÍ ARTROSKOPIE SLO"ITÁ                 </t>
  </si>
  <si>
    <t>00602</t>
  </si>
  <si>
    <t xml:space="preserve">OD TYPU 02 - PRO NEMOCNICE TYPU 3, (KATEGORIE 6)  </t>
  </si>
  <si>
    <t>OD TYPU 02 - PRO NEMOCNICE TYPU 3, (KATEGORIE 6)</t>
  </si>
  <si>
    <t>66841</t>
  </si>
  <si>
    <t>EXSTIRPACE NÁDORU MĚKKÝCH TKÁNÍ - HLUBOKO ULOŽENÝC</t>
  </si>
  <si>
    <t>EXSTIRPACE NÁDORU McKKÝCH TKÁNÍ - HLUBOKO ULO"ENÝC</t>
  </si>
  <si>
    <t>99999</t>
  </si>
  <si>
    <t>Nespecifikovany vykon</t>
  </si>
  <si>
    <t>66515</t>
  </si>
  <si>
    <t>AKROMIOKLAVIKULÁRNÍ / STERNOKLAVIKULÁRNÍ REKONSTRU</t>
  </si>
  <si>
    <t>51825</t>
  </si>
  <si>
    <t>SEKUNDÁRNÍ SUTURA RÁNY</t>
  </si>
  <si>
    <t xml:space="preserve">SEKUNDÁRNÍ SUTURA RÁNY                            </t>
  </si>
  <si>
    <t>66637</t>
  </si>
  <si>
    <t>REKONSTRUKCE / OSTEOTOMIE NA DK - MIMO NOHY</t>
  </si>
  <si>
    <t xml:space="preserve">REKONSTRUKCE / OSTEOTOMIE NA DK - MIMO NOHY       </t>
  </si>
  <si>
    <t>66610</t>
  </si>
  <si>
    <t>CERVIKOKAPITÁLNÍ ENDOPROTÉZA</t>
  </si>
  <si>
    <t xml:space="preserve">CERVIKOKAPITÁLNÍ ENDOPROTÉZA                      </t>
  </si>
  <si>
    <t>66651</t>
  </si>
  <si>
    <t xml:space="preserve">TOTÁLNÍ ENDOPROTÉZA KOLENNÍHO KLOUBU              </t>
  </si>
  <si>
    <t>TOTÁLNÍ ENDOPROTÉZA KOLENNÍHO KLOUBU</t>
  </si>
  <si>
    <t>66127</t>
  </si>
  <si>
    <t xml:space="preserve">MANIPULACE V CELKOVÉ NEBO LOKÁLNÍ ANESTÉZII       </t>
  </si>
  <si>
    <t>MANIPULACE V CELKOVÉ NEBO LOKÁLNÍ ANESTÉZII</t>
  </si>
  <si>
    <t>66461</t>
  </si>
  <si>
    <t xml:space="preserve">REKONSTRUKCE PAKLOUBU NA HK                       </t>
  </si>
  <si>
    <t>66437</t>
  </si>
  <si>
    <t xml:space="preserve">REKONSTRUKCE VAZ_ ZÁPcSTÍ A RUKY                  </t>
  </si>
  <si>
    <t>66947</t>
  </si>
  <si>
    <t>ODBĚR FASCIÁLNÍHO NEBO KOSTNÍHO ŠTĚPU</t>
  </si>
  <si>
    <t xml:space="preserve">ODBcR FASCIÁLNÍHO NEBO KOSTNÍHO ŠTcPU             </t>
  </si>
  <si>
    <t>66817</t>
  </si>
  <si>
    <t>VÝPLŇ DUTINY</t>
  </si>
  <si>
    <t>66675</t>
  </si>
  <si>
    <t>REKONSTRUKCE PSEUDOARTRÓZY NA DK - NE PROX. FEMUR</t>
  </si>
  <si>
    <t>53471</t>
  </si>
  <si>
    <t>ZLOMENINA HORNÍHO KONCE FEMURU - REPOZICE OTEVuENÁ</t>
  </si>
  <si>
    <t>53157</t>
  </si>
  <si>
    <t>OTEVuENÁ REPOZICE A OSTEOSYNTÉZA ZLOMENINY JEDNÉ K</t>
  </si>
  <si>
    <t>66851</t>
  </si>
  <si>
    <t>AMPUTACE DLOUHÉ KOSTI / EXARTIKULACE VELKÉHO KLOUB</t>
  </si>
  <si>
    <t>90918</t>
  </si>
  <si>
    <t>(DRG) TEP KYČLE NECEMENTOVANÁ</t>
  </si>
  <si>
    <t xml:space="preserve">(DRG) TEP KYÖLE NECEMENTOVANÁ                     </t>
  </si>
  <si>
    <t>53257</t>
  </si>
  <si>
    <t xml:space="preserve">OTEVŘENÁ REPOZICE A OSTEOSYNTÉZA ZLOMENINY KLÍČNÍ </t>
  </si>
  <si>
    <t xml:space="preserve">OTEVuENÁ REPOZICE A OSTEOSYNTÉZA ZLOMENINY KLÍÖNÍ </t>
  </si>
  <si>
    <t>66615</t>
  </si>
  <si>
    <t>REKONSTRUKCE ACETABULA PŘI OPERACI TEP KYČELNÍHO K</t>
  </si>
  <si>
    <t>REKONSTRUKCE ACETABULA PuI OPERACI TEP KYÖELNÍHO K</t>
  </si>
  <si>
    <t>53461</t>
  </si>
  <si>
    <t>ZLOMENINA HORNÍHO KONCE TIBIE - DIAKONDYLICKÁ - (T</t>
  </si>
  <si>
    <t>51857</t>
  </si>
  <si>
    <t xml:space="preserve">CIRKULÁRNÍ SÁDROVÝ OBVAZ - CELÁ HORNÍ KONÖETINA   </t>
  </si>
  <si>
    <t>66737</t>
  </si>
  <si>
    <t>REKONSTRUKCE HALLUCES VALGI - VÝKON NA MĚKKÝCH TKÁ</t>
  </si>
  <si>
    <t>66871</t>
  </si>
  <si>
    <t xml:space="preserve">EXSTIRPACE BURZY - HLUBOKÁ                        </t>
  </si>
  <si>
    <t>EXSTIRPACE BURZY - HLUBOKÁ</t>
  </si>
  <si>
    <t>66621</t>
  </si>
  <si>
    <t xml:space="preserve">PROSTÁ EXTRAKCE ENDOPROTÉZY - NECEMENTOVANÉ       </t>
  </si>
  <si>
    <t>66875</t>
  </si>
  <si>
    <t>TENOTOMIE OTEVŘENÁ - MIMO RUKY</t>
  </si>
  <si>
    <t xml:space="preserve">TENOTOMIE OTEVuENÁ - MIMO RUKY                    </t>
  </si>
  <si>
    <t>66665</t>
  </si>
  <si>
    <t>REKONSTRUKCE CHRONICKÉ NESTABILITY KOLENNÍHO KLOUB</t>
  </si>
  <si>
    <t>53521</t>
  </si>
  <si>
    <t xml:space="preserve">SUTURA ACHILLOVY ŠLACHY - ÖERSTVÁ RUPTURA         </t>
  </si>
  <si>
    <t>66895</t>
  </si>
  <si>
    <t>OTEVŘENÁ BIOPSIE KOSTI NEBO KLOUBU</t>
  </si>
  <si>
    <t xml:space="preserve">OTEVuENÁ BIOPSIE KOSTI NEBO KLOUBU                </t>
  </si>
  <si>
    <t>53451</t>
  </si>
  <si>
    <t>OTEVŘENÁ REPOZICE ZLOMENINY NEBO LUXACE JEDNOHO ME</t>
  </si>
  <si>
    <t xml:space="preserve">EXCIZE / EXSTIRPACE EXOSTÓZY                      </t>
  </si>
  <si>
    <t>66921</t>
  </si>
  <si>
    <t>EXKOCHLEACE A SPONGIOPLASTIKA</t>
  </si>
  <si>
    <t xml:space="preserve">EXKOCHLEACE A SPONGIOPLASTIKA                     </t>
  </si>
  <si>
    <t>66617</t>
  </si>
  <si>
    <t xml:space="preserve">REVIZE, ODSTRANĚNÍ TOTÁLNÍ ENDOPROTÉZY, VÝMĚNA ZA </t>
  </si>
  <si>
    <t xml:space="preserve">REVIZE, ODSTRANcNÍ TOTÁLNÍ ENDOPROTÉZY, VÝMcNA ZA </t>
  </si>
  <si>
    <t>(VZP) ZÁKROK NA PRAVÉ STRANĚ</t>
  </si>
  <si>
    <t>66887</t>
  </si>
  <si>
    <t>FASCIÁLNÍ REKONSTRUKCE ROZSÁHLÁ NA KONČETINÁCH</t>
  </si>
  <si>
    <t>66465</t>
  </si>
  <si>
    <t>REPARACE ŠLACHY M. BICEPS BRACHII</t>
  </si>
  <si>
    <t>66435</t>
  </si>
  <si>
    <t>REKONSTRUKCE PSEUDOARTROZY NEBO EXCIZE ČLUNKOVÉ KO</t>
  </si>
  <si>
    <t>66925</t>
  </si>
  <si>
    <t>ODSTRANĚNÍ VOLNÝCH TĚLES Z VELKÝCH KLOUBŮ ARTROTOM</t>
  </si>
  <si>
    <t>66865</t>
  </si>
  <si>
    <t>EXCIZE A EXSTIRPACE KOSTI - RESEKCE A NÁHRADA JINÝ</t>
  </si>
  <si>
    <t>66897</t>
  </si>
  <si>
    <t xml:space="preserve">EXCIZE / EXSTIRPACE BAKEROVY CYSTY                </t>
  </si>
  <si>
    <t>66635</t>
  </si>
  <si>
    <t xml:space="preserve">OSTEOTOMIE PROXIMÁLNÍHO FEMURU                    </t>
  </si>
  <si>
    <t>61241</t>
  </si>
  <si>
    <t xml:space="preserve">IMPLANTACE KOSTNÍHO ŠTcPU NA RUCE                 </t>
  </si>
  <si>
    <t>66877</t>
  </si>
  <si>
    <t>TREPANACE A DRENÁŽ KOSTI</t>
  </si>
  <si>
    <t xml:space="preserve">TREPANACE A DRENÁ" KOSTI                          </t>
  </si>
  <si>
    <t>66845</t>
  </si>
  <si>
    <t>REKONSTRUKCE JEDNÉ ŠLACHY</t>
  </si>
  <si>
    <t xml:space="preserve">REKONSTRUKCE JEDNÉ ŠLACHY                         </t>
  </si>
  <si>
    <t>53525</t>
  </si>
  <si>
    <t>SUTURA ÖERSTVÉHO ROZSÁHLÉHO PORANcNÍ VAZIVOVÉHO AP</t>
  </si>
  <si>
    <t>66717</t>
  </si>
  <si>
    <t>EXCIZE / EXSTIRPACE SEZAMSKÉ KOSTI NOHY</t>
  </si>
  <si>
    <t>66855</t>
  </si>
  <si>
    <t>INCIZE A DRENÁŽ MĚKKÝCH TKÁNÍ V ORTOPEDII</t>
  </si>
  <si>
    <t>66743</t>
  </si>
  <si>
    <t>UVOLNĚNÍ DORZÁLNÍCH A MEDIÁLNÍCH STRUKTUR NOHY</t>
  </si>
  <si>
    <t>66711</t>
  </si>
  <si>
    <t>EXCIZE / EXSTIRPACE ČLUNKOVÉ KOSTI NOHY</t>
  </si>
  <si>
    <t xml:space="preserve">EXCIZE / EXSTIRPACE ÖLUNKOVÉ KOSTI NOHY           </t>
  </si>
  <si>
    <t>90942</t>
  </si>
  <si>
    <t>(DRG) REIMPLANTACE TEP KYČLE</t>
  </si>
  <si>
    <t xml:space="preserve">(DRG) REIMPLANTACE TEP KYÖLE                      </t>
  </si>
  <si>
    <t>90940</t>
  </si>
  <si>
    <t>90943</t>
  </si>
  <si>
    <t>(DRG) REIMPLANTACE TEP KOLENE</t>
  </si>
  <si>
    <t xml:space="preserve">(DRG) REIMPLANTACE TEP KOLENE                     </t>
  </si>
  <si>
    <t>66531</t>
  </si>
  <si>
    <t xml:space="preserve">ARTRODÉZA KYÖLE NEBO SI KLOUBU                    </t>
  </si>
  <si>
    <t>66653</t>
  </si>
  <si>
    <t>IMPLANTACE TUMORÓZNÍ (SPECIÁLNÍ) PROTÉZY - TOTÁLNÍ</t>
  </si>
  <si>
    <t>66869</t>
  </si>
  <si>
    <t xml:space="preserve">EXCIZE A EXSTIRPACE SVALOVÉ - ROZSÁHLÉ - TAKÉ PRO </t>
  </si>
  <si>
    <t>66627</t>
  </si>
  <si>
    <t>DEKOMPRESE - PÁNEV, KYČEL</t>
  </si>
  <si>
    <t>66463</t>
  </si>
  <si>
    <t>OPERACE RECIDIVUJÍCÍ LUXACE RAMENNÍHO KLOUBU</t>
  </si>
  <si>
    <t>53473</t>
  </si>
  <si>
    <t xml:space="preserve">ZLOMENINA VELKÉHO TROCHANTERU                     </t>
  </si>
  <si>
    <t>6T6</t>
  </si>
  <si>
    <t>0004234</t>
  </si>
  <si>
    <t>0072973</t>
  </si>
  <si>
    <t>AMOKSIKLAV 600 MG</t>
  </si>
  <si>
    <t>Erytrocyty z odběru plné krve</t>
  </si>
  <si>
    <t>0107959</t>
  </si>
  <si>
    <t>Trombocyty z aferézy deleukotizované</t>
  </si>
  <si>
    <t>0407949</t>
  </si>
  <si>
    <t>Poíplatek za promytí</t>
  </si>
  <si>
    <t>0111176</t>
  </si>
  <si>
    <t>DLAHA PERIPROTETICKÁ - FEMORÁLNÍ - DISTÁLNÍ, UZAMY</t>
  </si>
  <si>
    <t>00658</t>
  </si>
  <si>
    <t>OD TYPU 58 - PRO NEMOCNICE TYPU 3, (KATEGORIE 6) -</t>
  </si>
  <si>
    <t>12</t>
  </si>
  <si>
    <t>14</t>
  </si>
  <si>
    <t>16</t>
  </si>
  <si>
    <t>17</t>
  </si>
  <si>
    <t>20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</si>
  <si>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</si>
  <si>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</si>
  <si>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</si>
  <si>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</si>
  <si>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</si>
  <si>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</si>
  <si>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</si>
  <si>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</si>
  <si>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08041</t>
  </si>
  <si>
    <t>A</t>
  </si>
  <si>
    <t xml:space="preserve">TOTÁLNÍ ENDOPROTÉZU KYÈLE, LOKTE, ZÁPÌSTÍ, TOTÁLNÍ A REVERZNÍ                                       </t>
  </si>
  <si>
    <t>08042</t>
  </si>
  <si>
    <t>08043</t>
  </si>
  <si>
    <t>08081</t>
  </si>
  <si>
    <t xml:space="preserve">VÝKONY NA KYÈLÍCH A STEHENNÍ KOSTI, KROMÌ REPLANTACE VELKÝCH                                        </t>
  </si>
  <si>
    <t>08082</t>
  </si>
  <si>
    <t>08091</t>
  </si>
  <si>
    <t xml:space="preserve">TRANSPLANTACE KÙŽE NEBO TKÁNÌ PRO PORUCHY MUSKULOSKELETÁLNÍHO                                       </t>
  </si>
  <si>
    <t>08093</t>
  </si>
  <si>
    <t>08111</t>
  </si>
  <si>
    <t xml:space="preserve">VÝKONY NA KOLENU, BÉRCI A HLEZNU, KROMÌ CHODIDLA A ALOPLASTIK                                       </t>
  </si>
  <si>
    <t>08112</t>
  </si>
  <si>
    <t>08113</t>
  </si>
  <si>
    <t>08121</t>
  </si>
  <si>
    <t xml:space="preserve">VYJMUTÍ VNITØNÍHO FIXAÈNÍHO ZAØÍZENÍ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</si>
  <si>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</si>
  <si>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</si>
  <si>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</si>
  <si>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</si>
  <si>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</si>
  <si>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</si>
  <si>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</si>
  <si>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</si>
  <si>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</si>
  <si>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KONÈETINÁCH BEZ CC                                                                </t>
  </si>
  <si>
    <t>08153</t>
  </si>
  <si>
    <t xml:space="preserve">VÝKONY NA HORNÍCH KONÈETINÁCH S MCC                                                                 </t>
  </si>
  <si>
    <t>08161</t>
  </si>
  <si>
    <t xml:space="preserve">VÝKONY NA MÌKKÉ TKÁNI BEZ CC                                                                        </t>
  </si>
  <si>
    <t>08162</t>
  </si>
  <si>
    <t xml:space="preserve">VÝKONY NA MÌKKÉ TKÁNI S CC                                                                          </t>
  </si>
  <si>
    <t>08171</t>
  </si>
  <si>
    <t xml:space="preserve">JINÉ VÝKONY PØI PORUCHÁCH A ONEMOCNÌNÍCH MUSKULOSKELETÁLNÍHO                                        </t>
  </si>
  <si>
    <t>08181</t>
  </si>
  <si>
    <t xml:space="preserve">TOTÁLNÍ ENDOPROTÉZY KOLENA, HLEZNA bez CC                                                           </t>
  </si>
  <si>
    <t>08182</t>
  </si>
  <si>
    <t xml:space="preserve">TOTÁLNÍ ENDOPROTÉZY KOLENA, HLEZNA  s CC                                                            </t>
  </si>
  <si>
    <t>08183</t>
  </si>
  <si>
    <t xml:space="preserve">TOTÁLNÍ ENDOPROTÉZY KOLENA, HLEZNA s MCC                                                   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</si>
  <si>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</si>
  <si>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</si>
  <si>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</si>
  <si>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</si>
  <si>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08201</t>
  </si>
  <si>
    <t xml:space="preserve">REIMPLANTACE ENDOPROTÉZ KLOUBÙ HORNÍCH A DOLNÍCH KONÈETIN, TU                                       </t>
  </si>
  <si>
    <t>08321</t>
  </si>
  <si>
    <t xml:space="preserve">ZLOMENINA NEBO DISLOKACE, KROMÌ STEHENNÍ KOSTI A PÁNVE BEZ CC                                       </t>
  </si>
  <si>
    <t>08322</t>
  </si>
  <si>
    <t xml:space="preserve">ZLOMENINA NEBO DISLOKACE, KROMÌ STEHENNÍ KOSTI A PÁNVE S CC                                         </t>
  </si>
  <si>
    <t>08351</t>
  </si>
  <si>
    <t xml:space="preserve">SEPTICKÁ ARTRITIDA BEZ CC                                                                           </t>
  </si>
  <si>
    <t>08381</t>
  </si>
  <si>
    <t xml:space="preserve">JINÁ ONEMOCNÌNÍ KOSTÍ A KLOUBÙ BEZ CC                                                               </t>
  </si>
  <si>
    <t>08382</t>
  </si>
  <si>
    <t xml:space="preserve">JINÁ ONEMOCNÌNÍ KOSTÍ A KLOUBÙ S CC                                                                 </t>
  </si>
  <si>
    <t>08391</t>
  </si>
  <si>
    <t xml:space="preserve">SELHÁNÍ, REAKCE A KOMPLIKACE ORTOPEDICKÉHO PØÍSTROJE NEBO VÝK                                       </t>
  </si>
  <si>
    <t>08392</t>
  </si>
  <si>
    <t>08401</t>
  </si>
  <si>
    <t xml:space="preserve">MUSKULOSKELETÁLNÍ PØÍZNAKY, SYMPTOMY, VÝRONY A MÉNÌ VÝZNAMNÉ                                        </t>
  </si>
  <si>
    <t>08411</t>
  </si>
  <si>
    <t xml:space="preserve">JINÉ PORUCHY MUSKULOSKELETÁLNÍHO SYSTÉMU A POJIVOVÉ TKÁNÌ BEZ                                       </t>
  </si>
  <si>
    <t>09011</t>
  </si>
  <si>
    <t xml:space="preserve">KOŽNÍ ŠTÌP A/NEBO DEBRIDEMENT BEZ CC                                                                </t>
  </si>
  <si>
    <t>09031</t>
  </si>
  <si>
    <t xml:space="preserve">JINÉ VÝKONY PØI PORUCHÁCH A ONEMOCNÌNÍCH KÙŽE, PODKOŽNÍ TKÁNÌ                                       </t>
  </si>
  <si>
    <t>09331</t>
  </si>
  <si>
    <t xml:space="preserve">PORANÌNÍ KÙŽE, PODKOŽNÍ TKÁNÌ A PRSU BEZ CC                                                         </t>
  </si>
  <si>
    <t>17041</t>
  </si>
  <si>
    <t xml:space="preserve">MYELOPROLIFERATIVNÍ PORUCHY A ŠPATNÌ DIFERENCOVANÉ NÁDORY S J                                       </t>
  </si>
  <si>
    <t>21021</t>
  </si>
  <si>
    <t xml:space="preserve">JINÉ VÝKONY PØI ÚRAZECH A KOMPLIKACÍCH BEZ CC                                                       </t>
  </si>
  <si>
    <t>88871</t>
  </si>
  <si>
    <t xml:space="preserve">ROZSÁHLÉ VÝKONY, KTERÉ SE NETÝKAJÍ HLAVNÍ DIAGNÓZY BEZ CC                                           </t>
  </si>
  <si>
    <t>88891</t>
  </si>
  <si>
    <t xml:space="preserve">VÝKONY OMEZENÉHO ROZSAHU, KTERÉ SE NETÝKAJÍ HLAVNÍ DIAGNÓZY B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</si>
  <si>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</si>
  <si>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</si>
  <si>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</si>
  <si>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</si>
  <si>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</si>
  <si>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</si>
  <si>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</si>
  <si>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</si>
  <si>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22</t>
  </si>
  <si>
    <t>407</t>
  </si>
  <si>
    <t>0093626</t>
  </si>
  <si>
    <t>ULTRAVIST 370</t>
  </si>
  <si>
    <t>0002018</t>
  </si>
  <si>
    <t>99mTc-makrosalb inj.</t>
  </si>
  <si>
    <t>0002061</t>
  </si>
  <si>
    <t>99mTc-leukocyty znaeené HM PAO</t>
  </si>
  <si>
    <t>0002067</t>
  </si>
  <si>
    <t>81m-krypton plyn k inhal.</t>
  </si>
  <si>
    <t>0002087</t>
  </si>
  <si>
    <t>18F-FDG</t>
  </si>
  <si>
    <t>47259</t>
  </si>
  <si>
    <t>SCINTIGRAFIE PLIC VENTILAČNÍ STATICKÁ</t>
  </si>
  <si>
    <t xml:space="preserve">SCINTIGRAFIE PLIC VENTILAÖNÍ STATICKÁ             </t>
  </si>
  <si>
    <t>47269</t>
  </si>
  <si>
    <t xml:space="preserve">TOMOGRAFICKÁ SCINTIGRAFIE - SPECT                 </t>
  </si>
  <si>
    <t>47355</t>
  </si>
  <si>
    <t>HYBRIDNÍ VÝPOČETNÍ A POZITRONOVÁ EMISNÍ TOMOGRAFIE</t>
  </si>
  <si>
    <t>47257</t>
  </si>
  <si>
    <t>SCINTIGRAFIE PLIC PERFÚZNÍ</t>
  </si>
  <si>
    <t xml:space="preserve">SCINTIGRAFIE PLIC PERFÚZNÍ                        </t>
  </si>
  <si>
    <t>47237</t>
  </si>
  <si>
    <t>DETEKCE ZÁNcTLIVÝCH LO"ISEK POMOCI AUTOLOGNÍCH LEU</t>
  </si>
  <si>
    <t>47137</t>
  </si>
  <si>
    <t xml:space="preserve">RADIONUKLIDOVÁ ANGIOGRAFIE                        </t>
  </si>
  <si>
    <t>202</t>
  </si>
  <si>
    <t>87427</t>
  </si>
  <si>
    <t>CYTOLOGICKÉ NÁTĚRY  NECENTRIFUGOVANÉ TEKUTINY - 4-</t>
  </si>
  <si>
    <t>816</t>
  </si>
  <si>
    <t>94181</t>
  </si>
  <si>
    <t xml:space="preserve">ZHOTOVENÍ KARYOTYPU Z JEDNÉ MITÓZY                </t>
  </si>
  <si>
    <t>94145</t>
  </si>
  <si>
    <t>RUTINNÍ VYŠETuENÍ KOSTNÍ DuENc PuÍMÉ A S KULTIVACÍ</t>
  </si>
  <si>
    <t>818</t>
  </si>
  <si>
    <t>96157</t>
  </si>
  <si>
    <t xml:space="preserve">STANOVENÍ HEPARINOVÝCH JEDNOTEK ANTI XA           </t>
  </si>
  <si>
    <t>STANOVENÍ HEPARINOVÝCH JEDNOTEK ANTI XA</t>
  </si>
  <si>
    <t>96167</t>
  </si>
  <si>
    <t>KREVNÍ OBRAZ S PĚTI POPULAČNÍM DIFERENCIÁLNÍM POČT</t>
  </si>
  <si>
    <t>KREVNÍ OBRAZ S PcTI POPULAÖNÍM DIFERENCIÁLNÍM POÖT</t>
  </si>
  <si>
    <t>96321</t>
  </si>
  <si>
    <t>POČET TROMBOCYTŮ MIKROSKOPICKY</t>
  </si>
  <si>
    <t xml:space="preserve">POÖET TROMBOCYT_ MIKROSKOPICKY                    </t>
  </si>
  <si>
    <t>96617</t>
  </si>
  <si>
    <t>TROMBINOVÝ ČAS</t>
  </si>
  <si>
    <t xml:space="preserve">TROMBINOVÝ ÖAS                                    </t>
  </si>
  <si>
    <t>96621</t>
  </si>
  <si>
    <t>AKTIVOVANÝ PARTIALNÍ TROMBOPLASTINOVÝ TEST (APTT)</t>
  </si>
  <si>
    <t xml:space="preserve">AKTIVOVANÝ PARTIALNÍ TROMBOPLASTINOVÝ TEST (APTT) </t>
  </si>
  <si>
    <t>96711</t>
  </si>
  <si>
    <t>PANOPTICKÉ OBARVENÍ NÁTĚRU PERIFERNÍ KRVE NEBO ASP</t>
  </si>
  <si>
    <t>PANOPTICKÉ OBARVENÍ NÁTcRU PERIFERNÍ KRVE NEBO ASP</t>
  </si>
  <si>
    <t>96857</t>
  </si>
  <si>
    <t>STANOVENÍ POČTU RETIKULOCYTŮ NA AUTOMATICKÉM ANALY</t>
  </si>
  <si>
    <t>STANOVENÍ POÖTU RETIKULOCYT_ NA AUTOMATICKÉM ANALY</t>
  </si>
  <si>
    <t>91439</t>
  </si>
  <si>
    <t>IMUNOFENOTYPIZACE BUNcÖNÝCH SUBPOPULACÍ DLE POVRCH</t>
  </si>
  <si>
    <t>96315</t>
  </si>
  <si>
    <t>ANALÝZA KREVNÍHO NÁTĚRU PANOPTICKY OBARVENÉHO. IND</t>
  </si>
  <si>
    <t>ANALÝZA KREVNÍHO NÁTcRU PANOPTICKY OBARVENÉHO. IND</t>
  </si>
  <si>
    <t>96813</t>
  </si>
  <si>
    <t xml:space="preserve">ANTITROMBIN III, CHROMOGENNÍ METODOU (SÉRIE)      </t>
  </si>
  <si>
    <t>ANTITROMBIN III, CHROMOGENNÍ METODOU (SÉRIE)</t>
  </si>
  <si>
    <t>96515</t>
  </si>
  <si>
    <t>FIBRIN DEGRADAČNÍ PRODUKTY KVANTITATIVNĚ</t>
  </si>
  <si>
    <t xml:space="preserve">FIBRIN DEGRADAÖNÍ PRODUKTY KVANTITATIVNc          </t>
  </si>
  <si>
    <t>96325</t>
  </si>
  <si>
    <t xml:space="preserve">FIBRINOGEN (SÉRIE)                                </t>
  </si>
  <si>
    <t>FIBRINOGEN (SÉRIE)</t>
  </si>
  <si>
    <t>96715</t>
  </si>
  <si>
    <t>ANALÝZA NÁTcRU KOSTNÍ DuENc, MÍZNÍ UZLINY NEBO TKÁ</t>
  </si>
  <si>
    <t>33</t>
  </si>
  <si>
    <t>801</t>
  </si>
  <si>
    <t>81111</t>
  </si>
  <si>
    <t xml:space="preserve">A L T  STATIM                                     </t>
  </si>
  <si>
    <t>A L T  STATIM</t>
  </si>
  <si>
    <t>81117</t>
  </si>
  <si>
    <t>AMYLASA (SÉRUM, MOČ) STATIM</t>
  </si>
  <si>
    <t xml:space="preserve">AMYLASA (SÉRUM, MOÖ) STATIM                       </t>
  </si>
  <si>
    <t>81121</t>
  </si>
  <si>
    <t>BILIRUBIN CELKOVÝ STATIM</t>
  </si>
  <si>
    <t xml:space="preserve">BILIRUBIN CELKOVÝ STATIM                          </t>
  </si>
  <si>
    <t>81137</t>
  </si>
  <si>
    <t>UREA STATIM</t>
  </si>
  <si>
    <t xml:space="preserve">UREA STATIM                                       </t>
  </si>
  <si>
    <t>81147</t>
  </si>
  <si>
    <t xml:space="preserve">FOSFATÁZA ALKALICKÁ STATIM                        </t>
  </si>
  <si>
    <t>FOSFATÁZA ALKALICKÁ STATIM</t>
  </si>
  <si>
    <t>81157</t>
  </si>
  <si>
    <t>CHLORIDY STATIM</t>
  </si>
  <si>
    <t xml:space="preserve">CHLORIDY STATIM                                   </t>
  </si>
  <si>
    <t>81171</t>
  </si>
  <si>
    <t>KYSELINA MLÉČNÁ (LAKTÁT) STATIM</t>
  </si>
  <si>
    <t xml:space="preserve">KYSELINA MLÉÖNÁ (LAKTÁT) STATIM                   </t>
  </si>
  <si>
    <t>81227</t>
  </si>
  <si>
    <t xml:space="preserve">PROSTATICKÝ SPECIFICKÝ ANTIGEN (PSA) - VOLNÝ      </t>
  </si>
  <si>
    <t>81237</t>
  </si>
  <si>
    <t xml:space="preserve">TROPONIN - T NEBO I ELISA                         </t>
  </si>
  <si>
    <t>TROPONIN - T NEBO I ELISA</t>
  </si>
  <si>
    <t>81397</t>
  </si>
  <si>
    <t xml:space="preserve">ELEKTROFORÉZA PROTEIN_ (SÉRUM)                    </t>
  </si>
  <si>
    <t>81427</t>
  </si>
  <si>
    <t>FOSFOR ANORGANICKÝ</t>
  </si>
  <si>
    <t xml:space="preserve">FOSFOR ANORGANICKÝ                                </t>
  </si>
  <si>
    <t>81481</t>
  </si>
  <si>
    <t>AMYLÁZA PANKREATICKÁ</t>
  </si>
  <si>
    <t>81641</t>
  </si>
  <si>
    <t xml:space="preserve">"ELEZO CELKOVÉ                                    </t>
  </si>
  <si>
    <t>81681</t>
  </si>
  <si>
    <t>25-HYDROXYVITAMIN D (25 OHD)</t>
  </si>
  <si>
    <t xml:space="preserve">25-HYDROXYVITAMIN D (25 OHD)                      </t>
  </si>
  <si>
    <t>81707</t>
  </si>
  <si>
    <t>CHORIOGONADOTROPIN V SÉRU - VOLNÁ \BETA - PODJEDNO</t>
  </si>
  <si>
    <t>81731</t>
  </si>
  <si>
    <t>STANOVENÍ NATRIURETICKÝCH PEPTIDŮ V SÉRU A V PLAZM</t>
  </si>
  <si>
    <t>STANOVENÍ NATRIURETICKÝCH PEPTID_ V SÉRU A V PLAZM</t>
  </si>
  <si>
    <t>81747</t>
  </si>
  <si>
    <t xml:space="preserve">VYŠETŘENÍ TANDEMOVOU HMOTNOSTNÍ SPEKTROMETRIÍ PRO </t>
  </si>
  <si>
    <t xml:space="preserve">VYŠETuENÍ TANDEMOVOU HMOTNOSTNÍ SPEKTROMETRIÍ PRO </t>
  </si>
  <si>
    <t>91481</t>
  </si>
  <si>
    <t xml:space="preserve">STANOVENÍ KONCENTRACE PROCALCITONINU              </t>
  </si>
  <si>
    <t>STANOVENÍ KONCENTRACE PROCALCITONINU</t>
  </si>
  <si>
    <t>93131</t>
  </si>
  <si>
    <t>KORTISOL</t>
  </si>
  <si>
    <t>93141</t>
  </si>
  <si>
    <t>KALCITONIN</t>
  </si>
  <si>
    <t>PARATHORMON</t>
  </si>
  <si>
    <t xml:space="preserve">PARATHORMON                                       </t>
  </si>
  <si>
    <t>93187</t>
  </si>
  <si>
    <t>TYROXIN CELKOVÝ (TT4)</t>
  </si>
  <si>
    <t>81135</t>
  </si>
  <si>
    <t>SODÍK STATIM</t>
  </si>
  <si>
    <t xml:space="preserve">SODÍK STATIM                                      </t>
  </si>
  <si>
    <t>81563</t>
  </si>
  <si>
    <t>OSMOLALITA (SÉRUM, MOČ)</t>
  </si>
  <si>
    <t xml:space="preserve">OSMOLALITA (SÉRUM, MOÖ)                           </t>
  </si>
  <si>
    <t>93189</t>
  </si>
  <si>
    <t xml:space="preserve">TYROXIN VOLNÝ (FT4)                               </t>
  </si>
  <si>
    <t>TYROXIN VOLNÝ (FT4)</t>
  </si>
  <si>
    <t>81585</t>
  </si>
  <si>
    <t>ACIDOBAZICKÁ ROVNOVÁHA</t>
  </si>
  <si>
    <t xml:space="preserve">ACIDOBAZICKÁ ROVNOVÁHA                            </t>
  </si>
  <si>
    <t>93245</t>
  </si>
  <si>
    <t>TRIJODTYRONIN VOLNÝ (FT3)</t>
  </si>
  <si>
    <t>91153</t>
  </si>
  <si>
    <t xml:space="preserve">STANOVENÍ  C - REAKTIVNÍHO PROTEINU               </t>
  </si>
  <si>
    <t>STANOVENÍ  C - REAKTIVNÍHO PROTEINU</t>
  </si>
  <si>
    <t>81145</t>
  </si>
  <si>
    <t xml:space="preserve">DRASLÍK STATIM                                    </t>
  </si>
  <si>
    <t>DRASLÍK STATIM</t>
  </si>
  <si>
    <t>81153</t>
  </si>
  <si>
    <t>GAMA-GLUTAMYLTRANSFERÁZA (GMT) STATIM</t>
  </si>
  <si>
    <t xml:space="preserve">GAMA-GLUTAMYLTRANSFERÁZA (GMT) STATIM             </t>
  </si>
  <si>
    <t>81113</t>
  </si>
  <si>
    <t xml:space="preserve">A S T  STATIM                                     </t>
  </si>
  <si>
    <t>A S T  STATIM</t>
  </si>
  <si>
    <t>93225</t>
  </si>
  <si>
    <t xml:space="preserve">PROSTATICKÝ SPECIFICKÝ ANTIGEN (PSA)              </t>
  </si>
  <si>
    <t>81383</t>
  </si>
  <si>
    <t xml:space="preserve">LAKTÁTDEHYDROGENÁZA (L D)                         </t>
  </si>
  <si>
    <t>81169</t>
  </si>
  <si>
    <t xml:space="preserve">KREATININ STATIM                                  </t>
  </si>
  <si>
    <t>KREATININ STATIM</t>
  </si>
  <si>
    <t>81143</t>
  </si>
  <si>
    <t>LAKTÁTDEHYDROGENÁZA STATIM</t>
  </si>
  <si>
    <t>81495</t>
  </si>
  <si>
    <t>KREATINKINÁZA (CK)</t>
  </si>
  <si>
    <t>81449</t>
  </si>
  <si>
    <t xml:space="preserve">GLYKOVANÝ HEMOGLOBIN                              </t>
  </si>
  <si>
    <t>81149</t>
  </si>
  <si>
    <t xml:space="preserve">FOSFOR ANORGANICKÝ STATIM                         </t>
  </si>
  <si>
    <t>FOSFOR ANORGANICKÝ STATIM</t>
  </si>
  <si>
    <t>81173</t>
  </si>
  <si>
    <t>LIPÁZA STATIM</t>
  </si>
  <si>
    <t xml:space="preserve">LIPÁZA STATIM                                     </t>
  </si>
  <si>
    <t>93195</t>
  </si>
  <si>
    <t>TYREOTROPIN (TSH)</t>
  </si>
  <si>
    <t xml:space="preserve">TYREOTROPIN (TSH)                                 </t>
  </si>
  <si>
    <t>81329</t>
  </si>
  <si>
    <t xml:space="preserve">ALBUMIN (SÉRUM)                                   </t>
  </si>
  <si>
    <t>ALBUMIN (SÉRUM)</t>
  </si>
  <si>
    <t>81115</t>
  </si>
  <si>
    <t>ALBUMIN SÉRUM (STATIM)</t>
  </si>
  <si>
    <t xml:space="preserve">ALBUMIN SÉRUM (STATIM)                            </t>
  </si>
  <si>
    <t>81345</t>
  </si>
  <si>
    <t>AMYLÁZA</t>
  </si>
  <si>
    <t>81155</t>
  </si>
  <si>
    <t>GLUKÓZA KVANTITATIVNÍ STANOVENÍ STATIM</t>
  </si>
  <si>
    <t xml:space="preserve">GLUKÓZA KVANTITATIVNÍ STANOVENÍ STATIM            </t>
  </si>
  <si>
    <t>81729</t>
  </si>
  <si>
    <t>PAPP - A (TĚHOTENSKÝ PLASMATICKÝ PROTEIN - A)</t>
  </si>
  <si>
    <t>81139</t>
  </si>
  <si>
    <t xml:space="preserve">VÁPNÍK CELKOVÝ STATIM                             </t>
  </si>
  <si>
    <t>VÁPNÍK CELKOVÝ STATIM</t>
  </si>
  <si>
    <t>91143</t>
  </si>
  <si>
    <t xml:space="preserve">STANOVENÍ PREALBUMINU                             </t>
  </si>
  <si>
    <t>81625</t>
  </si>
  <si>
    <t xml:space="preserve">VÁPNÍK CELKOVÝ                                    </t>
  </si>
  <si>
    <t>VÁPNÍK CELKOVÝ</t>
  </si>
  <si>
    <t>81465</t>
  </si>
  <si>
    <t>HOŘČÍK</t>
  </si>
  <si>
    <t xml:space="preserve">HOuÖÍK                                            </t>
  </si>
  <si>
    <t>81533</t>
  </si>
  <si>
    <t>LIPÁZA</t>
  </si>
  <si>
    <t>81125</t>
  </si>
  <si>
    <t>BÍLKOVINY CELKOVÉ (SÉRUM) STATIM</t>
  </si>
  <si>
    <t xml:space="preserve">BÍLKOVINY CELKOVÉ (SÉRUM) STATIM                  </t>
  </si>
  <si>
    <t>93145</t>
  </si>
  <si>
    <t xml:space="preserve">C-PEPTID                                          </t>
  </si>
  <si>
    <t>93249</t>
  </si>
  <si>
    <t xml:space="preserve">TELOPEPTID PROKOLAGENU I. TYPU: IC - TP           </t>
  </si>
  <si>
    <t>93135</t>
  </si>
  <si>
    <t xml:space="preserve">MYOGLOBIN V SÉRII                                 </t>
  </si>
  <si>
    <t>MYOGLOBIN V SÉRII</t>
  </si>
  <si>
    <t>81165</t>
  </si>
  <si>
    <t xml:space="preserve">KREATINKINÁZA (CK) STATIM                         </t>
  </si>
  <si>
    <t>93259</t>
  </si>
  <si>
    <t xml:space="preserve">CROSSLAPS                                         </t>
  </si>
  <si>
    <t>93169</t>
  </si>
  <si>
    <t xml:space="preserve">OSTEOKALCIN                                       </t>
  </si>
  <si>
    <t>93255</t>
  </si>
  <si>
    <t xml:space="preserve">PROKOLAGEN I. TYPU: PI - NP                       </t>
  </si>
  <si>
    <t>91195</t>
  </si>
  <si>
    <t>STANOVENÍ C - REAKTIVNÍHO PROTEINU ELISA</t>
  </si>
  <si>
    <t xml:space="preserve">STANOVENÍ C - REAKTIVNÍHO PROTEINU ELISA          </t>
  </si>
  <si>
    <t>81773</t>
  </si>
  <si>
    <t>KREATINKINÁZA IZOENZYMY CK-MB MASS</t>
  </si>
  <si>
    <t xml:space="preserve">KREATINKINÁZA IZOENZYMY CK-MB MASS                </t>
  </si>
  <si>
    <t>81775</t>
  </si>
  <si>
    <t>KVANTITATIVNÍ ANALÝZA MOCE</t>
  </si>
  <si>
    <t xml:space="preserve">KVANTITATIVNÍ ANALÝZA MOCE                        </t>
  </si>
  <si>
    <t>81753</t>
  </si>
  <si>
    <t>VYŠETŘENÍ AKTIVITY BIOTINIDÁZY V RÁMCI NOVOROZENEC</t>
  </si>
  <si>
    <t>VYŠETuENÍ AKTIVITY BIOTINIDÁZY V RÁMCI NOVOROZENEC</t>
  </si>
  <si>
    <t>81763</t>
  </si>
  <si>
    <t>STANOVENÍ NGAL V MOČI</t>
  </si>
  <si>
    <t xml:space="preserve">STANOVENÍ NGAL V MOÖI                             </t>
  </si>
  <si>
    <t>813</t>
  </si>
  <si>
    <t>91197</t>
  </si>
  <si>
    <t xml:space="preserve">STANOVENÍ CYTOKINU ELISA                          </t>
  </si>
  <si>
    <t>STANOVENÍ CYTOKINU ELISA</t>
  </si>
  <si>
    <t>34</t>
  </si>
  <si>
    <t>809</t>
  </si>
  <si>
    <t>0003132</t>
  </si>
  <si>
    <t>GADOVIST</t>
  </si>
  <si>
    <t>0017039</t>
  </si>
  <si>
    <t>VISIPAQUE 320 MG I/ML</t>
  </si>
  <si>
    <t>0022075</t>
  </si>
  <si>
    <t>IOMERON 400</t>
  </si>
  <si>
    <t>0042433</t>
  </si>
  <si>
    <t>0151208</t>
  </si>
  <si>
    <t>0038462</t>
  </si>
  <si>
    <t>DRÁT VODÍCÍ GUIDE WIRE M</t>
  </si>
  <si>
    <t>0053563</t>
  </si>
  <si>
    <t>KATETR DIAGNOSTICKÝ TEMPO4F,5F</t>
  </si>
  <si>
    <t>0056361</t>
  </si>
  <si>
    <t>ZAVADIE FLEXOR BALKIN RADIOOPÁKNÍ ZNAEKA</t>
  </si>
  <si>
    <t>0058736</t>
  </si>
  <si>
    <t>TILÍSKO EMBOLIZAENÍ NESTER</t>
  </si>
  <si>
    <t>0075314</t>
  </si>
  <si>
    <t>JEHLA BIOPTICKÁ MN1610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</si>
  <si>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</si>
  <si>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</si>
  <si>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</si>
  <si>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</si>
  <si>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</si>
  <si>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DRENÁÄNÍ</t>
  </si>
  <si>
    <t>0151449</t>
  </si>
  <si>
    <t>JEHLA BIOPTICKÁ DO DILA (BARD MAGNUM)  UNIVERSAL P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</si>
  <si>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</si>
  <si>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</si>
  <si>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</si>
  <si>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</si>
  <si>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</si>
  <si>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</si>
  <si>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 xml:space="preserve">RTG HRUDNÍ NEBO BEDERNÍ PÁTEuE                    </t>
  </si>
  <si>
    <t>89123</t>
  </si>
  <si>
    <t>RTG PÁNVE NEBO KYČELNÍHO KLOUBU</t>
  </si>
  <si>
    <t xml:space="preserve">RTG PÁNVE NEBO KYÖELNÍHO KLOUBU                   </t>
  </si>
  <si>
    <t>89127</t>
  </si>
  <si>
    <t>RTG KOSTÍ A KLOUBŮ KONČETIN</t>
  </si>
  <si>
    <t xml:space="preserve">RTG KOSTÍ A KLOUB_ KONÖETIN                       </t>
  </si>
  <si>
    <t>89143</t>
  </si>
  <si>
    <t>RTG BŘICHA</t>
  </si>
  <si>
    <t>89313</t>
  </si>
  <si>
    <t xml:space="preserve">PERKUTÁNNÍ PUNKCE NEBO BIOPSIE uÍZENÁ RDG METODOU </t>
  </si>
  <si>
    <t>89323</t>
  </si>
  <si>
    <t xml:space="preserve">TERAPEUTICKÁ EMBOLIZACE V CÉVNÍM uEÖIŠTI          </t>
  </si>
  <si>
    <t>89417</t>
  </si>
  <si>
    <t xml:space="preserve">PuEHLEDNÁ ÖI SELEKTIVNÍ ANGIOGRAFIE NAVAZUJÍCÍ NA </t>
  </si>
  <si>
    <t>89617</t>
  </si>
  <si>
    <t>CT VYŠETuENÍ KTERÉHOKOLIV ORGÁNU NEBO OBLASTI S AP</t>
  </si>
  <si>
    <t>89713</t>
  </si>
  <si>
    <t>MR ZOBRAZENÍ HLAVY, KONČETIN, KLOUBU, JEDNOHO ÚSEK</t>
  </si>
  <si>
    <t>MR ZOBRAZENÍ HLAVY, KONÖETIN, KLOUBU, JEDNOHO ÚSEK</t>
  </si>
  <si>
    <t>89131</t>
  </si>
  <si>
    <t xml:space="preserve">RTG HRUDNÍKU                                      </t>
  </si>
  <si>
    <t>RTG HRUDNÍKU</t>
  </si>
  <si>
    <t>89615</t>
  </si>
  <si>
    <t>CT VYŠETŘENÍ S VĚTŠÍM POČTEM SKENŮ (NAD 30), BEZ P</t>
  </si>
  <si>
    <t>CT VYŠETuENÍ S VcTŠÍM POÖTEM SKEN_ (NAD 30), BEZ P</t>
  </si>
  <si>
    <t>89725</t>
  </si>
  <si>
    <t>OPAKOVANÉ ČI DOPLŇUJÍCÍ VYŠETŘENÍ MR</t>
  </si>
  <si>
    <t>89111</t>
  </si>
  <si>
    <t>RTG PRSTŮ A ZÁPRSTNÍCH KŮSTEK RUKY NEBO NOHY</t>
  </si>
  <si>
    <t xml:space="preserve">RTG PRST_ A ZÁPRSTNÍCH K_STEK RUKY NEBO NOHY      </t>
  </si>
  <si>
    <t>89125</t>
  </si>
  <si>
    <t>RTG RAMENNÍHO KLOUBU</t>
  </si>
  <si>
    <t xml:space="preserve">RTG RAMENNÍHO KLOUBU                              </t>
  </si>
  <si>
    <t>89201</t>
  </si>
  <si>
    <t>SKIASKOPIE NA OPERAČNÍM ČI ZÁKROKOVÉM SÁLE MOBILNÍ</t>
  </si>
  <si>
    <t>SKIASKOPIE NA OPERAÖNÍM ÖI ZÁKROKOVÉM SÁLE MOBILNÍ</t>
  </si>
  <si>
    <t>89115</t>
  </si>
  <si>
    <t xml:space="preserve">RTG LEBKY, PuEHLEDNÉ SNÍMKY                       </t>
  </si>
  <si>
    <t>89611</t>
  </si>
  <si>
    <t>CT VYŠETŘENÍ HLAVY NEBO TĚLA NATIVNÍ A KONTRASTNÍ</t>
  </si>
  <si>
    <t xml:space="preserve">CT VYŠETuENÍ HLAVY NEBO TcLA NATIVNÍ A KONTRASTNÍ </t>
  </si>
  <si>
    <t>89415</t>
  </si>
  <si>
    <t>89411</t>
  </si>
  <si>
    <t xml:space="preserve">PuEHLEDNÁ  ÖI SELEKTIVNÍ ANGIOGRAFIE              </t>
  </si>
  <si>
    <t>89325</t>
  </si>
  <si>
    <t>PERKUTÁNNÍ DRENÁ" ABSCESU, CYSTY EV. JINÉ DUTINY R</t>
  </si>
  <si>
    <t>89141</t>
  </si>
  <si>
    <t>VYŠETŘENÍ DOLNÍCH KONČETIN VCELKU JEDNÍM RENTGENOV</t>
  </si>
  <si>
    <t>VYŠETuENÍ DOLNÍCH KONÖETIN VCELKU JEDNÍM RENTGENOV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</si>
  <si>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</si>
  <si>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</si>
  <si>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</si>
  <si>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</si>
  <si>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</si>
  <si>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</si>
  <si>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VYŠETuENÍ KOMPATIBILITY TRANSFÚZNÍHO PuÍPRAVKU OBS</t>
  </si>
  <si>
    <t>22129</t>
  </si>
  <si>
    <t xml:space="preserve">VYŠETŘENÍ JEDNOHO ERYTROCYTÁRNÍHO ANTIGENU (KROMĚ </t>
  </si>
  <si>
    <t xml:space="preserve">VYŠETuENÍ JEDNOHO ERYTROCYTÁRNÍHO ANTIGENU (KROMc </t>
  </si>
  <si>
    <t>22214</t>
  </si>
  <si>
    <t>SCREENING ANTIERYTROCYTÁRNÍCH PROTILÁTEK - V SÉRII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</si>
  <si>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</si>
  <si>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</si>
  <si>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</si>
  <si>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</si>
  <si>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</si>
  <si>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</si>
  <si>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 xml:space="preserve">VYŠETuENÍ KREVNÍ SKUPINY ABO RH (D) - STATIM      </t>
  </si>
  <si>
    <t>22221</t>
  </si>
  <si>
    <t>DOPLNĚNÍ SCREENINGU ANTIERYTROCYTÁRNÍCH PROTILÁTEK</t>
  </si>
  <si>
    <t>DOPLNcNÍ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</si>
  <si>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</si>
  <si>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</si>
  <si>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</si>
  <si>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</si>
  <si>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</si>
  <si>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STANOVENÍ PROTILÁTEK PROTI ANTIGEN_M VIR_ (KROMc H</t>
  </si>
  <si>
    <t>22112</t>
  </si>
  <si>
    <t>VYŠETŘENÍ KREVNÍ SKUPINY ABO, RH (D) V SÉRII</t>
  </si>
  <si>
    <t xml:space="preserve">VYŠETuENÍ KREVNÍ SKUPINY ABO, RH (D) V SÉRII      </t>
  </si>
  <si>
    <t>22117</t>
  </si>
  <si>
    <t>22131</t>
  </si>
  <si>
    <t xml:space="preserve">VYŠETuENÍ CHLADOVÝCH AGLUTININ_                   </t>
  </si>
  <si>
    <t>22347</t>
  </si>
  <si>
    <t>IDENTIFIKACE ANTIERYTROCYTÁRNÍCH PROTILÁTEK - SLOU</t>
  </si>
  <si>
    <t>22133</t>
  </si>
  <si>
    <t>PŘÍMÝ ANTIGLOBULINOVÝ TEST</t>
  </si>
  <si>
    <t xml:space="preserve">PuÍMÝ ANTIGLOBULINOVÝ TEST                        </t>
  </si>
  <si>
    <t>22357</t>
  </si>
  <si>
    <t>KONZULTACE DISKREPANTNÍHO A DIAGNOSTICKY OBTÍ"NÉHO</t>
  </si>
  <si>
    <t>37</t>
  </si>
  <si>
    <t>807</t>
  </si>
  <si>
    <t>87127</t>
  </si>
  <si>
    <t>JEDNODUCHÝ BIOPTICKÝ VZOREK: MAKROSKOPICKÉ POSOUZE</t>
  </si>
  <si>
    <t>87131</t>
  </si>
  <si>
    <t>BIOPTICKÝ MATERIÁL S ÖÁSTEÖNÉ NEBO RADIKÁLNÍ EKTOM</t>
  </si>
  <si>
    <t>87213</t>
  </si>
  <si>
    <t>PEROPERAČNÍ BIOPSIE (TECHNICKÁ KOMPONENTA ZA KAŽDÝ</t>
  </si>
  <si>
    <t>PEROPERAÖNÍ BIOPSIE (TECHNICKÁ KOMPONENTA ZA KA"DÝ</t>
  </si>
  <si>
    <t>87217</t>
  </si>
  <si>
    <t>PROKRAJOVÁNÍ BLOKU (POLOSÉRIOVÉ ŘEZY) S 1-3 PREPAR</t>
  </si>
  <si>
    <t>PROKRAJOVÁNÍ BLOKU (POLOSÉRIOVÉ uEZY) S 1-3 PREPAR</t>
  </si>
  <si>
    <t>87223</t>
  </si>
  <si>
    <t>SPECIELNÍ BARVENÍ JEDNODUCHÉ (KAŽDÝ PREPARÁT Z PAR</t>
  </si>
  <si>
    <t>SPECIELNÍ BARVENÍ JEDNODUCHÉ (KA"DÝ PREPARÁT Z PAR</t>
  </si>
  <si>
    <t>87227</t>
  </si>
  <si>
    <t>ENZYMOVÁ HISTOCHEMIE I. (ZA KAŽDÝ MARKER Z 1 BLOKU</t>
  </si>
  <si>
    <t>ENZYMOVÁ HISTOCHEMIE I. (ZA KA"DÝ MARKER Z 1 BLOKU</t>
  </si>
  <si>
    <t>87231</t>
  </si>
  <si>
    <t>IMUNOHISTOCHEMIE (ZA KAŽDÝ MARKER Z 1 BLOKU)</t>
  </si>
  <si>
    <t xml:space="preserve">IMUNOHISTOCHEMIE (ZA KA"DÝ MARKER Z 1 BLOKU)      </t>
  </si>
  <si>
    <t>87233</t>
  </si>
  <si>
    <t>METODA POLOTENKÝCH ŘEZŮ Z UMĚL. PRYSKYŘIC</t>
  </si>
  <si>
    <t xml:space="preserve">METODA POLOTENKÝCH uEZ_ Z UMcL. PRYSKYuIC         </t>
  </si>
  <si>
    <t>87317</t>
  </si>
  <si>
    <t>VYŠETŘENÍ ELEKTRONOVĚ MIKROSKOPICKÉ STANDARDNÍ S F</t>
  </si>
  <si>
    <t>87413</t>
  </si>
  <si>
    <t>CYTOLOGICKÉ OTISKY A STĚRY -  ZA 1-3 PREPARÁTY</t>
  </si>
  <si>
    <t>87431</t>
  </si>
  <si>
    <t xml:space="preserve">PREPARÁTY METODOU CYTOBLOKU - ZA KA"DÝ PREPARÁT   </t>
  </si>
  <si>
    <t>87433</t>
  </si>
  <si>
    <t>STANDARDNÍ CYTOLOGICKÉ BARVENÍ,  ZA 1-3 PREPARÁTY</t>
  </si>
  <si>
    <t>87447</t>
  </si>
  <si>
    <t xml:space="preserve">CYTOLOGICKÉ PREPARÁTY ZHOTOVENÉ CYTOCENTRIFUGOU   </t>
  </si>
  <si>
    <t>87517</t>
  </si>
  <si>
    <t>STANOVENÍ BIOPTICKÉ DIAGNÓZY II. STUPNĚ OBTÍŽNOSTI</t>
  </si>
  <si>
    <t>STANOVENÍ BIOPTICKÉ DIAGNÓZY II. STUPNc OBTÍ"NOSTI</t>
  </si>
  <si>
    <t>87523</t>
  </si>
  <si>
    <t>STANOVENÍ BIOPTICKÉ DIAGNÓZY III. STUPNĚ OBTÍŽNOST</t>
  </si>
  <si>
    <t>STANOVENÍ BIOPTICKÉ DIAGNÓZY III. STUPNc OBTÍ"NOST</t>
  </si>
  <si>
    <t>87613</t>
  </si>
  <si>
    <t>TECHNICKO ADMINISTRATIVNÍ KOMPONENTA BIOPSIE (STAN</t>
  </si>
  <si>
    <t>87511</t>
  </si>
  <si>
    <t xml:space="preserve">STANOVENÍ BIOPTICKÉ DIAGNÓZY I. STUPNc OBTÍ"NOSTI </t>
  </si>
  <si>
    <t>87525</t>
  </si>
  <si>
    <t>STANOVENÍ CYTOLOGICKÉ DIAGNÓZY III. STUPNĚ OBTÍŽNO</t>
  </si>
  <si>
    <t>87225</t>
  </si>
  <si>
    <t>SPECIELNI BARVENÍ SLO"ITÉ (ZA KA"DÝ PREPARÁT ZE ZM</t>
  </si>
  <si>
    <t>87129</t>
  </si>
  <si>
    <t>VÍCEČETNÉ MALÉ BIOPTICKÉ VZORKY: MAKROSKOPICKÉ POS</t>
  </si>
  <si>
    <t>VÍCEÖETNÉ MALÉ BIOPTICKÉ VZORKY: MAKROSKOPICKÉ POS</t>
  </si>
  <si>
    <t>87215</t>
  </si>
  <si>
    <t>DALŠÍ BLOK SE STANDARTNÍM PREPARÁTEM (OD 3. BIOPTI</t>
  </si>
  <si>
    <t>87449</t>
  </si>
  <si>
    <t xml:space="preserve">SCREENINGOVÉ ODEÖÍTÁNÍ CYTOLOGICKÝCH NÁLEZ_ (ZA 1 </t>
  </si>
  <si>
    <t>87219</t>
  </si>
  <si>
    <t>ODVÁPNĚNÍ, ZMĚKČOVÁNÍ MATERIÁLU (ZA KAŽDÉ ZAPOČATÉ</t>
  </si>
  <si>
    <t>ODVÁPNcNÍ, ZMcKÖOVÁNÍ MATERIÁLU (ZA KA"DÉ ZAPOÖATÉ</t>
  </si>
  <si>
    <t>87519</t>
  </si>
  <si>
    <t>STANOVENÍ CYTOLOGICKÉ DIAGNÓZY II. STUPNc OBTÍ"NOS</t>
  </si>
  <si>
    <t>87135</t>
  </si>
  <si>
    <t>VYŠETŘENÍ MORFOMETRICKÉ - ZA KAŽDÝ PARAMETR</t>
  </si>
  <si>
    <t xml:space="preserve">VYŠETuENÍ MORFOMETRICKÉ - ZA KA"DÝ PARAMETR       </t>
  </si>
  <si>
    <t>87411</t>
  </si>
  <si>
    <t>PEROPERAČNÍ CYTOLOGIE (TECHNICKÁ KOMPONENTA ZA KAŽ</t>
  </si>
  <si>
    <t>87311</t>
  </si>
  <si>
    <t>ELEKTRONOVĚ MIKROSKOPICKÁ METODA ULTRATENKÝCH ŘEZŮ</t>
  </si>
  <si>
    <t>87624</t>
  </si>
  <si>
    <t xml:space="preserve">POLYMERÁZOVÁ ŘETĚZOVÁ REAKCE (PCR) Z PARAFINOVÝCH </t>
  </si>
  <si>
    <t xml:space="preserve">POLYMERÁZOVÁ uETcZOVÁ REAKCE (PCR) Z PARAFINOVÝCH </t>
  </si>
  <si>
    <t>94235</t>
  </si>
  <si>
    <t>IZOLACE NUKLEOVÝCH KYSELIN (DNA, RNA) Z MALÉHO MNO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</si>
  <si>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</si>
  <si>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</si>
  <si>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</si>
  <si>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</si>
  <si>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</si>
  <si>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</si>
  <si>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</si>
  <si>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</si>
  <si>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 xml:space="preserve">IDENTIFIKACE KMENE ORIENTAÖNÍ JEDNODUCHÝM TESTEM  </t>
  </si>
  <si>
    <t>82087</t>
  </si>
  <si>
    <t xml:space="preserve">STANOVENÍ PROTILÁTEK AGLUTINACÍ                   </t>
  </si>
  <si>
    <t>82097</t>
  </si>
  <si>
    <t>STANOVENÍ PROTILÁTEK PROTI EBV A DALŠÍM VIRŮM (CMV</t>
  </si>
  <si>
    <t>STANOVENÍ PROTILÁTEK PROTI EBV A DALŠÍM VIR_M (CMV</t>
  </si>
  <si>
    <t>82111</t>
  </si>
  <si>
    <t>PR_KAZ PROTILÁTEK NEPuÍMOU HEMAGLUTINACÍ NA NOSIÖÍ</t>
  </si>
  <si>
    <t>82117</t>
  </si>
  <si>
    <t>PRŮKAZ ANTIGENU VIRU (MIMO VIRY HEPATITID), BAKTER</t>
  </si>
  <si>
    <t>PR_KAZ ANTIGENU VIRU (MIMO VIRY HEPATITID), BAKTER</t>
  </si>
  <si>
    <t>82131</t>
  </si>
  <si>
    <t>IDENTIFIKACE BAKTERIÁLNÍHO KMENE V KULTUŘE (POMNOŽ</t>
  </si>
  <si>
    <t>IDENTIFIKACE BAKTERIÁLNÍHO KMENE V KULTUuE (POMNO"</t>
  </si>
  <si>
    <t>82211</t>
  </si>
  <si>
    <t>KULTIVAČNÍ VYŠETŘENÍ NA MYKOBAKTERIA</t>
  </si>
  <si>
    <t xml:space="preserve">KULTIVAÖNÍ VYŠETuENÍ NA MYKOBAKTERIA              </t>
  </si>
  <si>
    <t>82221</t>
  </si>
  <si>
    <t>KULTIVAČNÍ VYŠETŘENÍ NA MYKOBAKTERIA RYCHLOU KULTI</t>
  </si>
  <si>
    <t>KULTIVAÖNÍ VYŠETuENÍ NA MYKOBAKTERIA RYCHLOU KULTI</t>
  </si>
  <si>
    <t>98111</t>
  </si>
  <si>
    <t>MYKOLOGICKÉ VYŠETŘENÍ KULTIVAČNÍ</t>
  </si>
  <si>
    <t xml:space="preserve">MYKOLOGICKÉ VYŠETuENÍ KULTIVAÖNÍ                  </t>
  </si>
  <si>
    <t>98117</t>
  </si>
  <si>
    <t xml:space="preserve">CÍLENÁ IDENTIFIKACE CANDIDA ALBICANS              </t>
  </si>
  <si>
    <t>82065</t>
  </si>
  <si>
    <t xml:space="preserve">STANOVENÍ CITLIVOSTI NA ATB KVANTITATIVNÍ METODOU </t>
  </si>
  <si>
    <t>STANOVENÍ CITLIVOSTI NA ATB KVANTITATIVNÍ METODOU</t>
  </si>
  <si>
    <t>82003</t>
  </si>
  <si>
    <t>TELEFONICKÁ KONZULTACE K MIKROBIOLOGICKÉMU, PARAZI</t>
  </si>
  <si>
    <t>82069</t>
  </si>
  <si>
    <t xml:space="preserve">STANOVENÍ PRODUKCE BETA-LAKTAMÁZY                 </t>
  </si>
  <si>
    <t>STANOVENÍ PRODUKCE BETA-LAKTAMÁZY</t>
  </si>
  <si>
    <t>82063</t>
  </si>
  <si>
    <t xml:space="preserve">STANOVENÍ CITLIVOSTI NA ATB KVALITATIVNÍ METODOU  </t>
  </si>
  <si>
    <t>STANOVENÍ CITLIVOSTI NA ATB KVALITATIVNÍ METODOU</t>
  </si>
  <si>
    <t>98119</t>
  </si>
  <si>
    <t xml:space="preserve">IDENTIFIKACE VLÁKNITÝCH HUB                       </t>
  </si>
  <si>
    <t>91483</t>
  </si>
  <si>
    <t xml:space="preserve">STANOVENÍ ANTIGENU HELICOBACTER PYLORI VE STOLICI </t>
  </si>
  <si>
    <t>82083</t>
  </si>
  <si>
    <t xml:space="preserve">PR_KAZ BAKTERIÁLNÍHO TOXINU NEBO ANTIGENU         </t>
  </si>
  <si>
    <t>82033</t>
  </si>
  <si>
    <t xml:space="preserve">KONTROLA STERILITY KLINICKÉHO VZORKU              </t>
  </si>
  <si>
    <t>KONTROLA STERILITY KLINICKÉHO VZORKU</t>
  </si>
  <si>
    <t>82036</t>
  </si>
  <si>
    <t>AMPLIFIKACE EXTRAHUMÁNNÍHO GENOMU METODOU MULTIPLE</t>
  </si>
  <si>
    <t>82034</t>
  </si>
  <si>
    <t xml:space="preserve">IZOLACE DNA PRO VYŠETuENÍ EXTRAHUMÁNNÍHO GENOMU   </t>
  </si>
  <si>
    <t>82040</t>
  </si>
  <si>
    <t>IZOLACE RNA A TRANSKRIPCE PRO VYŠETuENÍ EXTRAHUMÁN</t>
  </si>
  <si>
    <t>82060</t>
  </si>
  <si>
    <t>ANALÝZA HMOTOVÉHO SPEKTRA</t>
  </si>
  <si>
    <t xml:space="preserve">ANALÝZA HMOTOVÉHO SPEKTRA                         </t>
  </si>
  <si>
    <t>82066</t>
  </si>
  <si>
    <t>STANOVENÍ CITLIVOSTI NA ATB E-TESTEM</t>
  </si>
  <si>
    <t>82051</t>
  </si>
  <si>
    <t xml:space="preserve">MIKROSKOPICKÉ VYŠETuENÍ PO FLUORESCENÖNÍM BARVENÍ </t>
  </si>
  <si>
    <t>41</t>
  </si>
  <si>
    <t>82241</t>
  </si>
  <si>
    <t>DETEKCE IN VITRO STIMULACE T LYMFOCYT_ SPECIFICKÝM</t>
  </si>
  <si>
    <t>91285</t>
  </si>
  <si>
    <t>STANOVENÍ REVMATOIDNÍHO FAKTORU IgM ELISA</t>
  </si>
  <si>
    <t>91287</t>
  </si>
  <si>
    <t>STANOVENÍ REVMATOIDNÍHO FAKTORU IgG ELISA</t>
  </si>
  <si>
    <t>91501</t>
  </si>
  <si>
    <t>STANOVENÍ HLADIN REVMATOIDNÍHO FAKTORU (RF) NEFELO</t>
  </si>
  <si>
    <t>91493</t>
  </si>
  <si>
    <t>IMUNOANALYTICKÉ STANOVENÍ AUTOPROTILÁTEK PROTI SPE</t>
  </si>
  <si>
    <t>91289</t>
  </si>
  <si>
    <t>STANOVENÍ REVMATOIDNÍHO FAKTORU IgA ELISA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</si>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</sst>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3" fillId="0" borderId="55" xfId="26" applyNumberFormat="1" applyFont="1" applyFill="1" applyBorder="1" applyAlignment="1">
      <alignment horizontal="right" vertical="top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5" fillId="0" borderId="164" xfId="0" applyNumberFormat="1" applyFont="1" applyBorder="1" applyAlignment="1">
      <alignment horizontal="right"/>
    </xf>
    <xf numFmtId="166" fontId="5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69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 applyAlignment="1">
      <alignment horizontal="right"/>
    </xf>
    <xf numFmtId="0" fontId="5" fillId="0" borderId="164" xfId="0" applyFont="1" applyBorder="1"/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166" fontId="34" fillId="0" borderId="19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69" fillId="0" borderId="55" xfId="0" applyNumberFormat="1" applyFont="1" applyBorder="1"/>
    <xf numFmtId="166" fontId="69" fillId="0" borderId="55" xfId="0" applyNumberFormat="1" applyFont="1" applyBorder="1"/>
    <xf numFmtId="166" fontId="69" fillId="0" borderId="56" xfId="0" applyNumberFormat="1" applyFont="1" applyBorder="1"/>
    <xf numFmtId="3" fontId="34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34" fillId="0" borderId="167" xfId="0" applyNumberFormat="1" applyFont="1" applyBorder="1"/>
    <xf numFmtId="166" fontId="34" fillId="0" borderId="167" xfId="0" applyNumberFormat="1" applyFont="1" applyBorder="1"/>
    <xf numFmtId="166" fontId="34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69" fillId="0" borderId="167" xfId="0" applyNumberFormat="1" applyFont="1" applyBorder="1" applyAlignment="1">
      <alignment horizontal="right"/>
    </xf>
    <xf numFmtId="166" fontId="69" fillId="0" borderId="167" xfId="0" applyNumberFormat="1" applyFont="1" applyBorder="1" applyAlignment="1">
      <alignment horizontal="right"/>
    </xf>
    <xf numFmtId="166" fontId="69" fillId="0" borderId="168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5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55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2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0.71038467618261247</c:v>
                </c:pt>
                <c:pt idx="1">
                  <c:v>0.88053551622632154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8112"/>
        <c:axId val="9279851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0.8682565367347157</c:v>
                </c:pt>
                <c:pt idx="1">
                  <c:v>0.8682565367347157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82464"/>
        <c:axId val="927983552"/>
      </c:scatterChart>
      <c:catAx>
        <c:axId val="92797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51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27978112"/>
        <c:crosses val="autoZero"/>
        <c:crossBetween val="between"/>
      </c:valAx>
      <c:valAx>
        <c:axId val="9279824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83552"/>
        <c:crosses val="max"/>
        <c:crossBetween val="midCat"/>
      </c:valAx>
      <c:valAx>
        <c:axId val="92798355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279824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0.90462143559488695</c:v>
                </c:pt>
                <c:pt idx="1">
                  <c:v>0.96201550387596901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972128"/>
        <c:axId val="9279862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7975392"/>
        <c:axId val="927974304"/>
      </c:scatterChart>
      <c:catAx>
        <c:axId val="927972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27986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279862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27972128"/>
        <c:crosses val="autoZero"/>
        <c:crossBetween val="between"/>
      </c:valAx>
      <c:valAx>
        <c:axId val="92797539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27974304"/>
        <c:crosses val="max"/>
        <c:crossBetween val="midCat"/>
      </c:valAx>
      <c:valAx>
        <c:axId val="927974304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27975392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9" totalsRowShown="0" headerRowDxfId="112" tableBorderDxfId="111">
  <autoFilter ref="A7:S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29" totalsRowShown="0">
  <autoFilter ref="C3:S2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328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330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8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1289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2257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8" t="s">
        <v>2258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2285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3435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3453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3459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3602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3603</v>
      </c>
      <c r="C29" s="51" t="s">
        <v>262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4525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4604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5132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328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23167.3137822237</v>
      </c>
      <c r="D4" s="280">
        <f ca="1">IF(ISERROR(VLOOKUP("Náklady celkem",INDIRECT("HI!$A:$G"),5,0)),0,VLOOKUP("Náklady celkem",INDIRECT("HI!$A:$G"),5,0))</f>
        <v>23890.73229</v>
      </c>
      <c r="E4" s="281">
        <f ca="1">IF(C4=0,0,D4/C4)</f>
        <v>1.0312258259449734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602.50000518798834</v>
      </c>
      <c r="D7" s="288">
        <f>IF(ISERROR(HI!E5),"",HI!E5)</f>
        <v>490.35315000000003</v>
      </c>
      <c r="E7" s="285">
        <f t="shared" ref="E7:E15" si="0">IF(C7=0,0,D7/C7)</f>
        <v>0.81386414236959725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0.96761277163827297</v>
      </c>
      <c r="E8" s="285">
        <f t="shared" si="0"/>
        <v>1.0751253018203033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0.12813941568426448</v>
      </c>
      <c r="E9" s="285">
        <f>IF(C9=0,0,D9/C9)</f>
        <v>0.42713138561421499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0.60441603572666547</v>
      </c>
      <c r="E11" s="285">
        <f t="shared" si="0"/>
        <v>1.0073600595444425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0.99738747875511846</v>
      </c>
      <c r="E12" s="285">
        <f t="shared" si="0"/>
        <v>1.246734348443898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8162.9998818130498</v>
      </c>
      <c r="D15" s="288">
        <f>IF(ISERROR(HI!E6),"",HI!E6)</f>
        <v>8623.7728100000004</v>
      </c>
      <c r="E15" s="285">
        <f t="shared" si="0"/>
        <v>1.0564465190319972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11361.938133178712</v>
      </c>
      <c r="D16" s="284">
        <f ca="1">IF(ISERROR(VLOOKUP("Osobní náklady (Kč) *",INDIRECT("HI!$A:$G"),5,0)),0,VLOOKUP("Osobní náklady (Kč) *",INDIRECT("HI!$A:$G"),5,0))</f>
        <v>11178.45053</v>
      </c>
      <c r="E16" s="285">
        <f ca="1">IF(C16=0,0,D16/C16)</f>
        <v>0.98385067749639488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20115.171629999997</v>
      </c>
      <c r="D18" s="303">
        <f ca="1">IF(ISERROR(VLOOKUP("Výnosy celkem",INDIRECT("HI!$A:$G"),5,0)),0,VLOOKUP("Výnosy celkem",INDIRECT("HI!$A:$G"),5,0))</f>
        <v>21036.638320000005</v>
      </c>
      <c r="E18" s="304">
        <f t="shared" ref="E18:E31" ca="1" si="1">IF(C18=0,0,D18/C18)</f>
        <v>1.0458095365502984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1593.2616300000004</v>
      </c>
      <c r="D19" s="284">
        <f ca="1">IF(ISERROR(VLOOKUP("Ambulance *",INDIRECT("HI!$A:$G"),5,0)),0,VLOOKUP("Ambulance *",INDIRECT("HI!$A:$G"),5,0))</f>
        <v>1667.1083199999998</v>
      </c>
      <c r="E19" s="285">
        <f t="shared" ca="1" si="1"/>
        <v>1.0463493807981803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1.0463493807981803</v>
      </c>
      <c r="E20" s="285">
        <f t="shared" si="1"/>
        <v>1.0463493807981803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1.0463493807981803</v>
      </c>
      <c r="E21" s="285">
        <f t="shared" si="1"/>
        <v>1.0463493807981803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1.0274877277611176</v>
      </c>
      <c r="E23" s="285">
        <f t="shared" si="1"/>
        <v>1.2088090914836678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18521.909999999996</v>
      </c>
      <c r="D24" s="284">
        <f ca="1">IF(ISERROR(VLOOKUP("Hospitalizace *",INDIRECT("HI!$A:$G"),5,0)),0,VLOOKUP("Hospitalizace *",INDIRECT("HI!$A:$G"),5,0))</f>
        <v>19369.530000000006</v>
      </c>
      <c r="E24" s="285">
        <f ca="1">IF(C24=0,0,D24/C24)</f>
        <v>1.0457630989460596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1.0457630989460596</v>
      </c>
      <c r="E25" s="285">
        <f t="shared" si="1"/>
        <v>1.0457630989460596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1.0457630989460596</v>
      </c>
      <c r="E26" s="285">
        <f t="shared" si="1"/>
        <v>1.0457630989460596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1.0549999999999999</v>
      </c>
      <c r="E29" s="285">
        <f t="shared" si="1"/>
        <v>1.1105263157894736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0.96201550387596901</v>
      </c>
      <c r="E30" s="285">
        <f t="shared" si="1"/>
        <v>0.96201550387596901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1.1300994610726751</v>
      </c>
      <c r="E31" s="285">
        <f t="shared" si="1"/>
        <v>1.1895783800765001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328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2017</v>
      </c>
      <c r="D3" s="11"/>
      <c r="E3" s="518">
        <v>2018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" customHeight="1" x14ac:dyDescent="0.3">
      <c r="A5" s="221" t="str">
        <f>HYPERLINK("#'Léky Žádanky'!A1","Léky (Kč)")</f>
        <v>Léky (Kč)</v>
      </c>
      <c r="B5" s="31">
        <v>531.55950000000007</v>
      </c>
      <c r="C5" s="33">
        <v>456.88680000000011</v>
      </c>
      <c r="D5" s="12"/>
      <c r="E5" s="226">
        <v>490.35315000000003</v>
      </c>
      <c r="F5" s="32">
        <v>602.50000518798834</v>
      </c>
      <c r="G5" s="225">
        <f>E5-F5</f>
        <v>-112.14685518798831</v>
      </c>
      <c r="H5" s="231">
        <f>IF(F5&lt;0.00000001,"",E5/F5)</f>
        <v>0.81386414236959725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7292.3817699999972</v>
      </c>
      <c r="C6" s="35">
        <v>8596.1054399999994</v>
      </c>
      <c r="D6" s="12"/>
      <c r="E6" s="227">
        <v>8623.7728100000004</v>
      </c>
      <c r="F6" s="34">
        <v>8162.9998818130498</v>
      </c>
      <c r="G6" s="228">
        <f>E6-F6</f>
        <v>460.77292818695059</v>
      </c>
      <c r="H6" s="232">
        <f>IF(F6&lt;0.00000001,"",E6/F6)</f>
        <v>1.0564465190319972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8750.7111399999994</v>
      </c>
      <c r="C7" s="35">
        <v>9935.621610000002</v>
      </c>
      <c r="D7" s="12"/>
      <c r="E7" s="227">
        <v>11178.45053</v>
      </c>
      <c r="F7" s="34">
        <v>11361.938133178712</v>
      </c>
      <c r="G7" s="228">
        <f>E7-F7</f>
        <v>-183.48760317871165</v>
      </c>
      <c r="H7" s="232">
        <f>IF(F7&lt;0.00000001,"",E7/F7)</f>
        <v>0.98385067749639488</v>
      </c>
    </row>
    <row r="8" spans="1:10" ht="14.4" customHeight="1" thickBot="1" x14ac:dyDescent="0.35">
      <c r="A8" s="1" t="s">
        <v>96</v>
      </c>
      <c r="B8" s="15">
        <v>2837.6831800000027</v>
      </c>
      <c r="C8" s="37">
        <v>2809.9866099999963</v>
      </c>
      <c r="D8" s="12"/>
      <c r="E8" s="229">
        <v>3598.1558000000023</v>
      </c>
      <c r="F8" s="36">
        <v>3039.8757620439501</v>
      </c>
      <c r="G8" s="230">
        <f>E8-F8</f>
        <v>558.28003795605218</v>
      </c>
      <c r="H8" s="233">
        <f>IF(F8&lt;0.00000001,"",E8/F8)</f>
        <v>1.1836522547818455</v>
      </c>
    </row>
    <row r="9" spans="1:10" ht="14.4" customHeight="1" thickBot="1" x14ac:dyDescent="0.35">
      <c r="A9" s="2" t="s">
        <v>97</v>
      </c>
      <c r="B9" s="3">
        <v>19412.335589999999</v>
      </c>
      <c r="C9" s="39">
        <v>21798.600459999998</v>
      </c>
      <c r="D9" s="12"/>
      <c r="E9" s="3">
        <v>23890.73229</v>
      </c>
      <c r="F9" s="38">
        <v>23167.3137822237</v>
      </c>
      <c r="G9" s="38">
        <f>E9-F9</f>
        <v>723.41850777629952</v>
      </c>
      <c r="H9" s="234">
        <f>IF(F9&lt;0.00000001,"",E9/F9)</f>
        <v>1.0312258259449734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1517.1763000000001</v>
      </c>
      <c r="C11" s="33">
        <f>IF(ISERROR(VLOOKUP("Celkem:",'ZV Vykáz.-A'!A:H,5,0)),0,VLOOKUP("Celkem:",'ZV Vykáz.-A'!A:H,5,0)/1000)</f>
        <v>1593.2616300000004</v>
      </c>
      <c r="D11" s="12"/>
      <c r="E11" s="226">
        <f>IF(ISERROR(VLOOKUP("Celkem:",'ZV Vykáz.-A'!A:H,8,0)),0,VLOOKUP("Celkem:",'ZV Vykáz.-A'!A:H,8,0)/1000)</f>
        <v>1667.1083199999998</v>
      </c>
      <c r="F11" s="32">
        <f>C11</f>
        <v>1593.2616300000004</v>
      </c>
      <c r="G11" s="225">
        <f>E11-F11</f>
        <v>73.846689999999398</v>
      </c>
      <c r="H11" s="231">
        <f>IF(F11&lt;0.00000001,"",E11/F11)</f>
        <v>1.0463493807981803</v>
      </c>
      <c r="I11" s="225">
        <f>E11-B11</f>
        <v>149.93201999999974</v>
      </c>
      <c r="J11" s="231">
        <f>IF(B11&lt;0.00000001,"",E11/B11)</f>
        <v>1.0988230701995541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20527.410000000003</v>
      </c>
      <c r="C12" s="37">
        <f>IF(ISERROR(VLOOKUP("Celkem",CaseMix!A:D,3,0)),0,VLOOKUP("Celkem",CaseMix!A:D,3,0)*30)</f>
        <v>18521.909999999996</v>
      </c>
      <c r="D12" s="12"/>
      <c r="E12" s="229">
        <f>IF(ISERROR(VLOOKUP("Celkem",CaseMix!A:D,4,0)),0,VLOOKUP("Celkem",CaseMix!A:D,4,0)*30)</f>
        <v>19369.530000000006</v>
      </c>
      <c r="F12" s="36">
        <f>C12</f>
        <v>18521.909999999996</v>
      </c>
      <c r="G12" s="230">
        <f>E12-F12</f>
        <v>847.6200000000099</v>
      </c>
      <c r="H12" s="233">
        <f>IF(F12&lt;0.00000001,"",E12/F12)</f>
        <v>1.0457630989460596</v>
      </c>
      <c r="I12" s="230">
        <f>E12-B12</f>
        <v>-1157.8799999999974</v>
      </c>
      <c r="J12" s="233">
        <f>IF(B12&lt;0.00000001,"",E12/B12)</f>
        <v>0.94359346844049019</v>
      </c>
    </row>
    <row r="13" spans="1:10" ht="14.4" customHeight="1" thickBot="1" x14ac:dyDescent="0.35">
      <c r="A13" s="4" t="s">
        <v>100</v>
      </c>
      <c r="B13" s="9">
        <f>SUM(B11:B12)</f>
        <v>22044.586300000003</v>
      </c>
      <c r="C13" s="41">
        <f>SUM(C11:C12)</f>
        <v>20115.171629999997</v>
      </c>
      <c r="D13" s="12"/>
      <c r="E13" s="9">
        <f>SUM(E11:E12)</f>
        <v>21036.638320000005</v>
      </c>
      <c r="F13" s="40">
        <f>SUM(F11:F12)</f>
        <v>20115.171629999997</v>
      </c>
      <c r="G13" s="40">
        <f>E13-F13</f>
        <v>921.46669000000838</v>
      </c>
      <c r="H13" s="235">
        <f>IF(F13&lt;0.00000001,"",E13/F13)</f>
        <v>1.0458095365502984</v>
      </c>
      <c r="I13" s="40">
        <f>SUM(I11:I12)</f>
        <v>-1007.9479799999976</v>
      </c>
      <c r="J13" s="235">
        <f>IF(B13&lt;0.00000001,"",E13/B13)</f>
        <v>0.95427684755417719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1.1355968063603832</v>
      </c>
      <c r="C15" s="43">
        <f>IF(C9=0,"",C13/C9)</f>
        <v>0.92277353616856916</v>
      </c>
      <c r="D15" s="12"/>
      <c r="E15" s="10">
        <f>IF(E9=0,"",E13/E9)</f>
        <v>0.88053551748203884</v>
      </c>
      <c r="F15" s="42">
        <f>IF(F9=0,"",F13/F9)</f>
        <v>0.8682565367347157</v>
      </c>
      <c r="G15" s="42">
        <f>IF(ISERROR(F15-E15),"",E15-F15)</f>
        <v>1.2278980747323143E-2</v>
      </c>
      <c r="H15" s="236">
        <f>IF(ISERROR(F15-E15),"",IF(F15&lt;0.00000001,"",E15/F15))</f>
        <v>1.0141421114933395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302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0.71038467618261247</v>
      </c>
      <c r="C4" s="323">
        <f t="shared" ref="C4:M4" si="0">(C10+C8)/C6</f>
        <v>0.88053551622632154</v>
      </c>
      <c r="D4" s="323">
        <f t="shared" si="0"/>
        <v>6.9780543759129787E-2</v>
      </c>
      <c r="E4" s="323">
        <f t="shared" si="0"/>
        <v>6.9780543759129787E-2</v>
      </c>
      <c r="F4" s="323">
        <f t="shared" si="0"/>
        <v>6.9780543759129787E-2</v>
      </c>
      <c r="G4" s="323">
        <f t="shared" si="0"/>
        <v>6.9780543759129787E-2</v>
      </c>
      <c r="H4" s="323">
        <f t="shared" si="0"/>
        <v>6.9780543759129787E-2</v>
      </c>
      <c r="I4" s="323">
        <f t="shared" si="0"/>
        <v>6.9780543759129787E-2</v>
      </c>
      <c r="J4" s="323">
        <f t="shared" si="0"/>
        <v>6.9780543759129787E-2</v>
      </c>
      <c r="K4" s="323">
        <f t="shared" si="0"/>
        <v>6.9780543759129787E-2</v>
      </c>
      <c r="L4" s="323">
        <f t="shared" si="0"/>
        <v>6.9780543759129787E-2</v>
      </c>
      <c r="M4" s="323">
        <f t="shared" si="0"/>
        <v>6.9780543759129787E-2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11534.22359</v>
      </c>
      <c r="C5" s="323">
        <f>IF(ISERROR(VLOOKUP($A5,'Man Tab'!$A:$Q,COLUMN()+2,0)),0,VLOOKUP($A5,'Man Tab'!$A:$Q,COLUMN()+2,0))</f>
        <v>12356.5087</v>
      </c>
      <c r="D5" s="323">
        <f>IF(ISERROR(VLOOKUP($A5,'Man Tab'!$A:$Q,COLUMN()+2,0)),0,VLOOKUP($A5,'Man Tab'!$A:$Q,COLUMN()+2,0))</f>
        <v>0</v>
      </c>
      <c r="E5" s="323">
        <f>IF(ISERROR(VLOOKUP($A5,'Man Tab'!$A:$Q,COLUMN()+2,0)),0,VLOOKUP($A5,'Man Tab'!$A:$Q,COLUMN()+2,0))</f>
        <v>0</v>
      </c>
      <c r="F5" s="323">
        <f>IF(ISERROR(VLOOKUP($A5,'Man Tab'!$A:$Q,COLUMN()+2,0)),0,VLOOKUP($A5,'Man Tab'!$A:$Q,COLUMN()+2,0))</f>
        <v>0</v>
      </c>
      <c r="G5" s="323">
        <f>IF(ISERROR(VLOOKUP($A5,'Man Tab'!$A:$Q,COLUMN()+2,0)),0,VLOOKUP($A5,'Man Tab'!$A:$Q,COLUMN()+2,0))</f>
        <v>0</v>
      </c>
      <c r="H5" s="323">
        <f>IF(ISERROR(VLOOKUP($A5,'Man Tab'!$A:$Q,COLUMN()+2,0)),0,VLOOKUP($A5,'Man Tab'!$A:$Q,COLUMN()+2,0))</f>
        <v>0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11534.22359</v>
      </c>
      <c r="C6" s="325">
        <f t="shared" ref="C6:M6" si="1">C5+B6</f>
        <v>23890.73229</v>
      </c>
      <c r="D6" s="325">
        <f t="shared" si="1"/>
        <v>23890.73229</v>
      </c>
      <c r="E6" s="325">
        <f t="shared" si="1"/>
        <v>23890.73229</v>
      </c>
      <c r="F6" s="325">
        <f t="shared" si="1"/>
        <v>23890.73229</v>
      </c>
      <c r="G6" s="325">
        <f t="shared" si="1"/>
        <v>23890.73229</v>
      </c>
      <c r="H6" s="325">
        <f t="shared" si="1"/>
        <v>23890.73229</v>
      </c>
      <c r="I6" s="325">
        <f t="shared" si="1"/>
        <v>23890.73229</v>
      </c>
      <c r="J6" s="325">
        <f t="shared" si="1"/>
        <v>23890.73229</v>
      </c>
      <c r="K6" s="325">
        <f t="shared" si="1"/>
        <v>23890.73229</v>
      </c>
      <c r="L6" s="325">
        <f t="shared" si="1"/>
        <v>23890.73229</v>
      </c>
      <c r="M6" s="325">
        <f t="shared" si="1"/>
        <v>23890.73229</v>
      </c>
    </row>
    <row r="7" spans="1:13" ht="14.4" customHeight="1" x14ac:dyDescent="0.3">
      <c r="A7" s="324" t="s">
        <v>125</v>
      </c>
      <c r="B7" s="324">
        <v>242.702</v>
      </c>
      <c r="C7" s="324">
        <v>645.65099999999995</v>
      </c>
      <c r="D7" s="324"/>
      <c r="E7" s="324"/>
      <c r="F7" s="324"/>
      <c r="G7" s="324"/>
      <c r="H7" s="324"/>
      <c r="I7" s="324"/>
      <c r="J7" s="324"/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7281.0599999999995</v>
      </c>
      <c r="C8" s="325">
        <f t="shared" ref="C8:M8" si="2">C7*30</f>
        <v>19369.53</v>
      </c>
      <c r="D8" s="325">
        <f t="shared" si="2"/>
        <v>0</v>
      </c>
      <c r="E8" s="325">
        <f t="shared" si="2"/>
        <v>0</v>
      </c>
      <c r="F8" s="325">
        <f t="shared" si="2"/>
        <v>0</v>
      </c>
      <c r="G8" s="325">
        <f t="shared" si="2"/>
        <v>0</v>
      </c>
      <c r="H8" s="325">
        <f t="shared" si="2"/>
        <v>0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912675.68999999983</v>
      </c>
      <c r="C9" s="324">
        <v>754432.60000000009</v>
      </c>
      <c r="D9" s="324">
        <v>0</v>
      </c>
      <c r="E9" s="324">
        <v>0</v>
      </c>
      <c r="F9" s="324">
        <v>0</v>
      </c>
      <c r="G9" s="324">
        <v>0</v>
      </c>
      <c r="H9" s="324">
        <v>0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912.6756899999998</v>
      </c>
      <c r="C10" s="325">
        <f t="shared" ref="C10:M10" si="3">C9/1000+B10</f>
        <v>1667.1082899999999</v>
      </c>
      <c r="D10" s="325">
        <f t="shared" si="3"/>
        <v>1667.1082899999999</v>
      </c>
      <c r="E10" s="325">
        <f t="shared" si="3"/>
        <v>1667.1082899999999</v>
      </c>
      <c r="F10" s="325">
        <f t="shared" si="3"/>
        <v>1667.1082899999999</v>
      </c>
      <c r="G10" s="325">
        <f t="shared" si="3"/>
        <v>1667.1082899999999</v>
      </c>
      <c r="H10" s="325">
        <f t="shared" si="3"/>
        <v>1667.1082899999999</v>
      </c>
      <c r="I10" s="325">
        <f t="shared" si="3"/>
        <v>1667.1082899999999</v>
      </c>
      <c r="J10" s="325">
        <f t="shared" si="3"/>
        <v>1667.1082899999999</v>
      </c>
      <c r="K10" s="325">
        <f t="shared" si="3"/>
        <v>1667.1082899999999</v>
      </c>
      <c r="L10" s="325">
        <f t="shared" si="3"/>
        <v>1667.1082899999999</v>
      </c>
      <c r="M10" s="325">
        <f t="shared" si="3"/>
        <v>1667.1082899999999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2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0.8682565367347157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0.8682565367347157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2018</v>
      </c>
      <c r="C4" s="257" t="s">
        <v>30</v>
      </c>
      <c r="D4" s="406" t="s">
        <v>303</v>
      </c>
      <c r="E4" s="406" t="s">
        <v>304</v>
      </c>
      <c r="F4" s="406" t="s">
        <v>305</v>
      </c>
      <c r="G4" s="406" t="s">
        <v>306</v>
      </c>
      <c r="H4" s="406" t="s">
        <v>307</v>
      </c>
      <c r="I4" s="406" t="s">
        <v>308</v>
      </c>
      <c r="J4" s="406" t="s">
        <v>309</v>
      </c>
      <c r="K4" s="406" t="s">
        <v>310</v>
      </c>
      <c r="L4" s="406" t="s">
        <v>311</v>
      </c>
      <c r="M4" s="406" t="s">
        <v>312</v>
      </c>
      <c r="N4" s="406" t="s">
        <v>313</v>
      </c>
      <c r="O4" s="406" t="s">
        <v>314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446.58372600117298</v>
      </c>
      <c r="C6" s="53">
        <v>37.215310500096997</v>
      </c>
      <c r="D6" s="53">
        <v>107.28</v>
      </c>
      <c r="E6" s="53">
        <v>89.4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196.68</v>
      </c>
      <c r="Q6" s="184">
        <v>2.6424608226689998</v>
      </c>
    </row>
    <row r="7" spans="1:17" ht="14.4" customHeight="1" x14ac:dyDescent="0.3">
      <c r="A7" s="19" t="s">
        <v>35</v>
      </c>
      <c r="B7" s="55">
        <v>3615</v>
      </c>
      <c r="C7" s="56">
        <v>301.25</v>
      </c>
      <c r="D7" s="56">
        <v>238.48738</v>
      </c>
      <c r="E7" s="56">
        <v>251.86577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490.35315000000003</v>
      </c>
      <c r="Q7" s="185">
        <v>0.81386414937700002</v>
      </c>
    </row>
    <row r="8" spans="1:17" ht="14.4" customHeight="1" x14ac:dyDescent="0.3">
      <c r="A8" s="19" t="s">
        <v>36</v>
      </c>
      <c r="B8" s="55">
        <v>1556.2185992539801</v>
      </c>
      <c r="C8" s="56">
        <v>129.68488327116501</v>
      </c>
      <c r="D8" s="56">
        <v>182.86</v>
      </c>
      <c r="E8" s="56">
        <v>134.6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317.45999999999998</v>
      </c>
      <c r="Q8" s="185">
        <v>1.2239668648819999</v>
      </c>
    </row>
    <row r="9" spans="1:17" ht="14.4" customHeight="1" x14ac:dyDescent="0.3">
      <c r="A9" s="19" t="s">
        <v>37</v>
      </c>
      <c r="B9" s="55">
        <v>48978</v>
      </c>
      <c r="C9" s="56">
        <v>4081.5</v>
      </c>
      <c r="D9" s="56">
        <v>3989.2888899999998</v>
      </c>
      <c r="E9" s="56">
        <v>4634.4839199999997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8623.7728100000004</v>
      </c>
      <c r="Q9" s="185">
        <v>1.056446503736</v>
      </c>
    </row>
    <row r="10" spans="1:17" ht="14.4" customHeight="1" x14ac:dyDescent="0.3">
      <c r="A10" s="19" t="s">
        <v>38</v>
      </c>
      <c r="B10" s="55">
        <v>923.52601491271196</v>
      </c>
      <c r="C10" s="56">
        <v>76.960501242725996</v>
      </c>
      <c r="D10" s="56">
        <v>81.672799999999995</v>
      </c>
      <c r="E10" s="56">
        <v>78.090810000000005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159.76361</v>
      </c>
      <c r="Q10" s="185">
        <v>1.03795848143</v>
      </c>
    </row>
    <row r="11" spans="1:17" ht="14.4" customHeight="1" x14ac:dyDescent="0.3">
      <c r="A11" s="19" t="s">
        <v>39</v>
      </c>
      <c r="B11" s="55">
        <v>899.48451800192697</v>
      </c>
      <c r="C11" s="56">
        <v>74.957043166827006</v>
      </c>
      <c r="D11" s="56">
        <v>66.989350000000002</v>
      </c>
      <c r="E11" s="56">
        <v>116.00841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182.99776</v>
      </c>
      <c r="Q11" s="185">
        <v>1.2206842230470001</v>
      </c>
    </row>
    <row r="12" spans="1:17" ht="14.4" customHeight="1" x14ac:dyDescent="0.3">
      <c r="A12" s="19" t="s">
        <v>40</v>
      </c>
      <c r="B12" s="55">
        <v>159.66213774063999</v>
      </c>
      <c r="C12" s="56">
        <v>13.305178145053</v>
      </c>
      <c r="D12" s="56">
        <v>5.9083399999999999</v>
      </c>
      <c r="E12" s="56">
        <v>17.357340000000001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23.26568</v>
      </c>
      <c r="Q12" s="185">
        <v>0.87430922556400004</v>
      </c>
    </row>
    <row r="13" spans="1:17" ht="14.4" customHeight="1" x14ac:dyDescent="0.3">
      <c r="A13" s="19" t="s">
        <v>41</v>
      </c>
      <c r="B13" s="55">
        <v>4485</v>
      </c>
      <c r="C13" s="56">
        <v>373.75</v>
      </c>
      <c r="D13" s="56">
        <v>353.17075</v>
      </c>
      <c r="E13" s="56">
        <v>477.32263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830.49338</v>
      </c>
      <c r="Q13" s="185">
        <v>1.1110279331099999</v>
      </c>
    </row>
    <row r="14" spans="1:17" ht="14.4" customHeight="1" x14ac:dyDescent="0.3">
      <c r="A14" s="19" t="s">
        <v>42</v>
      </c>
      <c r="B14" s="55">
        <v>2132.5805257561801</v>
      </c>
      <c r="C14" s="56">
        <v>177.715043813015</v>
      </c>
      <c r="D14" s="56">
        <v>257.06700000000001</v>
      </c>
      <c r="E14" s="56">
        <v>255.51599999999999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512.58299999999997</v>
      </c>
      <c r="Q14" s="185">
        <v>1.4421485908060001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" customHeight="1" x14ac:dyDescent="0.3">
      <c r="A17" s="19" t="s">
        <v>45</v>
      </c>
      <c r="B17" s="55">
        <v>1594.5107303060099</v>
      </c>
      <c r="C17" s="56">
        <v>132.875894192168</v>
      </c>
      <c r="D17" s="56">
        <v>79.608980000000003</v>
      </c>
      <c r="E17" s="56">
        <v>37.070900000000002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116.67988</v>
      </c>
      <c r="Q17" s="185">
        <v>0.439055860016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4.8220000000000001</v>
      </c>
      <c r="E18" s="56">
        <v>2.456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7.2779999999999996</v>
      </c>
      <c r="Q18" s="185" t="s">
        <v>329</v>
      </c>
    </row>
    <row r="19" spans="1:17" ht="14.4" customHeight="1" x14ac:dyDescent="0.3">
      <c r="A19" s="19" t="s">
        <v>47</v>
      </c>
      <c r="B19" s="55">
        <v>2881.3453027063001</v>
      </c>
      <c r="C19" s="56">
        <v>240.11210855885801</v>
      </c>
      <c r="D19" s="56">
        <v>232.22192999999999</v>
      </c>
      <c r="E19" s="56">
        <v>200.33891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432.56083999999998</v>
      </c>
      <c r="Q19" s="185">
        <v>0.900747660324</v>
      </c>
    </row>
    <row r="20" spans="1:17" ht="14.4" customHeight="1" x14ac:dyDescent="0.3">
      <c r="A20" s="19" t="s">
        <v>48</v>
      </c>
      <c r="B20" s="55">
        <v>68171.628332920198</v>
      </c>
      <c r="C20" s="56">
        <v>5680.9690277433501</v>
      </c>
      <c r="D20" s="56">
        <v>5687.9110700000001</v>
      </c>
      <c r="E20" s="56">
        <v>5490.53946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11178.45053</v>
      </c>
      <c r="Q20" s="185">
        <v>0.98385068422300004</v>
      </c>
    </row>
    <row r="21" spans="1:17" ht="14.4" customHeight="1" x14ac:dyDescent="0.3">
      <c r="A21" s="20" t="s">
        <v>49</v>
      </c>
      <c r="B21" s="55">
        <v>3019.44709880653</v>
      </c>
      <c r="C21" s="56">
        <v>251.62059156721</v>
      </c>
      <c r="D21" s="56">
        <v>220.87299999999999</v>
      </c>
      <c r="E21" s="56">
        <v>220.87299999999999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441.74599999999998</v>
      </c>
      <c r="Q21" s="185">
        <v>0.877801767432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14.45224</v>
      </c>
      <c r="E22" s="56">
        <v>342.24419999999998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356.69644</v>
      </c>
      <c r="Q22" s="185" t="s">
        <v>329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" customHeight="1" x14ac:dyDescent="0.3">
      <c r="A24" s="20" t="s">
        <v>52</v>
      </c>
      <c r="B24" s="55">
        <v>140.89604251694999</v>
      </c>
      <c r="C24" s="56">
        <v>11.741336876410999</v>
      </c>
      <c r="D24" s="56">
        <v>11.609859999999999</v>
      </c>
      <c r="E24" s="56">
        <v>8.3413500000060008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19.951210000006</v>
      </c>
      <c r="Q24" s="185"/>
    </row>
    <row r="25" spans="1:17" ht="14.4" customHeight="1" x14ac:dyDescent="0.3">
      <c r="A25" s="21" t="s">
        <v>53</v>
      </c>
      <c r="B25" s="58">
        <v>139003.88302892301</v>
      </c>
      <c r="C25" s="59">
        <v>11583.656919076901</v>
      </c>
      <c r="D25" s="59">
        <v>11534.22359</v>
      </c>
      <c r="E25" s="59">
        <v>12356.5087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23890.73229</v>
      </c>
      <c r="Q25" s="186">
        <v>1.031225823455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1015.48894</v>
      </c>
      <c r="E26" s="56">
        <v>975.49588000000006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1990.9848199999999</v>
      </c>
      <c r="Q26" s="185" t="s">
        <v>329</v>
      </c>
    </row>
    <row r="27" spans="1:17" ht="14.4" customHeight="1" x14ac:dyDescent="0.3">
      <c r="A27" s="22" t="s">
        <v>55</v>
      </c>
      <c r="B27" s="58">
        <v>139003.88302892301</v>
      </c>
      <c r="C27" s="59">
        <v>11583.656919076901</v>
      </c>
      <c r="D27" s="59">
        <v>12549.712530000001</v>
      </c>
      <c r="E27" s="59">
        <v>13332.004580000001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25881.717110000001</v>
      </c>
      <c r="Q27" s="186">
        <v>1.1171652134900001</v>
      </c>
    </row>
    <row r="28" spans="1:17" ht="14.4" customHeight="1" x14ac:dyDescent="0.3">
      <c r="A28" s="20" t="s">
        <v>56</v>
      </c>
      <c r="B28" s="55">
        <v>316.144216937122</v>
      </c>
      <c r="C28" s="56">
        <v>26.345351411426002</v>
      </c>
      <c r="D28" s="56">
        <v>33.257150000000003</v>
      </c>
      <c r="E28" s="56">
        <v>23.95449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57.211640000000003</v>
      </c>
      <c r="Q28" s="185">
        <v>1.0858014210269999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327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319</v>
      </c>
      <c r="G4" s="536" t="s">
        <v>64</v>
      </c>
      <c r="H4" s="259" t="s">
        <v>182</v>
      </c>
      <c r="I4" s="534" t="s">
        <v>65</v>
      </c>
      <c r="J4" s="536" t="s">
        <v>321</v>
      </c>
      <c r="K4" s="537" t="s">
        <v>322</v>
      </c>
    </row>
    <row r="5" spans="1:11" ht="42" thickBot="1" x14ac:dyDescent="0.35">
      <c r="A5" s="103"/>
      <c r="B5" s="28" t="s">
        <v>315</v>
      </c>
      <c r="C5" s="29" t="s">
        <v>316</v>
      </c>
      <c r="D5" s="30" t="s">
        <v>317</v>
      </c>
      <c r="E5" s="30" t="s">
        <v>318</v>
      </c>
      <c r="F5" s="535"/>
      <c r="G5" s="535"/>
      <c r="H5" s="29" t="s">
        <v>320</v>
      </c>
      <c r="I5" s="535"/>
      <c r="J5" s="535"/>
      <c r="K5" s="538"/>
    </row>
    <row r="6" spans="1:11" ht="14.4" customHeight="1" thickBot="1" x14ac:dyDescent="0.35">
      <c r="A6" s="719" t="s">
        <v>331</v>
      </c>
      <c r="B6" s="701">
        <v>130571.031084929</v>
      </c>
      <c r="C6" s="701">
        <v>137519.19084</v>
      </c>
      <c r="D6" s="702">
        <v>6948.1597550713605</v>
      </c>
      <c r="E6" s="703">
        <v>1.0532136393289999</v>
      </c>
      <c r="F6" s="701">
        <v>139003.88302892301</v>
      </c>
      <c r="G6" s="702">
        <v>23167.313838153801</v>
      </c>
      <c r="H6" s="704">
        <v>12356.5087</v>
      </c>
      <c r="I6" s="701">
        <v>23890.73229</v>
      </c>
      <c r="J6" s="702">
        <v>723.41845184624594</v>
      </c>
      <c r="K6" s="705">
        <v>0.171870970575</v>
      </c>
    </row>
    <row r="7" spans="1:11" ht="14.4" customHeight="1" thickBot="1" x14ac:dyDescent="0.35">
      <c r="A7" s="720" t="s">
        <v>332</v>
      </c>
      <c r="B7" s="701">
        <v>63657.645403135903</v>
      </c>
      <c r="C7" s="701">
        <v>62192.586309999999</v>
      </c>
      <c r="D7" s="702">
        <v>-1465.0590931359</v>
      </c>
      <c r="E7" s="703">
        <v>0.97698533956300004</v>
      </c>
      <c r="F7" s="701">
        <v>63196.055521666603</v>
      </c>
      <c r="G7" s="702">
        <v>10532.675920277799</v>
      </c>
      <c r="H7" s="704">
        <v>6054.6489799999999</v>
      </c>
      <c r="I7" s="701">
        <v>11337.37335</v>
      </c>
      <c r="J7" s="702">
        <v>804.69742972222798</v>
      </c>
      <c r="K7" s="705">
        <v>0.179400015656</v>
      </c>
    </row>
    <row r="8" spans="1:11" ht="14.4" customHeight="1" thickBot="1" x14ac:dyDescent="0.35">
      <c r="A8" s="721" t="s">
        <v>333</v>
      </c>
      <c r="B8" s="701">
        <v>61399.464507540397</v>
      </c>
      <c r="C8" s="701">
        <v>60052.572310000003</v>
      </c>
      <c r="D8" s="702">
        <v>-1346.8921975404501</v>
      </c>
      <c r="E8" s="703">
        <v>0.97806345367400005</v>
      </c>
      <c r="F8" s="701">
        <v>61063.474995910503</v>
      </c>
      <c r="G8" s="702">
        <v>10177.245832651701</v>
      </c>
      <c r="H8" s="704">
        <v>5799.1329800000003</v>
      </c>
      <c r="I8" s="701">
        <v>10824.790349999999</v>
      </c>
      <c r="J8" s="702">
        <v>647.54451734825705</v>
      </c>
      <c r="K8" s="705">
        <v>0.177271115846</v>
      </c>
    </row>
    <row r="9" spans="1:11" ht="14.4" customHeight="1" thickBot="1" x14ac:dyDescent="0.35">
      <c r="A9" s="722" t="s">
        <v>334</v>
      </c>
      <c r="B9" s="706">
        <v>0</v>
      </c>
      <c r="C9" s="706">
        <v>3.1579999999999997E-2</v>
      </c>
      <c r="D9" s="707">
        <v>3.1579999999999997E-2</v>
      </c>
      <c r="E9" s="708" t="s">
        <v>329</v>
      </c>
      <c r="F9" s="706">
        <v>0</v>
      </c>
      <c r="G9" s="707">
        <v>0</v>
      </c>
      <c r="H9" s="709">
        <v>4.1000000000000003E-3</v>
      </c>
      <c r="I9" s="706">
        <v>3.96E-3</v>
      </c>
      <c r="J9" s="707">
        <v>3.96E-3</v>
      </c>
      <c r="K9" s="710" t="s">
        <v>329</v>
      </c>
    </row>
    <row r="10" spans="1:11" ht="14.4" customHeight="1" thickBot="1" x14ac:dyDescent="0.35">
      <c r="A10" s="723" t="s">
        <v>335</v>
      </c>
      <c r="B10" s="701">
        <v>0</v>
      </c>
      <c r="C10" s="701">
        <v>3.1579999999999997E-2</v>
      </c>
      <c r="D10" s="702">
        <v>3.1579999999999997E-2</v>
      </c>
      <c r="E10" s="711" t="s">
        <v>329</v>
      </c>
      <c r="F10" s="701">
        <v>0</v>
      </c>
      <c r="G10" s="702">
        <v>0</v>
      </c>
      <c r="H10" s="704">
        <v>4.1000000000000003E-3</v>
      </c>
      <c r="I10" s="701">
        <v>3.96E-3</v>
      </c>
      <c r="J10" s="702">
        <v>3.96E-3</v>
      </c>
      <c r="K10" s="712" t="s">
        <v>329</v>
      </c>
    </row>
    <row r="11" spans="1:11" ht="14.4" customHeight="1" thickBot="1" x14ac:dyDescent="0.35">
      <c r="A11" s="722" t="s">
        <v>336</v>
      </c>
      <c r="B11" s="706">
        <v>376.2</v>
      </c>
      <c r="C11" s="706">
        <v>465.46084999999999</v>
      </c>
      <c r="D11" s="707">
        <v>89.260849999998996</v>
      </c>
      <c r="E11" s="713">
        <v>1.237269670388</v>
      </c>
      <c r="F11" s="706">
        <v>446.58372600117298</v>
      </c>
      <c r="G11" s="707">
        <v>74.430621000195003</v>
      </c>
      <c r="H11" s="709">
        <v>89.4</v>
      </c>
      <c r="I11" s="706">
        <v>196.68</v>
      </c>
      <c r="J11" s="707">
        <v>122.24937899980399</v>
      </c>
      <c r="K11" s="714">
        <v>0.44041013711100002</v>
      </c>
    </row>
    <row r="12" spans="1:11" ht="14.4" customHeight="1" thickBot="1" x14ac:dyDescent="0.35">
      <c r="A12" s="723" t="s">
        <v>337</v>
      </c>
      <c r="B12" s="701">
        <v>376.2</v>
      </c>
      <c r="C12" s="701">
        <v>465.46084999999999</v>
      </c>
      <c r="D12" s="702">
        <v>89.260849999998996</v>
      </c>
      <c r="E12" s="703">
        <v>1.237269670388</v>
      </c>
      <c r="F12" s="701">
        <v>446.58372600117298</v>
      </c>
      <c r="G12" s="702">
        <v>74.430621000195003</v>
      </c>
      <c r="H12" s="704">
        <v>89.4</v>
      </c>
      <c r="I12" s="701">
        <v>196.68</v>
      </c>
      <c r="J12" s="702">
        <v>122.24937899980399</v>
      </c>
      <c r="K12" s="705">
        <v>0.44041013711100002</v>
      </c>
    </row>
    <row r="13" spans="1:11" ht="14.4" customHeight="1" thickBot="1" x14ac:dyDescent="0.35">
      <c r="A13" s="722" t="s">
        <v>338</v>
      </c>
      <c r="B13" s="706">
        <v>3902.26432889947</v>
      </c>
      <c r="C13" s="706">
        <v>3429.5937199999998</v>
      </c>
      <c r="D13" s="707">
        <v>-472.67060889946902</v>
      </c>
      <c r="E13" s="713">
        <v>0.87887273412</v>
      </c>
      <c r="F13" s="706">
        <v>3615</v>
      </c>
      <c r="G13" s="707">
        <v>602.5</v>
      </c>
      <c r="H13" s="709">
        <v>251.86577</v>
      </c>
      <c r="I13" s="706">
        <v>490.35315000000003</v>
      </c>
      <c r="J13" s="707">
        <v>-112.14685</v>
      </c>
      <c r="K13" s="714">
        <v>0.135644024896</v>
      </c>
    </row>
    <row r="14" spans="1:11" ht="14.4" customHeight="1" thickBot="1" x14ac:dyDescent="0.35">
      <c r="A14" s="723" t="s">
        <v>339</v>
      </c>
      <c r="B14" s="701">
        <v>2430.1799724409002</v>
      </c>
      <c r="C14" s="701">
        <v>2338.8980000000001</v>
      </c>
      <c r="D14" s="702">
        <v>-91.281972440898997</v>
      </c>
      <c r="E14" s="703">
        <v>0.96243818421799998</v>
      </c>
      <c r="F14" s="701">
        <v>2400</v>
      </c>
      <c r="G14" s="702">
        <v>400</v>
      </c>
      <c r="H14" s="704">
        <v>183.58624</v>
      </c>
      <c r="I14" s="701">
        <v>350.6755</v>
      </c>
      <c r="J14" s="702">
        <v>-49.324499999998999</v>
      </c>
      <c r="K14" s="705">
        <v>0.146114791666</v>
      </c>
    </row>
    <row r="15" spans="1:11" ht="14.4" customHeight="1" thickBot="1" x14ac:dyDescent="0.35">
      <c r="A15" s="723" t="s">
        <v>340</v>
      </c>
      <c r="B15" s="701">
        <v>10</v>
      </c>
      <c r="C15" s="701">
        <v>8.5820799999999995</v>
      </c>
      <c r="D15" s="702">
        <v>-1.4179200000000001</v>
      </c>
      <c r="E15" s="703">
        <v>0.85820799999999997</v>
      </c>
      <c r="F15" s="701">
        <v>5</v>
      </c>
      <c r="G15" s="702">
        <v>0.83333333333299997</v>
      </c>
      <c r="H15" s="704">
        <v>0</v>
      </c>
      <c r="I15" s="701">
        <v>3.10988</v>
      </c>
      <c r="J15" s="702">
        <v>2.2765466666659999</v>
      </c>
      <c r="K15" s="705">
        <v>0.62197599999999997</v>
      </c>
    </row>
    <row r="16" spans="1:11" ht="14.4" customHeight="1" thickBot="1" x14ac:dyDescent="0.35">
      <c r="A16" s="723" t="s">
        <v>341</v>
      </c>
      <c r="B16" s="701">
        <v>101.744755758672</v>
      </c>
      <c r="C16" s="701">
        <v>55.042949999999998</v>
      </c>
      <c r="D16" s="702">
        <v>-46.701805758672002</v>
      </c>
      <c r="E16" s="703">
        <v>0.54099053646100004</v>
      </c>
      <c r="F16" s="701">
        <v>55</v>
      </c>
      <c r="G16" s="702">
        <v>9.1666666666659999</v>
      </c>
      <c r="H16" s="704">
        <v>0.92278000000000004</v>
      </c>
      <c r="I16" s="701">
        <v>2.2076600000000002</v>
      </c>
      <c r="J16" s="702">
        <v>-6.9590066666660002</v>
      </c>
      <c r="K16" s="705">
        <v>4.0139272726999999E-2</v>
      </c>
    </row>
    <row r="17" spans="1:11" ht="14.4" customHeight="1" thickBot="1" x14ac:dyDescent="0.35">
      <c r="A17" s="723" t="s">
        <v>342</v>
      </c>
      <c r="B17" s="701">
        <v>190</v>
      </c>
      <c r="C17" s="701">
        <v>95.823999999999998</v>
      </c>
      <c r="D17" s="702">
        <v>-94.175999999998993</v>
      </c>
      <c r="E17" s="703">
        <v>0.50433684210499996</v>
      </c>
      <c r="F17" s="701">
        <v>100</v>
      </c>
      <c r="G17" s="702">
        <v>16.666666666666</v>
      </c>
      <c r="H17" s="704">
        <v>1.2869999999999999</v>
      </c>
      <c r="I17" s="701">
        <v>5.1479999999999997</v>
      </c>
      <c r="J17" s="702">
        <v>-11.518666666666</v>
      </c>
      <c r="K17" s="705">
        <v>5.1479999999999998E-2</v>
      </c>
    </row>
    <row r="18" spans="1:11" ht="14.4" customHeight="1" thickBot="1" x14ac:dyDescent="0.35">
      <c r="A18" s="723" t="s">
        <v>343</v>
      </c>
      <c r="B18" s="701">
        <v>900.33960069989701</v>
      </c>
      <c r="C18" s="701">
        <v>684.32272</v>
      </c>
      <c r="D18" s="702">
        <v>-216.016880699898</v>
      </c>
      <c r="E18" s="703">
        <v>0.76007177676899995</v>
      </c>
      <c r="F18" s="701">
        <v>800</v>
      </c>
      <c r="G18" s="702">
        <v>133.333333333333</v>
      </c>
      <c r="H18" s="704">
        <v>49.964230000000001</v>
      </c>
      <c r="I18" s="701">
        <v>90.539940000000001</v>
      </c>
      <c r="J18" s="702">
        <v>-42.793393333333</v>
      </c>
      <c r="K18" s="705">
        <v>0.113174925</v>
      </c>
    </row>
    <row r="19" spans="1:11" ht="14.4" customHeight="1" thickBot="1" x14ac:dyDescent="0.35">
      <c r="A19" s="723" t="s">
        <v>344</v>
      </c>
      <c r="B19" s="701">
        <v>10</v>
      </c>
      <c r="C19" s="701">
        <v>3.7447400000000002</v>
      </c>
      <c r="D19" s="702">
        <v>-6.2552599999999998</v>
      </c>
      <c r="E19" s="703">
        <v>0.37447399999999997</v>
      </c>
      <c r="F19" s="701">
        <v>5</v>
      </c>
      <c r="G19" s="702">
        <v>0.83333333333299997</v>
      </c>
      <c r="H19" s="704">
        <v>0</v>
      </c>
      <c r="I19" s="701">
        <v>0.74653999999999998</v>
      </c>
      <c r="J19" s="702">
        <v>-8.6793333333000003E-2</v>
      </c>
      <c r="K19" s="705">
        <v>0.149308</v>
      </c>
    </row>
    <row r="20" spans="1:11" ht="14.4" customHeight="1" thickBot="1" x14ac:dyDescent="0.35">
      <c r="A20" s="723" t="s">
        <v>345</v>
      </c>
      <c r="B20" s="701">
        <v>260</v>
      </c>
      <c r="C20" s="701">
        <v>243.17922999999999</v>
      </c>
      <c r="D20" s="702">
        <v>-16.82077</v>
      </c>
      <c r="E20" s="703">
        <v>0.935304730769</v>
      </c>
      <c r="F20" s="701">
        <v>250</v>
      </c>
      <c r="G20" s="702">
        <v>41.666666666666003</v>
      </c>
      <c r="H20" s="704">
        <v>16.105519999999999</v>
      </c>
      <c r="I20" s="701">
        <v>37.925629999999998</v>
      </c>
      <c r="J20" s="702">
        <v>-3.741036666666</v>
      </c>
      <c r="K20" s="705">
        <v>0.15170252000000001</v>
      </c>
    </row>
    <row r="21" spans="1:11" ht="14.4" customHeight="1" thickBot="1" x14ac:dyDescent="0.35">
      <c r="A21" s="722" t="s">
        <v>346</v>
      </c>
      <c r="B21" s="706">
        <v>1468.7882970866899</v>
      </c>
      <c r="C21" s="706">
        <v>1580.9739999999999</v>
      </c>
      <c r="D21" s="707">
        <v>112.18570291331</v>
      </c>
      <c r="E21" s="713">
        <v>1.0763797636020001</v>
      </c>
      <c r="F21" s="706">
        <v>1556.2185992539801</v>
      </c>
      <c r="G21" s="707">
        <v>259.36976654232899</v>
      </c>
      <c r="H21" s="709">
        <v>134.6</v>
      </c>
      <c r="I21" s="706">
        <v>317.45999999999998</v>
      </c>
      <c r="J21" s="707">
        <v>58.090233457670003</v>
      </c>
      <c r="K21" s="714">
        <v>0.20399447747999999</v>
      </c>
    </row>
    <row r="22" spans="1:11" ht="14.4" customHeight="1" thickBot="1" x14ac:dyDescent="0.35">
      <c r="A22" s="723" t="s">
        <v>347</v>
      </c>
      <c r="B22" s="701">
        <v>1345.2507633842499</v>
      </c>
      <c r="C22" s="701">
        <v>1482.45</v>
      </c>
      <c r="D22" s="702">
        <v>137.199236615746</v>
      </c>
      <c r="E22" s="703">
        <v>1.1019878526360001</v>
      </c>
      <c r="F22" s="701">
        <v>1462.8840987270701</v>
      </c>
      <c r="G22" s="702">
        <v>243.81401645451101</v>
      </c>
      <c r="H22" s="704">
        <v>128.29</v>
      </c>
      <c r="I22" s="701">
        <v>303.92</v>
      </c>
      <c r="J22" s="702">
        <v>60.105983545488002</v>
      </c>
      <c r="K22" s="705">
        <v>0.207753984245</v>
      </c>
    </row>
    <row r="23" spans="1:11" ht="14.4" customHeight="1" thickBot="1" x14ac:dyDescent="0.35">
      <c r="A23" s="723" t="s">
        <v>348</v>
      </c>
      <c r="B23" s="701">
        <v>123.53753370243599</v>
      </c>
      <c r="C23" s="701">
        <v>98.524000000000001</v>
      </c>
      <c r="D23" s="702">
        <v>-25.013533702435002</v>
      </c>
      <c r="E23" s="703">
        <v>0.79752280175199997</v>
      </c>
      <c r="F23" s="701">
        <v>93.334500526906993</v>
      </c>
      <c r="G23" s="702">
        <v>15.555750087818</v>
      </c>
      <c r="H23" s="704">
        <v>6.31</v>
      </c>
      <c r="I23" s="701">
        <v>13.54</v>
      </c>
      <c r="J23" s="702">
        <v>-2.015750087817</v>
      </c>
      <c r="K23" s="705">
        <v>0.145069614382</v>
      </c>
    </row>
    <row r="24" spans="1:11" ht="14.4" customHeight="1" thickBot="1" x14ac:dyDescent="0.35">
      <c r="A24" s="722" t="s">
        <v>349</v>
      </c>
      <c r="B24" s="706">
        <v>48978.265129453997</v>
      </c>
      <c r="C24" s="706">
        <v>47960.195590000003</v>
      </c>
      <c r="D24" s="707">
        <v>-1018.06953945404</v>
      </c>
      <c r="E24" s="713">
        <v>0.97921385053599996</v>
      </c>
      <c r="F24" s="706">
        <v>48978</v>
      </c>
      <c r="G24" s="707">
        <v>8163</v>
      </c>
      <c r="H24" s="709">
        <v>4634.4839199999997</v>
      </c>
      <c r="I24" s="706">
        <v>8623.7728100000004</v>
      </c>
      <c r="J24" s="707">
        <v>460.77280999999903</v>
      </c>
      <c r="K24" s="714">
        <v>0.176074417289</v>
      </c>
    </row>
    <row r="25" spans="1:11" ht="14.4" customHeight="1" thickBot="1" x14ac:dyDescent="0.35">
      <c r="A25" s="723" t="s">
        <v>350</v>
      </c>
      <c r="B25" s="701">
        <v>29551</v>
      </c>
      <c r="C25" s="701">
        <v>29950.008900000001</v>
      </c>
      <c r="D25" s="702">
        <v>399.00890000000402</v>
      </c>
      <c r="E25" s="703">
        <v>1.013502382322</v>
      </c>
      <c r="F25" s="701">
        <v>29551</v>
      </c>
      <c r="G25" s="702">
        <v>4925.1666666666697</v>
      </c>
      <c r="H25" s="704">
        <v>2857.5973399999998</v>
      </c>
      <c r="I25" s="701">
        <v>5241.0772900000002</v>
      </c>
      <c r="J25" s="702">
        <v>315.91062333333298</v>
      </c>
      <c r="K25" s="705">
        <v>0.177357019728</v>
      </c>
    </row>
    <row r="26" spans="1:11" ht="14.4" customHeight="1" thickBot="1" x14ac:dyDescent="0.35">
      <c r="A26" s="723" t="s">
        <v>351</v>
      </c>
      <c r="B26" s="701">
        <v>6644.8336685412296</v>
      </c>
      <c r="C26" s="701">
        <v>5540.0109899999998</v>
      </c>
      <c r="D26" s="702">
        <v>-1104.8226785412301</v>
      </c>
      <c r="E26" s="703">
        <v>0.83373207913799996</v>
      </c>
      <c r="F26" s="701">
        <v>6640</v>
      </c>
      <c r="G26" s="702">
        <v>1106.6666666666699</v>
      </c>
      <c r="H26" s="704">
        <v>633.28679999999997</v>
      </c>
      <c r="I26" s="701">
        <v>1397.6041399999999</v>
      </c>
      <c r="J26" s="702">
        <v>290.937473333333</v>
      </c>
      <c r="K26" s="705">
        <v>0.210482551204</v>
      </c>
    </row>
    <row r="27" spans="1:11" ht="14.4" customHeight="1" thickBot="1" x14ac:dyDescent="0.35">
      <c r="A27" s="723" t="s">
        <v>352</v>
      </c>
      <c r="B27" s="701">
        <v>1038.1861801872301</v>
      </c>
      <c r="C27" s="701">
        <v>1154.35978</v>
      </c>
      <c r="D27" s="702">
        <v>116.173599812774</v>
      </c>
      <c r="E27" s="703">
        <v>1.1119005454219999</v>
      </c>
      <c r="F27" s="701">
        <v>1040</v>
      </c>
      <c r="G27" s="702">
        <v>173.333333333333</v>
      </c>
      <c r="H27" s="704">
        <v>252.20994999999999</v>
      </c>
      <c r="I27" s="701">
        <v>349.10435000000001</v>
      </c>
      <c r="J27" s="702">
        <v>175.77101666666701</v>
      </c>
      <c r="K27" s="705">
        <v>0.335677259615</v>
      </c>
    </row>
    <row r="28" spans="1:11" ht="14.4" customHeight="1" thickBot="1" x14ac:dyDescent="0.35">
      <c r="A28" s="723" t="s">
        <v>353</v>
      </c>
      <c r="B28" s="701">
        <v>50</v>
      </c>
      <c r="C28" s="701">
        <v>39.503419999998997</v>
      </c>
      <c r="D28" s="702">
        <v>-10.49658</v>
      </c>
      <c r="E28" s="703">
        <v>0.79006839999900003</v>
      </c>
      <c r="F28" s="701">
        <v>20</v>
      </c>
      <c r="G28" s="702">
        <v>3.333333333333</v>
      </c>
      <c r="H28" s="704">
        <v>0</v>
      </c>
      <c r="I28" s="701">
        <v>0.5887</v>
      </c>
      <c r="J28" s="702">
        <v>-2.7446333333330002</v>
      </c>
      <c r="K28" s="705">
        <v>2.9434999999999999E-2</v>
      </c>
    </row>
    <row r="29" spans="1:11" ht="14.4" customHeight="1" thickBot="1" x14ac:dyDescent="0.35">
      <c r="A29" s="723" t="s">
        <v>354</v>
      </c>
      <c r="B29" s="701">
        <v>0</v>
      </c>
      <c r="C29" s="701">
        <v>0.14993000000000001</v>
      </c>
      <c r="D29" s="702">
        <v>0.14993000000000001</v>
      </c>
      <c r="E29" s="711" t="s">
        <v>355</v>
      </c>
      <c r="F29" s="701">
        <v>0</v>
      </c>
      <c r="G29" s="702">
        <v>0</v>
      </c>
      <c r="H29" s="704">
        <v>0</v>
      </c>
      <c r="I29" s="701">
        <v>0</v>
      </c>
      <c r="J29" s="702">
        <v>0</v>
      </c>
      <c r="K29" s="712" t="s">
        <v>329</v>
      </c>
    </row>
    <row r="30" spans="1:11" ht="14.4" customHeight="1" thickBot="1" x14ac:dyDescent="0.35">
      <c r="A30" s="723" t="s">
        <v>356</v>
      </c>
      <c r="B30" s="701">
        <v>1379.6719314330001</v>
      </c>
      <c r="C30" s="701">
        <v>1506.93795</v>
      </c>
      <c r="D30" s="702">
        <v>127.266018566996</v>
      </c>
      <c r="E30" s="703">
        <v>1.0922436817529999</v>
      </c>
      <c r="F30" s="701">
        <v>1380</v>
      </c>
      <c r="G30" s="702">
        <v>230</v>
      </c>
      <c r="H30" s="704">
        <v>105.22971</v>
      </c>
      <c r="I30" s="701">
        <v>206.93232</v>
      </c>
      <c r="J30" s="702">
        <v>-23.067679999999999</v>
      </c>
      <c r="K30" s="705">
        <v>0.14995095652099999</v>
      </c>
    </row>
    <row r="31" spans="1:11" ht="14.4" customHeight="1" thickBot="1" x14ac:dyDescent="0.35">
      <c r="A31" s="723" t="s">
        <v>357</v>
      </c>
      <c r="B31" s="701">
        <v>6878.3635151039098</v>
      </c>
      <c r="C31" s="701">
        <v>6527.9826400000002</v>
      </c>
      <c r="D31" s="702">
        <v>-350.38087510391102</v>
      </c>
      <c r="E31" s="703">
        <v>0.94906043067699997</v>
      </c>
      <c r="F31" s="701">
        <v>6878</v>
      </c>
      <c r="G31" s="702">
        <v>1146.3333333333301</v>
      </c>
      <c r="H31" s="704">
        <v>504.08317</v>
      </c>
      <c r="I31" s="701">
        <v>942.89382999999998</v>
      </c>
      <c r="J31" s="702">
        <v>-203.43950333333399</v>
      </c>
      <c r="K31" s="705">
        <v>0.13708837307300001</v>
      </c>
    </row>
    <row r="32" spans="1:11" ht="14.4" customHeight="1" thickBot="1" x14ac:dyDescent="0.35">
      <c r="A32" s="723" t="s">
        <v>358</v>
      </c>
      <c r="B32" s="701">
        <v>674.65254629845299</v>
      </c>
      <c r="C32" s="701">
        <v>735.12266999999997</v>
      </c>
      <c r="D32" s="702">
        <v>60.470123701547003</v>
      </c>
      <c r="E32" s="703">
        <v>1.089631505926</v>
      </c>
      <c r="F32" s="701">
        <v>700</v>
      </c>
      <c r="G32" s="702">
        <v>116.666666666667</v>
      </c>
      <c r="H32" s="704">
        <v>81.575159999999997</v>
      </c>
      <c r="I32" s="701">
        <v>104.18916</v>
      </c>
      <c r="J32" s="702">
        <v>-12.477506666666001</v>
      </c>
      <c r="K32" s="705">
        <v>0.14884165714200001</v>
      </c>
    </row>
    <row r="33" spans="1:11" ht="14.4" customHeight="1" thickBot="1" x14ac:dyDescent="0.35">
      <c r="A33" s="723" t="s">
        <v>359</v>
      </c>
      <c r="B33" s="701">
        <v>1265.5579632593499</v>
      </c>
      <c r="C33" s="701">
        <v>1282.43535</v>
      </c>
      <c r="D33" s="702">
        <v>16.877386740652</v>
      </c>
      <c r="E33" s="703">
        <v>1.0133359255209999</v>
      </c>
      <c r="F33" s="701">
        <v>1290</v>
      </c>
      <c r="G33" s="702">
        <v>215</v>
      </c>
      <c r="H33" s="704">
        <v>170.75125</v>
      </c>
      <c r="I33" s="701">
        <v>185.03591</v>
      </c>
      <c r="J33" s="702">
        <v>-29.964089999999</v>
      </c>
      <c r="K33" s="705">
        <v>0.14343868992200001</v>
      </c>
    </row>
    <row r="34" spans="1:11" ht="14.4" customHeight="1" thickBot="1" x14ac:dyDescent="0.35">
      <c r="A34" s="723" t="s">
        <v>360</v>
      </c>
      <c r="B34" s="701">
        <v>586.14951963189003</v>
      </c>
      <c r="C34" s="701">
        <v>513.27225999999996</v>
      </c>
      <c r="D34" s="702">
        <v>-72.877259631889004</v>
      </c>
      <c r="E34" s="703">
        <v>0.87566779944100004</v>
      </c>
      <c r="F34" s="701">
        <v>569</v>
      </c>
      <c r="G34" s="702">
        <v>94.833333333333002</v>
      </c>
      <c r="H34" s="704">
        <v>5.1063900000000002</v>
      </c>
      <c r="I34" s="701">
        <v>98.346800000000002</v>
      </c>
      <c r="J34" s="702">
        <v>3.5134666666659999</v>
      </c>
      <c r="K34" s="705">
        <v>0.17284147627400001</v>
      </c>
    </row>
    <row r="35" spans="1:11" ht="14.4" customHeight="1" thickBot="1" x14ac:dyDescent="0.35">
      <c r="A35" s="723" t="s">
        <v>361</v>
      </c>
      <c r="B35" s="701">
        <v>409.84980499896102</v>
      </c>
      <c r="C35" s="701">
        <v>398.92550999999997</v>
      </c>
      <c r="D35" s="702">
        <v>-10.924294998960001</v>
      </c>
      <c r="E35" s="703">
        <v>0.97334561376899997</v>
      </c>
      <c r="F35" s="701">
        <v>410</v>
      </c>
      <c r="G35" s="702">
        <v>68.333333333333002</v>
      </c>
      <c r="H35" s="704">
        <v>17.951809999999998</v>
      </c>
      <c r="I35" s="701">
        <v>56.851770000000002</v>
      </c>
      <c r="J35" s="702">
        <v>-11.481563333333</v>
      </c>
      <c r="K35" s="705">
        <v>0.13866285365799999</v>
      </c>
    </row>
    <row r="36" spans="1:11" ht="14.4" customHeight="1" thickBot="1" x14ac:dyDescent="0.35">
      <c r="A36" s="723" t="s">
        <v>362</v>
      </c>
      <c r="B36" s="701">
        <v>35</v>
      </c>
      <c r="C36" s="701">
        <v>53.506430000000002</v>
      </c>
      <c r="D36" s="702">
        <v>18.506430000000002</v>
      </c>
      <c r="E36" s="703">
        <v>1.5287551428570001</v>
      </c>
      <c r="F36" s="701">
        <v>50</v>
      </c>
      <c r="G36" s="702">
        <v>8.333333333333</v>
      </c>
      <c r="H36" s="704">
        <v>0</v>
      </c>
      <c r="I36" s="701">
        <v>8.6151999999999997</v>
      </c>
      <c r="J36" s="702">
        <v>0.28186666666600002</v>
      </c>
      <c r="K36" s="705">
        <v>0.17230400000000001</v>
      </c>
    </row>
    <row r="37" spans="1:11" ht="14.4" customHeight="1" thickBot="1" x14ac:dyDescent="0.35">
      <c r="A37" s="723" t="s">
        <v>363</v>
      </c>
      <c r="B37" s="701">
        <v>15</v>
      </c>
      <c r="C37" s="701">
        <v>0</v>
      </c>
      <c r="D37" s="702">
        <v>-15</v>
      </c>
      <c r="E37" s="703">
        <v>0</v>
      </c>
      <c r="F37" s="701">
        <v>0</v>
      </c>
      <c r="G37" s="702">
        <v>0</v>
      </c>
      <c r="H37" s="704">
        <v>0</v>
      </c>
      <c r="I37" s="701">
        <v>0</v>
      </c>
      <c r="J37" s="702">
        <v>0</v>
      </c>
      <c r="K37" s="705">
        <v>0</v>
      </c>
    </row>
    <row r="38" spans="1:11" ht="14.4" customHeight="1" thickBot="1" x14ac:dyDescent="0.35">
      <c r="A38" s="723" t="s">
        <v>364</v>
      </c>
      <c r="B38" s="701">
        <v>50</v>
      </c>
      <c r="C38" s="701">
        <v>37.759039999999999</v>
      </c>
      <c r="D38" s="702">
        <v>-12.240959999999999</v>
      </c>
      <c r="E38" s="703">
        <v>0.75518079999999999</v>
      </c>
      <c r="F38" s="701">
        <v>50</v>
      </c>
      <c r="G38" s="702">
        <v>8.333333333333</v>
      </c>
      <c r="H38" s="704">
        <v>2.6993399999999999</v>
      </c>
      <c r="I38" s="701">
        <v>4.3403400000000003</v>
      </c>
      <c r="J38" s="702">
        <v>-3.9929933333330001</v>
      </c>
      <c r="K38" s="705">
        <v>8.6806800000000003E-2</v>
      </c>
    </row>
    <row r="39" spans="1:11" ht="14.4" customHeight="1" thickBot="1" x14ac:dyDescent="0.35">
      <c r="A39" s="723" t="s">
        <v>365</v>
      </c>
      <c r="B39" s="701">
        <v>400</v>
      </c>
      <c r="C39" s="701">
        <v>220.22072</v>
      </c>
      <c r="D39" s="702">
        <v>-179.77928</v>
      </c>
      <c r="E39" s="703">
        <v>0.55055180000000004</v>
      </c>
      <c r="F39" s="701">
        <v>400</v>
      </c>
      <c r="G39" s="702">
        <v>66.666666666666003</v>
      </c>
      <c r="H39" s="704">
        <v>3.9929999999999999</v>
      </c>
      <c r="I39" s="701">
        <v>28.193000000000001</v>
      </c>
      <c r="J39" s="702">
        <v>-38.473666666665999</v>
      </c>
      <c r="K39" s="705">
        <v>7.0482500000000003E-2</v>
      </c>
    </row>
    <row r="40" spans="1:11" ht="14.4" customHeight="1" thickBot="1" x14ac:dyDescent="0.35">
      <c r="A40" s="722" t="s">
        <v>366</v>
      </c>
      <c r="B40" s="706">
        <v>1018.90607719141</v>
      </c>
      <c r="C40" s="706">
        <v>923.91191000000003</v>
      </c>
      <c r="D40" s="707">
        <v>-94.994167191412998</v>
      </c>
      <c r="E40" s="713">
        <v>0.90676847521199999</v>
      </c>
      <c r="F40" s="706">
        <v>923.52601491271196</v>
      </c>
      <c r="G40" s="707">
        <v>153.92100248545199</v>
      </c>
      <c r="H40" s="709">
        <v>78.090810000000005</v>
      </c>
      <c r="I40" s="706">
        <v>159.76361</v>
      </c>
      <c r="J40" s="707">
        <v>5.8426075145469998</v>
      </c>
      <c r="K40" s="714">
        <v>0.172993080238</v>
      </c>
    </row>
    <row r="41" spans="1:11" ht="14.4" customHeight="1" thickBot="1" x14ac:dyDescent="0.35">
      <c r="A41" s="723" t="s">
        <v>367</v>
      </c>
      <c r="B41" s="701">
        <v>966.44944903164401</v>
      </c>
      <c r="C41" s="701">
        <v>768.84411999999998</v>
      </c>
      <c r="D41" s="702">
        <v>-197.605329031644</v>
      </c>
      <c r="E41" s="703">
        <v>0.79553474914800004</v>
      </c>
      <c r="F41" s="701">
        <v>766.41919730017798</v>
      </c>
      <c r="G41" s="702">
        <v>127.736532883363</v>
      </c>
      <c r="H41" s="704">
        <v>68.234579999999994</v>
      </c>
      <c r="I41" s="701">
        <v>138.08700999999999</v>
      </c>
      <c r="J41" s="702">
        <v>10.350477116637</v>
      </c>
      <c r="K41" s="705">
        <v>0.180171648213</v>
      </c>
    </row>
    <row r="42" spans="1:11" ht="14.4" customHeight="1" thickBot="1" x14ac:dyDescent="0.35">
      <c r="A42" s="723" t="s">
        <v>368</v>
      </c>
      <c r="B42" s="701">
        <v>52.456628159768997</v>
      </c>
      <c r="C42" s="701">
        <v>155.06779</v>
      </c>
      <c r="D42" s="702">
        <v>102.61116184023</v>
      </c>
      <c r="E42" s="703">
        <v>2.9561143260609999</v>
      </c>
      <c r="F42" s="701">
        <v>157.106817612535</v>
      </c>
      <c r="G42" s="702">
        <v>26.184469602088999</v>
      </c>
      <c r="H42" s="704">
        <v>9.85623</v>
      </c>
      <c r="I42" s="701">
        <v>21.676600000000001</v>
      </c>
      <c r="J42" s="702">
        <v>-4.5078696020890003</v>
      </c>
      <c r="K42" s="705">
        <v>0.137973643215</v>
      </c>
    </row>
    <row r="43" spans="1:11" ht="14.4" customHeight="1" thickBot="1" x14ac:dyDescent="0.35">
      <c r="A43" s="722" t="s">
        <v>369</v>
      </c>
      <c r="B43" s="706">
        <v>923.64124991585595</v>
      </c>
      <c r="C43" s="706">
        <v>994.42179999999996</v>
      </c>
      <c r="D43" s="707">
        <v>70.780550084143997</v>
      </c>
      <c r="E43" s="713">
        <v>1.076632079923</v>
      </c>
      <c r="F43" s="706">
        <v>899.48451800192697</v>
      </c>
      <c r="G43" s="707">
        <v>149.91408633365501</v>
      </c>
      <c r="H43" s="709">
        <v>116.00841</v>
      </c>
      <c r="I43" s="706">
        <v>182.99776</v>
      </c>
      <c r="J43" s="707">
        <v>33.083673666345</v>
      </c>
      <c r="K43" s="714">
        <v>0.20344737050700001</v>
      </c>
    </row>
    <row r="44" spans="1:11" ht="14.4" customHeight="1" thickBot="1" x14ac:dyDescent="0.35">
      <c r="A44" s="723" t="s">
        <v>370</v>
      </c>
      <c r="B44" s="701">
        <v>0</v>
      </c>
      <c r="C44" s="701">
        <v>37.039299999999997</v>
      </c>
      <c r="D44" s="702">
        <v>37.039299999999997</v>
      </c>
      <c r="E44" s="711" t="s">
        <v>329</v>
      </c>
      <c r="F44" s="701">
        <v>0</v>
      </c>
      <c r="G44" s="702">
        <v>0</v>
      </c>
      <c r="H44" s="704">
        <v>29.86476</v>
      </c>
      <c r="I44" s="701">
        <v>31.50553</v>
      </c>
      <c r="J44" s="702">
        <v>31.50553</v>
      </c>
      <c r="K44" s="712" t="s">
        <v>329</v>
      </c>
    </row>
    <row r="45" spans="1:11" ht="14.4" customHeight="1" thickBot="1" x14ac:dyDescent="0.35">
      <c r="A45" s="723" t="s">
        <v>371</v>
      </c>
      <c r="B45" s="701">
        <v>54</v>
      </c>
      <c r="C45" s="701">
        <v>33.094140000000003</v>
      </c>
      <c r="D45" s="702">
        <v>-20.905860000000001</v>
      </c>
      <c r="E45" s="703">
        <v>0.61285444444399995</v>
      </c>
      <c r="F45" s="701">
        <v>35</v>
      </c>
      <c r="G45" s="702">
        <v>5.833333333333</v>
      </c>
      <c r="H45" s="704">
        <v>2.5133700000000001</v>
      </c>
      <c r="I45" s="701">
        <v>4.6430199999999999</v>
      </c>
      <c r="J45" s="702">
        <v>-1.190313333333</v>
      </c>
      <c r="K45" s="705">
        <v>0.13265771428500001</v>
      </c>
    </row>
    <row r="46" spans="1:11" ht="14.4" customHeight="1" thickBot="1" x14ac:dyDescent="0.35">
      <c r="A46" s="723" t="s">
        <v>372</v>
      </c>
      <c r="B46" s="701">
        <v>430.19281078585999</v>
      </c>
      <c r="C46" s="701">
        <v>425.61221999999998</v>
      </c>
      <c r="D46" s="702">
        <v>-4.5805907858600001</v>
      </c>
      <c r="E46" s="703">
        <v>0.98935223771500003</v>
      </c>
      <c r="F46" s="701">
        <v>418.86266536953002</v>
      </c>
      <c r="G46" s="702">
        <v>69.810444228253999</v>
      </c>
      <c r="H46" s="704">
        <v>46.337150000000001</v>
      </c>
      <c r="I46" s="701">
        <v>78.971869999999996</v>
      </c>
      <c r="J46" s="702">
        <v>9.1614257717449998</v>
      </c>
      <c r="K46" s="705">
        <v>0.18853881362300001</v>
      </c>
    </row>
    <row r="47" spans="1:11" ht="14.4" customHeight="1" thickBot="1" x14ac:dyDescent="0.35">
      <c r="A47" s="723" t="s">
        <v>373</v>
      </c>
      <c r="B47" s="701">
        <v>155.54362072078499</v>
      </c>
      <c r="C47" s="701">
        <v>160.94988000000001</v>
      </c>
      <c r="D47" s="702">
        <v>5.4062592792149999</v>
      </c>
      <c r="E47" s="703">
        <v>1.034757190646</v>
      </c>
      <c r="F47" s="701">
        <v>160</v>
      </c>
      <c r="G47" s="702">
        <v>26.666666666666</v>
      </c>
      <c r="H47" s="704">
        <v>11.60769</v>
      </c>
      <c r="I47" s="701">
        <v>21.570530000000002</v>
      </c>
      <c r="J47" s="702">
        <v>-5.0961366666660002</v>
      </c>
      <c r="K47" s="705">
        <v>0.13481581249999999</v>
      </c>
    </row>
    <row r="48" spans="1:11" ht="14.4" customHeight="1" thickBot="1" x14ac:dyDescent="0.35">
      <c r="A48" s="723" t="s">
        <v>374</v>
      </c>
      <c r="B48" s="701">
        <v>36.767253321142</v>
      </c>
      <c r="C48" s="701">
        <v>48.159300000000002</v>
      </c>
      <c r="D48" s="702">
        <v>11.392046678857</v>
      </c>
      <c r="E48" s="703">
        <v>1.3098422005949999</v>
      </c>
      <c r="F48" s="701">
        <v>46.268631484853003</v>
      </c>
      <c r="G48" s="702">
        <v>7.7114385808080002</v>
      </c>
      <c r="H48" s="704">
        <v>1.3932</v>
      </c>
      <c r="I48" s="701">
        <v>1.6701999999999999</v>
      </c>
      <c r="J48" s="702">
        <v>-6.0412385808079998</v>
      </c>
      <c r="K48" s="705">
        <v>3.6097890652000003E-2</v>
      </c>
    </row>
    <row r="49" spans="1:11" ht="14.4" customHeight="1" thickBot="1" x14ac:dyDescent="0.35">
      <c r="A49" s="723" t="s">
        <v>375</v>
      </c>
      <c r="B49" s="701">
        <v>0</v>
      </c>
      <c r="C49" s="701">
        <v>3.3038799999999999</v>
      </c>
      <c r="D49" s="702">
        <v>3.3038799999999999</v>
      </c>
      <c r="E49" s="711" t="s">
        <v>329</v>
      </c>
      <c r="F49" s="701">
        <v>3.7364143682519999</v>
      </c>
      <c r="G49" s="702">
        <v>0.62273572804199995</v>
      </c>
      <c r="H49" s="704">
        <v>0.41915999999999998</v>
      </c>
      <c r="I49" s="701">
        <v>0.41915999999999998</v>
      </c>
      <c r="J49" s="702">
        <v>-0.203575728042</v>
      </c>
      <c r="K49" s="705">
        <v>0.112182418406</v>
      </c>
    </row>
    <row r="50" spans="1:11" ht="14.4" customHeight="1" thickBot="1" x14ac:dyDescent="0.35">
      <c r="A50" s="723" t="s">
        <v>376</v>
      </c>
      <c r="B50" s="701">
        <v>0</v>
      </c>
      <c r="C50" s="701">
        <v>39.754939999999998</v>
      </c>
      <c r="D50" s="702">
        <v>39.754939999999998</v>
      </c>
      <c r="E50" s="711" t="s">
        <v>355</v>
      </c>
      <c r="F50" s="701">
        <v>0</v>
      </c>
      <c r="G50" s="702">
        <v>0</v>
      </c>
      <c r="H50" s="704">
        <v>2.8026</v>
      </c>
      <c r="I50" s="701">
        <v>4.4328000000000003</v>
      </c>
      <c r="J50" s="702">
        <v>4.4328000000000003</v>
      </c>
      <c r="K50" s="712" t="s">
        <v>329</v>
      </c>
    </row>
    <row r="51" spans="1:11" ht="14.4" customHeight="1" thickBot="1" x14ac:dyDescent="0.35">
      <c r="A51" s="723" t="s">
        <v>377</v>
      </c>
      <c r="B51" s="701">
        <v>10</v>
      </c>
      <c r="C51" s="701">
        <v>1.12365</v>
      </c>
      <c r="D51" s="702">
        <v>-8.8763500000000004</v>
      </c>
      <c r="E51" s="703">
        <v>0.11236500000000001</v>
      </c>
      <c r="F51" s="701">
        <v>1.9560200610309999</v>
      </c>
      <c r="G51" s="702">
        <v>0.32600334350499999</v>
      </c>
      <c r="H51" s="704">
        <v>0.30875999999999998</v>
      </c>
      <c r="I51" s="701">
        <v>0.61973999999999996</v>
      </c>
      <c r="J51" s="702">
        <v>0.29373665649399999</v>
      </c>
      <c r="K51" s="705">
        <v>0.31683724126599999</v>
      </c>
    </row>
    <row r="52" spans="1:11" ht="14.4" customHeight="1" thickBot="1" x14ac:dyDescent="0.35">
      <c r="A52" s="723" t="s">
        <v>378</v>
      </c>
      <c r="B52" s="701">
        <v>0</v>
      </c>
      <c r="C52" s="701">
        <v>2.7829999999999999</v>
      </c>
      <c r="D52" s="702">
        <v>2.7829999999999999</v>
      </c>
      <c r="E52" s="711" t="s">
        <v>355</v>
      </c>
      <c r="F52" s="701">
        <v>5</v>
      </c>
      <c r="G52" s="702">
        <v>0.83333333333299997</v>
      </c>
      <c r="H52" s="704">
        <v>0</v>
      </c>
      <c r="I52" s="701">
        <v>0</v>
      </c>
      <c r="J52" s="702">
        <v>-0.83333333333299997</v>
      </c>
      <c r="K52" s="705">
        <v>0</v>
      </c>
    </row>
    <row r="53" spans="1:11" ht="14.4" customHeight="1" thickBot="1" x14ac:dyDescent="0.35">
      <c r="A53" s="723" t="s">
        <v>379</v>
      </c>
      <c r="B53" s="701">
        <v>65.762953754067993</v>
      </c>
      <c r="C53" s="701">
        <v>52.270789999999998</v>
      </c>
      <c r="D53" s="702">
        <v>-13.492163754068001</v>
      </c>
      <c r="E53" s="703">
        <v>0.79483640889100005</v>
      </c>
      <c r="F53" s="701">
        <v>53.660786718258997</v>
      </c>
      <c r="G53" s="702">
        <v>8.9434644530429992</v>
      </c>
      <c r="H53" s="704">
        <v>4.9434800000000001</v>
      </c>
      <c r="I53" s="701">
        <v>14.47453</v>
      </c>
      <c r="J53" s="702">
        <v>5.5310655469560004</v>
      </c>
      <c r="K53" s="705">
        <v>0.26974129313400003</v>
      </c>
    </row>
    <row r="54" spans="1:11" ht="14.4" customHeight="1" thickBot="1" x14ac:dyDescent="0.35">
      <c r="A54" s="723" t="s">
        <v>380</v>
      </c>
      <c r="B54" s="701">
        <v>0</v>
      </c>
      <c r="C54" s="701">
        <v>0.69899999999899998</v>
      </c>
      <c r="D54" s="702">
        <v>0.69899999999899998</v>
      </c>
      <c r="E54" s="711" t="s">
        <v>329</v>
      </c>
      <c r="F54" s="701">
        <v>0</v>
      </c>
      <c r="G54" s="702">
        <v>0</v>
      </c>
      <c r="H54" s="704">
        <v>0</v>
      </c>
      <c r="I54" s="701">
        <v>0</v>
      </c>
      <c r="J54" s="702">
        <v>0</v>
      </c>
      <c r="K54" s="712" t="s">
        <v>329</v>
      </c>
    </row>
    <row r="55" spans="1:11" ht="14.4" customHeight="1" thickBot="1" x14ac:dyDescent="0.35">
      <c r="A55" s="723" t="s">
        <v>381</v>
      </c>
      <c r="B55" s="701">
        <v>0</v>
      </c>
      <c r="C55" s="701">
        <v>10.342169999999999</v>
      </c>
      <c r="D55" s="702">
        <v>10.342169999999999</v>
      </c>
      <c r="E55" s="711" t="s">
        <v>329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" customHeight="1" thickBot="1" x14ac:dyDescent="0.35">
      <c r="A56" s="723" t="s">
        <v>382</v>
      </c>
      <c r="B56" s="701">
        <v>171.37461133399901</v>
      </c>
      <c r="C56" s="701">
        <v>178.87553</v>
      </c>
      <c r="D56" s="702">
        <v>7.5009186659999996</v>
      </c>
      <c r="E56" s="703">
        <v>1.043769135974</v>
      </c>
      <c r="F56" s="701">
        <v>175</v>
      </c>
      <c r="G56" s="702">
        <v>29.166666666666</v>
      </c>
      <c r="H56" s="704">
        <v>15.818239999999999</v>
      </c>
      <c r="I56" s="701">
        <v>24.690380000000001</v>
      </c>
      <c r="J56" s="702">
        <v>-4.4762866666659997</v>
      </c>
      <c r="K56" s="705">
        <v>0.14108788571399999</v>
      </c>
    </row>
    <row r="57" spans="1:11" ht="14.4" customHeight="1" thickBot="1" x14ac:dyDescent="0.35">
      <c r="A57" s="723" t="s">
        <v>383</v>
      </c>
      <c r="B57" s="701">
        <v>0</v>
      </c>
      <c r="C57" s="701">
        <v>0.41399999999999998</v>
      </c>
      <c r="D57" s="702">
        <v>0.41399999999999998</v>
      </c>
      <c r="E57" s="711" t="s">
        <v>355</v>
      </c>
      <c r="F57" s="701">
        <v>0</v>
      </c>
      <c r="G57" s="702">
        <v>0</v>
      </c>
      <c r="H57" s="704">
        <v>0</v>
      </c>
      <c r="I57" s="701">
        <v>0</v>
      </c>
      <c r="J57" s="702">
        <v>0</v>
      </c>
      <c r="K57" s="712" t="s">
        <v>329</v>
      </c>
    </row>
    <row r="58" spans="1:11" ht="14.4" customHeight="1" thickBot="1" x14ac:dyDescent="0.35">
      <c r="A58" s="722" t="s">
        <v>384</v>
      </c>
      <c r="B58" s="706">
        <v>192.54384607770601</v>
      </c>
      <c r="C58" s="706">
        <v>158.44125</v>
      </c>
      <c r="D58" s="707">
        <v>-34.102596077706004</v>
      </c>
      <c r="E58" s="713">
        <v>0.82288399877499996</v>
      </c>
      <c r="F58" s="706">
        <v>159.66213774063999</v>
      </c>
      <c r="G58" s="707">
        <v>26.610356290106001</v>
      </c>
      <c r="H58" s="709">
        <v>17.357340000000001</v>
      </c>
      <c r="I58" s="706">
        <v>23.26568</v>
      </c>
      <c r="J58" s="707">
        <v>-3.3446762901059999</v>
      </c>
      <c r="K58" s="714">
        <v>0.14571820426000001</v>
      </c>
    </row>
    <row r="59" spans="1:11" ht="14.4" customHeight="1" thickBot="1" x14ac:dyDescent="0.35">
      <c r="A59" s="723" t="s">
        <v>385</v>
      </c>
      <c r="B59" s="701">
        <v>0</v>
      </c>
      <c r="C59" s="701">
        <v>6.3074099999989999</v>
      </c>
      <c r="D59" s="702">
        <v>6.3074099999989999</v>
      </c>
      <c r="E59" s="711" t="s">
        <v>355</v>
      </c>
      <c r="F59" s="701">
        <v>0</v>
      </c>
      <c r="G59" s="702">
        <v>0</v>
      </c>
      <c r="H59" s="704">
        <v>0</v>
      </c>
      <c r="I59" s="701">
        <v>0</v>
      </c>
      <c r="J59" s="702">
        <v>0</v>
      </c>
      <c r="K59" s="712" t="s">
        <v>329</v>
      </c>
    </row>
    <row r="60" spans="1:11" ht="14.4" customHeight="1" thickBot="1" x14ac:dyDescent="0.35">
      <c r="A60" s="723" t="s">
        <v>386</v>
      </c>
      <c r="B60" s="701">
        <v>0</v>
      </c>
      <c r="C60" s="701">
        <v>1.5973999999999999</v>
      </c>
      <c r="D60" s="702">
        <v>1.5973999999999999</v>
      </c>
      <c r="E60" s="711" t="s">
        <v>329</v>
      </c>
      <c r="F60" s="701">
        <v>1.242057484089</v>
      </c>
      <c r="G60" s="702">
        <v>0.207009580681</v>
      </c>
      <c r="H60" s="704">
        <v>7.3169999999999999E-2</v>
      </c>
      <c r="I60" s="701">
        <v>0.21698999999999999</v>
      </c>
      <c r="J60" s="702">
        <v>9.9804193180000004E-3</v>
      </c>
      <c r="K60" s="705">
        <v>0.17470205910700001</v>
      </c>
    </row>
    <row r="61" spans="1:11" ht="14.4" customHeight="1" thickBot="1" x14ac:dyDescent="0.35">
      <c r="A61" s="723" t="s">
        <v>387</v>
      </c>
      <c r="B61" s="701">
        <v>39.847587980923997</v>
      </c>
      <c r="C61" s="701">
        <v>7.3737399999999997</v>
      </c>
      <c r="D61" s="702">
        <v>-32.473847980923999</v>
      </c>
      <c r="E61" s="703">
        <v>0.18504859073300001</v>
      </c>
      <c r="F61" s="701">
        <v>7.4063696731480002</v>
      </c>
      <c r="G61" s="702">
        <v>1.234394945524</v>
      </c>
      <c r="H61" s="704">
        <v>0</v>
      </c>
      <c r="I61" s="701">
        <v>0</v>
      </c>
      <c r="J61" s="702">
        <v>-1.234394945524</v>
      </c>
      <c r="K61" s="705">
        <v>0</v>
      </c>
    </row>
    <row r="62" spans="1:11" ht="14.4" customHeight="1" thickBot="1" x14ac:dyDescent="0.35">
      <c r="A62" s="723" t="s">
        <v>388</v>
      </c>
      <c r="B62" s="701">
        <v>137.01314333131299</v>
      </c>
      <c r="C62" s="701">
        <v>111.65406</v>
      </c>
      <c r="D62" s="702">
        <v>-25.359083331312998</v>
      </c>
      <c r="E62" s="703">
        <v>0.81491495841299999</v>
      </c>
      <c r="F62" s="701">
        <v>117.02545101253</v>
      </c>
      <c r="G62" s="702">
        <v>19.504241835420999</v>
      </c>
      <c r="H62" s="704">
        <v>17.04617</v>
      </c>
      <c r="I62" s="701">
        <v>20.578690000000002</v>
      </c>
      <c r="J62" s="702">
        <v>1.074448164578</v>
      </c>
      <c r="K62" s="705">
        <v>0.17584798709900001</v>
      </c>
    </row>
    <row r="63" spans="1:11" ht="14.4" customHeight="1" thickBot="1" x14ac:dyDescent="0.35">
      <c r="A63" s="723" t="s">
        <v>389</v>
      </c>
      <c r="B63" s="701">
        <v>0</v>
      </c>
      <c r="C63" s="701">
        <v>3.0129999999999999</v>
      </c>
      <c r="D63" s="702">
        <v>3.0129999999999999</v>
      </c>
      <c r="E63" s="711" t="s">
        <v>329</v>
      </c>
      <c r="F63" s="701">
        <v>6.7954029650059997</v>
      </c>
      <c r="G63" s="702">
        <v>1.132567160834</v>
      </c>
      <c r="H63" s="704">
        <v>0</v>
      </c>
      <c r="I63" s="701">
        <v>2.1779999999999999</v>
      </c>
      <c r="J63" s="702">
        <v>1.0454328391650001</v>
      </c>
      <c r="K63" s="705">
        <v>0.32051079401900001</v>
      </c>
    </row>
    <row r="64" spans="1:11" ht="14.4" customHeight="1" thickBot="1" x14ac:dyDescent="0.35">
      <c r="A64" s="723" t="s">
        <v>390</v>
      </c>
      <c r="B64" s="701">
        <v>15.683114765468</v>
      </c>
      <c r="C64" s="701">
        <v>28.495640000000002</v>
      </c>
      <c r="D64" s="702">
        <v>12.812525234531</v>
      </c>
      <c r="E64" s="703">
        <v>1.8169630475909999</v>
      </c>
      <c r="F64" s="701">
        <v>27.192856605865</v>
      </c>
      <c r="G64" s="702">
        <v>4.5321427676440003</v>
      </c>
      <c r="H64" s="704">
        <v>0.23799999999999999</v>
      </c>
      <c r="I64" s="701">
        <v>0.29199999999999998</v>
      </c>
      <c r="J64" s="702">
        <v>-4.2401427676440004</v>
      </c>
      <c r="K64" s="705">
        <v>1.0738114211999999E-2</v>
      </c>
    </row>
    <row r="65" spans="1:11" ht="14.4" customHeight="1" thickBot="1" x14ac:dyDescent="0.35">
      <c r="A65" s="722" t="s">
        <v>391</v>
      </c>
      <c r="B65" s="706">
        <v>4538.8555789152797</v>
      </c>
      <c r="C65" s="706">
        <v>4535.2474099999999</v>
      </c>
      <c r="D65" s="707">
        <v>-3.6081689152780001</v>
      </c>
      <c r="E65" s="713">
        <v>0.99920504875000005</v>
      </c>
      <c r="F65" s="706">
        <v>4485</v>
      </c>
      <c r="G65" s="707">
        <v>747.5</v>
      </c>
      <c r="H65" s="709">
        <v>477.32263</v>
      </c>
      <c r="I65" s="706">
        <v>830.49338</v>
      </c>
      <c r="J65" s="707">
        <v>82.993380000000002</v>
      </c>
      <c r="K65" s="714">
        <v>0.18517132218499999</v>
      </c>
    </row>
    <row r="66" spans="1:11" ht="14.4" customHeight="1" thickBot="1" x14ac:dyDescent="0.35">
      <c r="A66" s="723" t="s">
        <v>392</v>
      </c>
      <c r="B66" s="701">
        <v>5</v>
      </c>
      <c r="C66" s="701">
        <v>14.44769</v>
      </c>
      <c r="D66" s="702">
        <v>9.4476899999999997</v>
      </c>
      <c r="E66" s="703">
        <v>2.8895379999999999</v>
      </c>
      <c r="F66" s="701">
        <v>0</v>
      </c>
      <c r="G66" s="702">
        <v>0</v>
      </c>
      <c r="H66" s="704">
        <v>8.8188999999999993</v>
      </c>
      <c r="I66" s="701">
        <v>12.52271</v>
      </c>
      <c r="J66" s="702">
        <v>12.52271</v>
      </c>
      <c r="K66" s="712" t="s">
        <v>329</v>
      </c>
    </row>
    <row r="67" spans="1:11" ht="14.4" customHeight="1" thickBot="1" x14ac:dyDescent="0.35">
      <c r="A67" s="723" t="s">
        <v>393</v>
      </c>
      <c r="B67" s="701">
        <v>53</v>
      </c>
      <c r="C67" s="701">
        <v>344.78154000000001</v>
      </c>
      <c r="D67" s="702">
        <v>291.78154000000001</v>
      </c>
      <c r="E67" s="703">
        <v>6.5053120754710001</v>
      </c>
      <c r="F67" s="701">
        <v>0</v>
      </c>
      <c r="G67" s="702">
        <v>0</v>
      </c>
      <c r="H67" s="704">
        <v>80.51746</v>
      </c>
      <c r="I67" s="701">
        <v>82.055170000000004</v>
      </c>
      <c r="J67" s="702">
        <v>82.055170000000004</v>
      </c>
      <c r="K67" s="712" t="s">
        <v>329</v>
      </c>
    </row>
    <row r="68" spans="1:11" ht="14.4" customHeight="1" thickBot="1" x14ac:dyDescent="0.35">
      <c r="A68" s="723" t="s">
        <v>394</v>
      </c>
      <c r="B68" s="701">
        <v>0</v>
      </c>
      <c r="C68" s="701">
        <v>0.55200000000000005</v>
      </c>
      <c r="D68" s="702">
        <v>0.55200000000000005</v>
      </c>
      <c r="E68" s="711" t="s">
        <v>355</v>
      </c>
      <c r="F68" s="701">
        <v>0</v>
      </c>
      <c r="G68" s="702">
        <v>0</v>
      </c>
      <c r="H68" s="704">
        <v>0</v>
      </c>
      <c r="I68" s="701">
        <v>0</v>
      </c>
      <c r="J68" s="702">
        <v>0</v>
      </c>
      <c r="K68" s="712" t="s">
        <v>329</v>
      </c>
    </row>
    <row r="69" spans="1:11" ht="14.4" customHeight="1" thickBot="1" x14ac:dyDescent="0.35">
      <c r="A69" s="723" t="s">
        <v>395</v>
      </c>
      <c r="B69" s="701">
        <v>0</v>
      </c>
      <c r="C69" s="701">
        <v>0.23499999999999999</v>
      </c>
      <c r="D69" s="702">
        <v>0.23499999999999999</v>
      </c>
      <c r="E69" s="711" t="s">
        <v>329</v>
      </c>
      <c r="F69" s="701">
        <v>0</v>
      </c>
      <c r="G69" s="702">
        <v>0</v>
      </c>
      <c r="H69" s="704">
        <v>29.441500000000001</v>
      </c>
      <c r="I69" s="701">
        <v>29.441500000000001</v>
      </c>
      <c r="J69" s="702">
        <v>29.441500000000001</v>
      </c>
      <c r="K69" s="712" t="s">
        <v>329</v>
      </c>
    </row>
    <row r="70" spans="1:11" ht="14.4" customHeight="1" thickBot="1" x14ac:dyDescent="0.35">
      <c r="A70" s="723" t="s">
        <v>396</v>
      </c>
      <c r="B70" s="701">
        <v>500.4</v>
      </c>
      <c r="C70" s="701">
        <v>545.95288000000005</v>
      </c>
      <c r="D70" s="702">
        <v>45.552880000000002</v>
      </c>
      <c r="E70" s="703">
        <v>1.091032933653</v>
      </c>
      <c r="F70" s="701">
        <v>525</v>
      </c>
      <c r="G70" s="702">
        <v>87.5</v>
      </c>
      <c r="H70" s="704">
        <v>41.617489999999997</v>
      </c>
      <c r="I70" s="701">
        <v>82.864099999999993</v>
      </c>
      <c r="J70" s="702">
        <v>-4.6359000000000004</v>
      </c>
      <c r="K70" s="705">
        <v>0.157836380952</v>
      </c>
    </row>
    <row r="71" spans="1:11" ht="14.4" customHeight="1" thickBot="1" x14ac:dyDescent="0.35">
      <c r="A71" s="723" t="s">
        <v>397</v>
      </c>
      <c r="B71" s="701">
        <v>3700.4911977828501</v>
      </c>
      <c r="C71" s="701">
        <v>3337.9373599999999</v>
      </c>
      <c r="D71" s="702">
        <v>-362.55383778285199</v>
      </c>
      <c r="E71" s="703">
        <v>0.90202548299499996</v>
      </c>
      <c r="F71" s="701">
        <v>3700</v>
      </c>
      <c r="G71" s="702">
        <v>616.66666666666697</v>
      </c>
      <c r="H71" s="704">
        <v>283.91791000000001</v>
      </c>
      <c r="I71" s="701">
        <v>571.61356000000001</v>
      </c>
      <c r="J71" s="702">
        <v>-45.053106666665997</v>
      </c>
      <c r="K71" s="705">
        <v>0.154490151351</v>
      </c>
    </row>
    <row r="72" spans="1:11" ht="14.4" customHeight="1" thickBot="1" x14ac:dyDescent="0.35">
      <c r="A72" s="723" t="s">
        <v>398</v>
      </c>
      <c r="B72" s="701">
        <v>279.96438113242601</v>
      </c>
      <c r="C72" s="701">
        <v>291.34093999999999</v>
      </c>
      <c r="D72" s="702">
        <v>11.376558867572999</v>
      </c>
      <c r="E72" s="703">
        <v>1.040635736666</v>
      </c>
      <c r="F72" s="701">
        <v>260</v>
      </c>
      <c r="G72" s="702">
        <v>43.333333333333002</v>
      </c>
      <c r="H72" s="704">
        <v>33.009369999999997</v>
      </c>
      <c r="I72" s="701">
        <v>51.996339999999996</v>
      </c>
      <c r="J72" s="702">
        <v>8.6630066666659999</v>
      </c>
      <c r="K72" s="705">
        <v>0.19998592307599999</v>
      </c>
    </row>
    <row r="73" spans="1:11" ht="14.4" customHeight="1" thickBot="1" x14ac:dyDescent="0.35">
      <c r="A73" s="722" t="s">
        <v>399</v>
      </c>
      <c r="B73" s="706">
        <v>0</v>
      </c>
      <c r="C73" s="706">
        <v>4.2942</v>
      </c>
      <c r="D73" s="707">
        <v>4.2942</v>
      </c>
      <c r="E73" s="708" t="s">
        <v>355</v>
      </c>
      <c r="F73" s="706">
        <v>0</v>
      </c>
      <c r="G73" s="707">
        <v>0</v>
      </c>
      <c r="H73" s="709">
        <v>0</v>
      </c>
      <c r="I73" s="706">
        <v>0</v>
      </c>
      <c r="J73" s="707">
        <v>0</v>
      </c>
      <c r="K73" s="710" t="s">
        <v>329</v>
      </c>
    </row>
    <row r="74" spans="1:11" ht="14.4" customHeight="1" thickBot="1" x14ac:dyDescent="0.35">
      <c r="A74" s="723" t="s">
        <v>400</v>
      </c>
      <c r="B74" s="701">
        <v>0</v>
      </c>
      <c r="C74" s="701">
        <v>4.2942</v>
      </c>
      <c r="D74" s="702">
        <v>4.2942</v>
      </c>
      <c r="E74" s="711" t="s">
        <v>355</v>
      </c>
      <c r="F74" s="701">
        <v>0</v>
      </c>
      <c r="G74" s="702">
        <v>0</v>
      </c>
      <c r="H74" s="704">
        <v>0</v>
      </c>
      <c r="I74" s="701">
        <v>0</v>
      </c>
      <c r="J74" s="702">
        <v>0</v>
      </c>
      <c r="K74" s="712" t="s">
        <v>329</v>
      </c>
    </row>
    <row r="75" spans="1:11" ht="14.4" customHeight="1" thickBot="1" x14ac:dyDescent="0.35">
      <c r="A75" s="721" t="s">
        <v>42</v>
      </c>
      <c r="B75" s="701">
        <v>2258.1808955954398</v>
      </c>
      <c r="C75" s="701">
        <v>2140.0140000000001</v>
      </c>
      <c r="D75" s="702">
        <v>-118.166895595444</v>
      </c>
      <c r="E75" s="703">
        <v>0.94767164321200004</v>
      </c>
      <c r="F75" s="701">
        <v>2132.5805257561801</v>
      </c>
      <c r="G75" s="702">
        <v>355.43008762603</v>
      </c>
      <c r="H75" s="704">
        <v>255.51599999999999</v>
      </c>
      <c r="I75" s="701">
        <v>512.58299999999997</v>
      </c>
      <c r="J75" s="702">
        <v>157.15291237397</v>
      </c>
      <c r="K75" s="705">
        <v>0.24035809846699999</v>
      </c>
    </row>
    <row r="76" spans="1:11" ht="14.4" customHeight="1" thickBot="1" x14ac:dyDescent="0.35">
      <c r="A76" s="722" t="s">
        <v>401</v>
      </c>
      <c r="B76" s="706">
        <v>2258.1808955954398</v>
      </c>
      <c r="C76" s="706">
        <v>2140.0140000000001</v>
      </c>
      <c r="D76" s="707">
        <v>-118.166895595444</v>
      </c>
      <c r="E76" s="713">
        <v>0.94767164321200004</v>
      </c>
      <c r="F76" s="706">
        <v>2132.5805257561801</v>
      </c>
      <c r="G76" s="707">
        <v>355.43008762603</v>
      </c>
      <c r="H76" s="709">
        <v>255.51599999999999</v>
      </c>
      <c r="I76" s="706">
        <v>512.58299999999997</v>
      </c>
      <c r="J76" s="707">
        <v>157.15291237397</v>
      </c>
      <c r="K76" s="714">
        <v>0.24035809846699999</v>
      </c>
    </row>
    <row r="77" spans="1:11" ht="14.4" customHeight="1" thickBot="1" x14ac:dyDescent="0.35">
      <c r="A77" s="723" t="s">
        <v>402</v>
      </c>
      <c r="B77" s="701">
        <v>602.82699999999795</v>
      </c>
      <c r="C77" s="701">
        <v>539.404</v>
      </c>
      <c r="D77" s="702">
        <v>-63.422999999997003</v>
      </c>
      <c r="E77" s="703">
        <v>0.89479071109899999</v>
      </c>
      <c r="F77" s="701">
        <v>544.57853918727096</v>
      </c>
      <c r="G77" s="702">
        <v>90.763089864544995</v>
      </c>
      <c r="H77" s="704">
        <v>51.067999999999998</v>
      </c>
      <c r="I77" s="701">
        <v>101.343</v>
      </c>
      <c r="J77" s="702">
        <v>10.579910135454</v>
      </c>
      <c r="K77" s="705">
        <v>0.18609436969500001</v>
      </c>
    </row>
    <row r="78" spans="1:11" ht="14.4" customHeight="1" thickBot="1" x14ac:dyDescent="0.35">
      <c r="A78" s="723" t="s">
        <v>403</v>
      </c>
      <c r="B78" s="701">
        <v>214.353895595453</v>
      </c>
      <c r="C78" s="701">
        <v>195.35300000000001</v>
      </c>
      <c r="D78" s="702">
        <v>-19.000895595452</v>
      </c>
      <c r="E78" s="703">
        <v>0.91135735815399999</v>
      </c>
      <c r="F78" s="701">
        <v>207.730102855155</v>
      </c>
      <c r="G78" s="702">
        <v>34.621683809192</v>
      </c>
      <c r="H78" s="704">
        <v>16.806000000000001</v>
      </c>
      <c r="I78" s="701">
        <v>39.392000000000003</v>
      </c>
      <c r="J78" s="702">
        <v>4.7703161908069998</v>
      </c>
      <c r="K78" s="705">
        <v>0.189630676818</v>
      </c>
    </row>
    <row r="79" spans="1:11" ht="14.4" customHeight="1" thickBot="1" x14ac:dyDescent="0.35">
      <c r="A79" s="723" t="s">
        <v>404</v>
      </c>
      <c r="B79" s="701">
        <v>1440.99999999999</v>
      </c>
      <c r="C79" s="701">
        <v>1404.421</v>
      </c>
      <c r="D79" s="702">
        <v>-36.578999999993997</v>
      </c>
      <c r="E79" s="703">
        <v>0.97461554476000001</v>
      </c>
      <c r="F79" s="701">
        <v>1379.5388352512</v>
      </c>
      <c r="G79" s="702">
        <v>229.923139208533</v>
      </c>
      <c r="H79" s="704">
        <v>187.642</v>
      </c>
      <c r="I79" s="701">
        <v>371.84800000000001</v>
      </c>
      <c r="J79" s="702">
        <v>141.92486079146701</v>
      </c>
      <c r="K79" s="705">
        <v>0.26954514834799997</v>
      </c>
    </row>
    <row r="80" spans="1:11" ht="14.4" customHeight="1" thickBot="1" x14ac:dyDescent="0.35">
      <c r="A80" s="723" t="s">
        <v>405</v>
      </c>
      <c r="B80" s="701">
        <v>0</v>
      </c>
      <c r="C80" s="701">
        <v>0.83599999999999997</v>
      </c>
      <c r="D80" s="702">
        <v>0.83599999999999997</v>
      </c>
      <c r="E80" s="711" t="s">
        <v>329</v>
      </c>
      <c r="F80" s="701">
        <v>0.733048462555</v>
      </c>
      <c r="G80" s="702">
        <v>0.122174743759</v>
      </c>
      <c r="H80" s="704">
        <v>0</v>
      </c>
      <c r="I80" s="701">
        <v>0</v>
      </c>
      <c r="J80" s="702">
        <v>-0.122174743759</v>
      </c>
      <c r="K80" s="705">
        <v>0</v>
      </c>
    </row>
    <row r="81" spans="1:11" ht="14.4" customHeight="1" thickBot="1" x14ac:dyDescent="0.35">
      <c r="A81" s="724" t="s">
        <v>406</v>
      </c>
      <c r="B81" s="706">
        <v>4372.3856817927399</v>
      </c>
      <c r="C81" s="706">
        <v>4143.9395800000002</v>
      </c>
      <c r="D81" s="707">
        <v>-228.44610179273701</v>
      </c>
      <c r="E81" s="713">
        <v>0.94775252724199999</v>
      </c>
      <c r="F81" s="706">
        <v>4475.85603301231</v>
      </c>
      <c r="G81" s="707">
        <v>745.97600550205198</v>
      </c>
      <c r="H81" s="709">
        <v>239.86581000000001</v>
      </c>
      <c r="I81" s="706">
        <v>556.51872000000003</v>
      </c>
      <c r="J81" s="707">
        <v>-189.457285502052</v>
      </c>
      <c r="K81" s="714">
        <v>0.124337940249</v>
      </c>
    </row>
    <row r="82" spans="1:11" ht="14.4" customHeight="1" thickBot="1" x14ac:dyDescent="0.35">
      <c r="A82" s="721" t="s">
        <v>45</v>
      </c>
      <c r="B82" s="701">
        <v>1764.0715325854401</v>
      </c>
      <c r="C82" s="701">
        <v>1489.34393</v>
      </c>
      <c r="D82" s="702">
        <v>-274.72760258543502</v>
      </c>
      <c r="E82" s="703">
        <v>0.84426504395599999</v>
      </c>
      <c r="F82" s="701">
        <v>1594.5107303060099</v>
      </c>
      <c r="G82" s="702">
        <v>265.75178838433601</v>
      </c>
      <c r="H82" s="704">
        <v>37.070900000000002</v>
      </c>
      <c r="I82" s="701">
        <v>116.67988</v>
      </c>
      <c r="J82" s="702">
        <v>-149.07190838433601</v>
      </c>
      <c r="K82" s="705">
        <v>7.3175976668999998E-2</v>
      </c>
    </row>
    <row r="83" spans="1:11" ht="14.4" customHeight="1" thickBot="1" x14ac:dyDescent="0.35">
      <c r="A83" s="725" t="s">
        <v>407</v>
      </c>
      <c r="B83" s="701">
        <v>1764.0715325854401</v>
      </c>
      <c r="C83" s="701">
        <v>1489.34393</v>
      </c>
      <c r="D83" s="702">
        <v>-274.72760258543502</v>
      </c>
      <c r="E83" s="703">
        <v>0.84426504395599999</v>
      </c>
      <c r="F83" s="701">
        <v>1594.5107303060099</v>
      </c>
      <c r="G83" s="702">
        <v>265.75178838433601</v>
      </c>
      <c r="H83" s="704">
        <v>37.070900000000002</v>
      </c>
      <c r="I83" s="701">
        <v>116.67988</v>
      </c>
      <c r="J83" s="702">
        <v>-149.07190838433601</v>
      </c>
      <c r="K83" s="705">
        <v>7.3175976668999998E-2</v>
      </c>
    </row>
    <row r="84" spans="1:11" ht="14.4" customHeight="1" thickBot="1" x14ac:dyDescent="0.35">
      <c r="A84" s="723" t="s">
        <v>408</v>
      </c>
      <c r="B84" s="701">
        <v>435.38158966727502</v>
      </c>
      <c r="C84" s="701">
        <v>582.81637999999998</v>
      </c>
      <c r="D84" s="702">
        <v>147.43479033272499</v>
      </c>
      <c r="E84" s="703">
        <v>1.3386334972159999</v>
      </c>
      <c r="F84" s="701">
        <v>493.75266095122402</v>
      </c>
      <c r="G84" s="702">
        <v>82.292110158537</v>
      </c>
      <c r="H84" s="704">
        <v>2.1241099999999999</v>
      </c>
      <c r="I84" s="701">
        <v>59.212719999999997</v>
      </c>
      <c r="J84" s="702">
        <v>-23.079390158536999</v>
      </c>
      <c r="K84" s="705">
        <v>0.1199238499</v>
      </c>
    </row>
    <row r="85" spans="1:11" ht="14.4" customHeight="1" thickBot="1" x14ac:dyDescent="0.35">
      <c r="A85" s="723" t="s">
        <v>409</v>
      </c>
      <c r="B85" s="701">
        <v>0</v>
      </c>
      <c r="C85" s="701">
        <v>2.2389999999999999</v>
      </c>
      <c r="D85" s="702">
        <v>2.2389999999999999</v>
      </c>
      <c r="E85" s="711" t="s">
        <v>329</v>
      </c>
      <c r="F85" s="701">
        <v>2.8787560276759998</v>
      </c>
      <c r="G85" s="702">
        <v>0.47979267127899999</v>
      </c>
      <c r="H85" s="704">
        <v>0</v>
      </c>
      <c r="I85" s="701">
        <v>0</v>
      </c>
      <c r="J85" s="702">
        <v>-0.47979267127899999</v>
      </c>
      <c r="K85" s="705">
        <v>0</v>
      </c>
    </row>
    <row r="86" spans="1:11" ht="14.4" customHeight="1" thickBot="1" x14ac:dyDescent="0.35">
      <c r="A86" s="723" t="s">
        <v>410</v>
      </c>
      <c r="B86" s="701">
        <v>55.993023472090002</v>
      </c>
      <c r="C86" s="701">
        <v>216.23642000000001</v>
      </c>
      <c r="D86" s="702">
        <v>160.243396527909</v>
      </c>
      <c r="E86" s="703">
        <v>3.861845754905</v>
      </c>
      <c r="F86" s="701">
        <v>262.31992655935301</v>
      </c>
      <c r="G86" s="702">
        <v>43.719987759892</v>
      </c>
      <c r="H86" s="704">
        <v>23.06279</v>
      </c>
      <c r="I86" s="701">
        <v>24.969750000000001</v>
      </c>
      <c r="J86" s="702">
        <v>-18.750237759891998</v>
      </c>
      <c r="K86" s="705">
        <v>9.5188155652000006E-2</v>
      </c>
    </row>
    <row r="87" spans="1:11" ht="14.4" customHeight="1" thickBot="1" x14ac:dyDescent="0.35">
      <c r="A87" s="723" t="s">
        <v>411</v>
      </c>
      <c r="B87" s="701">
        <v>1040.6969194460701</v>
      </c>
      <c r="C87" s="701">
        <v>491.92977000000002</v>
      </c>
      <c r="D87" s="702">
        <v>-548.76714944607102</v>
      </c>
      <c r="E87" s="703">
        <v>0.47269263587499999</v>
      </c>
      <c r="F87" s="701">
        <v>617.221194095329</v>
      </c>
      <c r="G87" s="702">
        <v>102.87019901588801</v>
      </c>
      <c r="H87" s="704">
        <v>2.8507600000000002</v>
      </c>
      <c r="I87" s="701">
        <v>7.0115699999999999</v>
      </c>
      <c r="J87" s="702">
        <v>-95.858629015887999</v>
      </c>
      <c r="K87" s="705">
        <v>1.135989831E-2</v>
      </c>
    </row>
    <row r="88" spans="1:11" ht="14.4" customHeight="1" thickBot="1" x14ac:dyDescent="0.35">
      <c r="A88" s="723" t="s">
        <v>412</v>
      </c>
      <c r="B88" s="701">
        <v>231.99999999999901</v>
      </c>
      <c r="C88" s="701">
        <v>223.99482</v>
      </c>
      <c r="D88" s="702">
        <v>-8.0051799999979991</v>
      </c>
      <c r="E88" s="703">
        <v>0.96549491379300001</v>
      </c>
      <c r="F88" s="701">
        <v>215.37371581635799</v>
      </c>
      <c r="G88" s="702">
        <v>35.895619302725997</v>
      </c>
      <c r="H88" s="704">
        <v>9.0332399999999993</v>
      </c>
      <c r="I88" s="701">
        <v>25.48584</v>
      </c>
      <c r="J88" s="702">
        <v>-10.409779302725999</v>
      </c>
      <c r="K88" s="705">
        <v>0.118333102548</v>
      </c>
    </row>
    <row r="89" spans="1:11" ht="14.4" customHeight="1" thickBot="1" x14ac:dyDescent="0.35">
      <c r="A89" s="723" t="s">
        <v>413</v>
      </c>
      <c r="B89" s="701">
        <v>0</v>
      </c>
      <c r="C89" s="701">
        <v>2.8942399999999999</v>
      </c>
      <c r="D89" s="702">
        <v>2.8942399999999999</v>
      </c>
      <c r="E89" s="711" t="s">
        <v>355</v>
      </c>
      <c r="F89" s="701">
        <v>2.9644768560710002</v>
      </c>
      <c r="G89" s="702">
        <v>0.494079476011</v>
      </c>
      <c r="H89" s="704">
        <v>0</v>
      </c>
      <c r="I89" s="701">
        <v>0</v>
      </c>
      <c r="J89" s="702">
        <v>-0.494079476011</v>
      </c>
      <c r="K89" s="705">
        <v>0</v>
      </c>
    </row>
    <row r="90" spans="1:11" ht="14.4" customHeight="1" thickBot="1" x14ac:dyDescent="0.35">
      <c r="A90" s="723" t="s">
        <v>414</v>
      </c>
      <c r="B90" s="701">
        <v>0</v>
      </c>
      <c r="C90" s="701">
        <v>-30.7667</v>
      </c>
      <c r="D90" s="702">
        <v>-30.7667</v>
      </c>
      <c r="E90" s="711" t="s">
        <v>355</v>
      </c>
      <c r="F90" s="701">
        <v>0</v>
      </c>
      <c r="G90" s="702">
        <v>0</v>
      </c>
      <c r="H90" s="704">
        <v>0</v>
      </c>
      <c r="I90" s="701">
        <v>0</v>
      </c>
      <c r="J90" s="702">
        <v>0</v>
      </c>
      <c r="K90" s="705">
        <v>2</v>
      </c>
    </row>
    <row r="91" spans="1:11" ht="14.4" customHeight="1" thickBot="1" x14ac:dyDescent="0.35">
      <c r="A91" s="726" t="s">
        <v>46</v>
      </c>
      <c r="B91" s="706">
        <v>0</v>
      </c>
      <c r="C91" s="706">
        <v>126.44840000000001</v>
      </c>
      <c r="D91" s="707">
        <v>126.44840000000001</v>
      </c>
      <c r="E91" s="708" t="s">
        <v>329</v>
      </c>
      <c r="F91" s="706">
        <v>0</v>
      </c>
      <c r="G91" s="707">
        <v>0</v>
      </c>
      <c r="H91" s="709">
        <v>2.456</v>
      </c>
      <c r="I91" s="706">
        <v>7.2779999999999996</v>
      </c>
      <c r="J91" s="707">
        <v>7.2779999999999996</v>
      </c>
      <c r="K91" s="710" t="s">
        <v>329</v>
      </c>
    </row>
    <row r="92" spans="1:11" ht="14.4" customHeight="1" thickBot="1" x14ac:dyDescent="0.35">
      <c r="A92" s="722" t="s">
        <v>415</v>
      </c>
      <c r="B92" s="706">
        <v>0</v>
      </c>
      <c r="C92" s="706">
        <v>95.977999999999994</v>
      </c>
      <c r="D92" s="707">
        <v>95.977999999999994</v>
      </c>
      <c r="E92" s="708" t="s">
        <v>329</v>
      </c>
      <c r="F92" s="706">
        <v>0</v>
      </c>
      <c r="G92" s="707">
        <v>0</v>
      </c>
      <c r="H92" s="709">
        <v>2.456</v>
      </c>
      <c r="I92" s="706">
        <v>7.2779999999999996</v>
      </c>
      <c r="J92" s="707">
        <v>7.2779999999999996</v>
      </c>
      <c r="K92" s="710" t="s">
        <v>329</v>
      </c>
    </row>
    <row r="93" spans="1:11" ht="14.4" customHeight="1" thickBot="1" x14ac:dyDescent="0.35">
      <c r="A93" s="723" t="s">
        <v>416</v>
      </c>
      <c r="B93" s="701">
        <v>0</v>
      </c>
      <c r="C93" s="701">
        <v>82.418000000000006</v>
      </c>
      <c r="D93" s="702">
        <v>82.418000000000006</v>
      </c>
      <c r="E93" s="711" t="s">
        <v>329</v>
      </c>
      <c r="F93" s="701">
        <v>0</v>
      </c>
      <c r="G93" s="702">
        <v>0</v>
      </c>
      <c r="H93" s="704">
        <v>0.156</v>
      </c>
      <c r="I93" s="701">
        <v>4.9779999999999998</v>
      </c>
      <c r="J93" s="702">
        <v>4.9779999999999998</v>
      </c>
      <c r="K93" s="712" t="s">
        <v>329</v>
      </c>
    </row>
    <row r="94" spans="1:11" ht="14.4" customHeight="1" thickBot="1" x14ac:dyDescent="0.35">
      <c r="A94" s="723" t="s">
        <v>417</v>
      </c>
      <c r="B94" s="701">
        <v>0</v>
      </c>
      <c r="C94" s="701">
        <v>13.56</v>
      </c>
      <c r="D94" s="702">
        <v>13.56</v>
      </c>
      <c r="E94" s="711" t="s">
        <v>329</v>
      </c>
      <c r="F94" s="701">
        <v>0</v>
      </c>
      <c r="G94" s="702">
        <v>0</v>
      </c>
      <c r="H94" s="704">
        <v>2.2999999999999998</v>
      </c>
      <c r="I94" s="701">
        <v>2.2999999999999998</v>
      </c>
      <c r="J94" s="702">
        <v>2.2999999999999998</v>
      </c>
      <c r="K94" s="712" t="s">
        <v>329</v>
      </c>
    </row>
    <row r="95" spans="1:11" ht="14.4" customHeight="1" thickBot="1" x14ac:dyDescent="0.35">
      <c r="A95" s="722" t="s">
        <v>418</v>
      </c>
      <c r="B95" s="706">
        <v>0</v>
      </c>
      <c r="C95" s="706">
        <v>30.470400000000001</v>
      </c>
      <c r="D95" s="707">
        <v>30.470400000000001</v>
      </c>
      <c r="E95" s="708" t="s">
        <v>329</v>
      </c>
      <c r="F95" s="706">
        <v>0</v>
      </c>
      <c r="G95" s="707">
        <v>0</v>
      </c>
      <c r="H95" s="709">
        <v>0</v>
      </c>
      <c r="I95" s="706">
        <v>0</v>
      </c>
      <c r="J95" s="707">
        <v>0</v>
      </c>
      <c r="K95" s="710" t="s">
        <v>329</v>
      </c>
    </row>
    <row r="96" spans="1:11" ht="14.4" customHeight="1" thickBot="1" x14ac:dyDescent="0.35">
      <c r="A96" s="723" t="s">
        <v>419</v>
      </c>
      <c r="B96" s="701">
        <v>0</v>
      </c>
      <c r="C96" s="701">
        <v>24.831</v>
      </c>
      <c r="D96" s="702">
        <v>24.831</v>
      </c>
      <c r="E96" s="711" t="s">
        <v>329</v>
      </c>
      <c r="F96" s="701">
        <v>0</v>
      </c>
      <c r="G96" s="702">
        <v>0</v>
      </c>
      <c r="H96" s="704">
        <v>0</v>
      </c>
      <c r="I96" s="701">
        <v>0</v>
      </c>
      <c r="J96" s="702">
        <v>0</v>
      </c>
      <c r="K96" s="712" t="s">
        <v>329</v>
      </c>
    </row>
    <row r="97" spans="1:11" ht="14.4" customHeight="1" thickBot="1" x14ac:dyDescent="0.35">
      <c r="A97" s="723" t="s">
        <v>420</v>
      </c>
      <c r="B97" s="701">
        <v>0</v>
      </c>
      <c r="C97" s="701">
        <v>5.6393999999990001</v>
      </c>
      <c r="D97" s="702">
        <v>5.6393999999990001</v>
      </c>
      <c r="E97" s="711" t="s">
        <v>355</v>
      </c>
      <c r="F97" s="701">
        <v>0</v>
      </c>
      <c r="G97" s="702">
        <v>0</v>
      </c>
      <c r="H97" s="704">
        <v>0</v>
      </c>
      <c r="I97" s="701">
        <v>0</v>
      </c>
      <c r="J97" s="702">
        <v>0</v>
      </c>
      <c r="K97" s="705">
        <v>0</v>
      </c>
    </row>
    <row r="98" spans="1:11" ht="14.4" customHeight="1" thickBot="1" x14ac:dyDescent="0.35">
      <c r="A98" s="721" t="s">
        <v>47</v>
      </c>
      <c r="B98" s="701">
        <v>2608.3141492073</v>
      </c>
      <c r="C98" s="701">
        <v>2528.14725</v>
      </c>
      <c r="D98" s="702">
        <v>-80.166899207301</v>
      </c>
      <c r="E98" s="703">
        <v>0.96926486051000005</v>
      </c>
      <c r="F98" s="701">
        <v>2881.3453027063001</v>
      </c>
      <c r="G98" s="702">
        <v>480.22421711771602</v>
      </c>
      <c r="H98" s="704">
        <v>200.33891</v>
      </c>
      <c r="I98" s="701">
        <v>432.56083999999998</v>
      </c>
      <c r="J98" s="702">
        <v>-47.663377117716003</v>
      </c>
      <c r="K98" s="705">
        <v>0.15012461005399999</v>
      </c>
    </row>
    <row r="99" spans="1:11" ht="14.4" customHeight="1" thickBot="1" x14ac:dyDescent="0.35">
      <c r="A99" s="722" t="s">
        <v>421</v>
      </c>
      <c r="B99" s="706">
        <v>0.45157353841699999</v>
      </c>
      <c r="C99" s="706">
        <v>0</v>
      </c>
      <c r="D99" s="707">
        <v>-0.45157353841699999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0</v>
      </c>
    </row>
    <row r="100" spans="1:11" ht="14.4" customHeight="1" thickBot="1" x14ac:dyDescent="0.35">
      <c r="A100" s="723" t="s">
        <v>422</v>
      </c>
      <c r="B100" s="701">
        <v>0.45157353841699999</v>
      </c>
      <c r="C100" s="701">
        <v>0</v>
      </c>
      <c r="D100" s="702">
        <v>-0.45157353841699999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0</v>
      </c>
    </row>
    <row r="101" spans="1:11" ht="14.4" customHeight="1" thickBot="1" x14ac:dyDescent="0.35">
      <c r="A101" s="722" t="s">
        <v>423</v>
      </c>
      <c r="B101" s="706">
        <v>48.227078755392</v>
      </c>
      <c r="C101" s="706">
        <v>56.993879999999997</v>
      </c>
      <c r="D101" s="707">
        <v>8.7668012446070005</v>
      </c>
      <c r="E101" s="713">
        <v>1.1817817182970001</v>
      </c>
      <c r="F101" s="706">
        <v>56.170938743173998</v>
      </c>
      <c r="G101" s="707">
        <v>9.3618231238620009</v>
      </c>
      <c r="H101" s="709">
        <v>4.95207</v>
      </c>
      <c r="I101" s="706">
        <v>12.338200000000001</v>
      </c>
      <c r="J101" s="707">
        <v>2.976376876137</v>
      </c>
      <c r="K101" s="714">
        <v>0.21965450953900001</v>
      </c>
    </row>
    <row r="102" spans="1:11" ht="14.4" customHeight="1" thickBot="1" x14ac:dyDescent="0.35">
      <c r="A102" s="723" t="s">
        <v>424</v>
      </c>
      <c r="B102" s="701">
        <v>20.772468992078998</v>
      </c>
      <c r="C102" s="701">
        <v>22.337399999999999</v>
      </c>
      <c r="D102" s="702">
        <v>1.5649310079200001</v>
      </c>
      <c r="E102" s="703">
        <v>1.0753367839179999</v>
      </c>
      <c r="F102" s="701">
        <v>20.529890294106998</v>
      </c>
      <c r="G102" s="702">
        <v>3.421648382351</v>
      </c>
      <c r="H102" s="704">
        <v>1.6578999999999999</v>
      </c>
      <c r="I102" s="701">
        <v>3.8614000000000002</v>
      </c>
      <c r="J102" s="702">
        <v>0.43975161764800003</v>
      </c>
      <c r="K102" s="705">
        <v>0.188086733279</v>
      </c>
    </row>
    <row r="103" spans="1:11" ht="14.4" customHeight="1" thickBot="1" x14ac:dyDescent="0.35">
      <c r="A103" s="723" t="s">
        <v>425</v>
      </c>
      <c r="B103" s="701">
        <v>27.454609763312</v>
      </c>
      <c r="C103" s="701">
        <v>34.656480000000002</v>
      </c>
      <c r="D103" s="702">
        <v>7.2018702366870002</v>
      </c>
      <c r="E103" s="703">
        <v>1.2623191623829999</v>
      </c>
      <c r="F103" s="701">
        <v>35.641048449065998</v>
      </c>
      <c r="G103" s="702">
        <v>5.940174741511</v>
      </c>
      <c r="H103" s="704">
        <v>3.2941699999999998</v>
      </c>
      <c r="I103" s="701">
        <v>8.4768000000000008</v>
      </c>
      <c r="J103" s="702">
        <v>2.5366252584879998</v>
      </c>
      <c r="K103" s="705">
        <v>0.23783812117899999</v>
      </c>
    </row>
    <row r="104" spans="1:11" ht="14.4" customHeight="1" thickBot="1" x14ac:dyDescent="0.35">
      <c r="A104" s="722" t="s">
        <v>426</v>
      </c>
      <c r="B104" s="706">
        <v>59</v>
      </c>
      <c r="C104" s="706">
        <v>79.815240000000003</v>
      </c>
      <c r="D104" s="707">
        <v>20.815239999999001</v>
      </c>
      <c r="E104" s="713">
        <v>1.352800677966</v>
      </c>
      <c r="F104" s="706">
        <v>96.643159561008005</v>
      </c>
      <c r="G104" s="707">
        <v>16.107193260168</v>
      </c>
      <c r="H104" s="709">
        <v>0.29476000000000002</v>
      </c>
      <c r="I104" s="706">
        <v>43.656089999999999</v>
      </c>
      <c r="J104" s="707">
        <v>27.548896739831999</v>
      </c>
      <c r="K104" s="714">
        <v>0.451724573144</v>
      </c>
    </row>
    <row r="105" spans="1:11" ht="14.4" customHeight="1" thickBot="1" x14ac:dyDescent="0.35">
      <c r="A105" s="723" t="s">
        <v>427</v>
      </c>
      <c r="B105" s="701">
        <v>28</v>
      </c>
      <c r="C105" s="701">
        <v>40.365000000000002</v>
      </c>
      <c r="D105" s="702">
        <v>12.365</v>
      </c>
      <c r="E105" s="703">
        <v>1.4416071428570001</v>
      </c>
      <c r="F105" s="701">
        <v>42.449577464788</v>
      </c>
      <c r="G105" s="702">
        <v>7.0749295774640002</v>
      </c>
      <c r="H105" s="704">
        <v>0</v>
      </c>
      <c r="I105" s="701">
        <v>10.53</v>
      </c>
      <c r="J105" s="702">
        <v>3.455070422535</v>
      </c>
      <c r="K105" s="705">
        <v>0.24805900621099999</v>
      </c>
    </row>
    <row r="106" spans="1:11" ht="14.4" customHeight="1" thickBot="1" x14ac:dyDescent="0.35">
      <c r="A106" s="723" t="s">
        <v>428</v>
      </c>
      <c r="B106" s="701">
        <v>31</v>
      </c>
      <c r="C106" s="701">
        <v>39.450240000000001</v>
      </c>
      <c r="D106" s="702">
        <v>8.4502399999990008</v>
      </c>
      <c r="E106" s="703">
        <v>1.272588387096</v>
      </c>
      <c r="F106" s="701">
        <v>54.193582096218996</v>
      </c>
      <c r="G106" s="702">
        <v>9.0322636827030003</v>
      </c>
      <c r="H106" s="704">
        <v>0.29476000000000002</v>
      </c>
      <c r="I106" s="701">
        <v>33.126089999999998</v>
      </c>
      <c r="J106" s="702">
        <v>24.093826317295999</v>
      </c>
      <c r="K106" s="705">
        <v>0.61125485193399998</v>
      </c>
    </row>
    <row r="107" spans="1:11" ht="14.4" customHeight="1" thickBot="1" x14ac:dyDescent="0.35">
      <c r="A107" s="722" t="s">
        <v>429</v>
      </c>
      <c r="B107" s="706">
        <v>2006.6789999999401</v>
      </c>
      <c r="C107" s="706">
        <v>1942.6993600000001</v>
      </c>
      <c r="D107" s="707">
        <v>-63.979639999938001</v>
      </c>
      <c r="E107" s="713">
        <v>0.96811665443200001</v>
      </c>
      <c r="F107" s="706">
        <v>2177.4813302327998</v>
      </c>
      <c r="G107" s="707">
        <v>362.91355503879998</v>
      </c>
      <c r="H107" s="709">
        <v>174.73493999999999</v>
      </c>
      <c r="I107" s="706">
        <v>336.31691000000001</v>
      </c>
      <c r="J107" s="707">
        <v>-26.596645038799998</v>
      </c>
      <c r="K107" s="714">
        <v>0.15445225882300001</v>
      </c>
    </row>
    <row r="108" spans="1:11" ht="14.4" customHeight="1" thickBot="1" x14ac:dyDescent="0.35">
      <c r="A108" s="723" t="s">
        <v>430</v>
      </c>
      <c r="B108" s="701">
        <v>1557</v>
      </c>
      <c r="C108" s="701">
        <v>1542.99197</v>
      </c>
      <c r="D108" s="702">
        <v>-14.00803</v>
      </c>
      <c r="E108" s="703">
        <v>0.99100319203499998</v>
      </c>
      <c r="F108" s="701">
        <v>1763.7805759369401</v>
      </c>
      <c r="G108" s="702">
        <v>293.963429322823</v>
      </c>
      <c r="H108" s="704">
        <v>141.63907</v>
      </c>
      <c r="I108" s="701">
        <v>272.77710000000002</v>
      </c>
      <c r="J108" s="702">
        <v>-21.186329322822001</v>
      </c>
      <c r="K108" s="705">
        <v>0.154654781735</v>
      </c>
    </row>
    <row r="109" spans="1:11" ht="14.4" customHeight="1" thickBot="1" x14ac:dyDescent="0.35">
      <c r="A109" s="723" t="s">
        <v>431</v>
      </c>
      <c r="B109" s="701">
        <v>0</v>
      </c>
      <c r="C109" s="701">
        <v>10.139799999999999</v>
      </c>
      <c r="D109" s="702">
        <v>10.139799999999999</v>
      </c>
      <c r="E109" s="711" t="s">
        <v>329</v>
      </c>
      <c r="F109" s="701">
        <v>18.067990690193</v>
      </c>
      <c r="G109" s="702">
        <v>3.0113317816979999</v>
      </c>
      <c r="H109" s="704">
        <v>3.8235999999999999</v>
      </c>
      <c r="I109" s="701">
        <v>3.8235999999999999</v>
      </c>
      <c r="J109" s="702">
        <v>0.81226821830100004</v>
      </c>
      <c r="K109" s="705">
        <v>0.211622867509</v>
      </c>
    </row>
    <row r="110" spans="1:11" ht="14.4" customHeight="1" thickBot="1" x14ac:dyDescent="0.35">
      <c r="A110" s="723" t="s">
        <v>432</v>
      </c>
      <c r="B110" s="701">
        <v>2.3053606591200002</v>
      </c>
      <c r="C110" s="701">
        <v>0.96799999999999997</v>
      </c>
      <c r="D110" s="702">
        <v>-1.33736065912</v>
      </c>
      <c r="E110" s="703">
        <v>0.41989091648999999</v>
      </c>
      <c r="F110" s="701">
        <v>0.99009900989999999</v>
      </c>
      <c r="G110" s="702">
        <v>0.16501650165000001</v>
      </c>
      <c r="H110" s="704">
        <v>0.48399999999999999</v>
      </c>
      <c r="I110" s="701">
        <v>0.48399999999999999</v>
      </c>
      <c r="J110" s="702">
        <v>0.31898349834900003</v>
      </c>
      <c r="K110" s="705">
        <v>0.48884</v>
      </c>
    </row>
    <row r="111" spans="1:11" ht="14.4" customHeight="1" thickBot="1" x14ac:dyDescent="0.35">
      <c r="A111" s="723" t="s">
        <v>433</v>
      </c>
      <c r="B111" s="701">
        <v>447.37363934081702</v>
      </c>
      <c r="C111" s="701">
        <v>388.59958999999998</v>
      </c>
      <c r="D111" s="702">
        <v>-58.774049340817001</v>
      </c>
      <c r="E111" s="703">
        <v>0.868624245658</v>
      </c>
      <c r="F111" s="701">
        <v>394.64266459577101</v>
      </c>
      <c r="G111" s="702">
        <v>65.773777432627995</v>
      </c>
      <c r="H111" s="704">
        <v>28.788270000000001</v>
      </c>
      <c r="I111" s="701">
        <v>59.232210000000002</v>
      </c>
      <c r="J111" s="702">
        <v>-6.5415674326279998</v>
      </c>
      <c r="K111" s="705">
        <v>0.15009074110199999</v>
      </c>
    </row>
    <row r="112" spans="1:11" ht="14.4" customHeight="1" thickBot="1" x14ac:dyDescent="0.35">
      <c r="A112" s="722" t="s">
        <v>434</v>
      </c>
      <c r="B112" s="706">
        <v>493.95649691355197</v>
      </c>
      <c r="C112" s="706">
        <v>408.91172</v>
      </c>
      <c r="D112" s="707">
        <v>-85.044776913551999</v>
      </c>
      <c r="E112" s="713">
        <v>0.82782941930099996</v>
      </c>
      <c r="F112" s="706">
        <v>478.83617432205301</v>
      </c>
      <c r="G112" s="707">
        <v>79.806029053675005</v>
      </c>
      <c r="H112" s="709">
        <v>20.357140000000001</v>
      </c>
      <c r="I112" s="706">
        <v>40.249639999999999</v>
      </c>
      <c r="J112" s="707">
        <v>-39.556389053674998</v>
      </c>
      <c r="K112" s="714">
        <v>8.4057224909E-2</v>
      </c>
    </row>
    <row r="113" spans="1:11" ht="14.4" customHeight="1" thickBot="1" x14ac:dyDescent="0.35">
      <c r="A113" s="723" t="s">
        <v>435</v>
      </c>
      <c r="B113" s="701">
        <v>0</v>
      </c>
      <c r="C113" s="701">
        <v>0</v>
      </c>
      <c r="D113" s="702">
        <v>0</v>
      </c>
      <c r="E113" s="711" t="s">
        <v>329</v>
      </c>
      <c r="F113" s="701">
        <v>40</v>
      </c>
      <c r="G113" s="702">
        <v>6.6666666666659999</v>
      </c>
      <c r="H113" s="704">
        <v>0</v>
      </c>
      <c r="I113" s="701">
        <v>0</v>
      </c>
      <c r="J113" s="702">
        <v>-6.6666666666659999</v>
      </c>
      <c r="K113" s="705">
        <v>0</v>
      </c>
    </row>
    <row r="114" spans="1:11" ht="14.4" customHeight="1" thickBot="1" x14ac:dyDescent="0.35">
      <c r="A114" s="723" t="s">
        <v>436</v>
      </c>
      <c r="B114" s="701">
        <v>406.78537848954198</v>
      </c>
      <c r="C114" s="701">
        <v>318.16505999999998</v>
      </c>
      <c r="D114" s="702">
        <v>-88.620318489541006</v>
      </c>
      <c r="E114" s="703">
        <v>0.78214477910000002</v>
      </c>
      <c r="F114" s="701">
        <v>323.23471138507699</v>
      </c>
      <c r="G114" s="702">
        <v>53.872451897512001</v>
      </c>
      <c r="H114" s="704">
        <v>15.34764</v>
      </c>
      <c r="I114" s="701">
        <v>30.230640000000001</v>
      </c>
      <c r="J114" s="702">
        <v>-23.641811897512</v>
      </c>
      <c r="K114" s="705">
        <v>9.3525351502000004E-2</v>
      </c>
    </row>
    <row r="115" spans="1:11" ht="14.4" customHeight="1" thickBot="1" x14ac:dyDescent="0.35">
      <c r="A115" s="723" t="s">
        <v>437</v>
      </c>
      <c r="B115" s="701">
        <v>8</v>
      </c>
      <c r="C115" s="701">
        <v>9.1419999999989994</v>
      </c>
      <c r="D115" s="702">
        <v>1.141999999999</v>
      </c>
      <c r="E115" s="703">
        <v>1.1427499999999999</v>
      </c>
      <c r="F115" s="701">
        <v>36.088294655570003</v>
      </c>
      <c r="G115" s="702">
        <v>6.0147157759279999</v>
      </c>
      <c r="H115" s="704">
        <v>0</v>
      </c>
      <c r="I115" s="701">
        <v>0</v>
      </c>
      <c r="J115" s="702">
        <v>-6.0147157759279999</v>
      </c>
      <c r="K115" s="705">
        <v>0</v>
      </c>
    </row>
    <row r="116" spans="1:11" ht="14.4" customHeight="1" thickBot="1" x14ac:dyDescent="0.35">
      <c r="A116" s="723" t="s">
        <v>438</v>
      </c>
      <c r="B116" s="701">
        <v>6.9209816702999998</v>
      </c>
      <c r="C116" s="701">
        <v>17.426570000000002</v>
      </c>
      <c r="D116" s="702">
        <v>10.505588329699</v>
      </c>
      <c r="E116" s="703">
        <v>2.5179332687409999</v>
      </c>
      <c r="F116" s="701">
        <v>18.508436354575998</v>
      </c>
      <c r="G116" s="702">
        <v>3.0847393924289999</v>
      </c>
      <c r="H116" s="704">
        <v>0</v>
      </c>
      <c r="I116" s="701">
        <v>0</v>
      </c>
      <c r="J116" s="702">
        <v>-3.0847393924289999</v>
      </c>
      <c r="K116" s="705">
        <v>0</v>
      </c>
    </row>
    <row r="117" spans="1:11" ht="14.4" customHeight="1" thickBot="1" x14ac:dyDescent="0.35">
      <c r="A117" s="723" t="s">
        <v>439</v>
      </c>
      <c r="B117" s="701">
        <v>72.250136753709995</v>
      </c>
      <c r="C117" s="701">
        <v>61.357999999999997</v>
      </c>
      <c r="D117" s="702">
        <v>-10.89213675371</v>
      </c>
      <c r="E117" s="703">
        <v>0.84924406730400004</v>
      </c>
      <c r="F117" s="701">
        <v>54.185587513980998</v>
      </c>
      <c r="G117" s="702">
        <v>9.0309312523299994</v>
      </c>
      <c r="H117" s="704">
        <v>5.0095000000000001</v>
      </c>
      <c r="I117" s="701">
        <v>10.019</v>
      </c>
      <c r="J117" s="702">
        <v>0.98806874766899999</v>
      </c>
      <c r="K117" s="705">
        <v>0.18490156625900001</v>
      </c>
    </row>
    <row r="118" spans="1:11" ht="14.4" customHeight="1" thickBot="1" x14ac:dyDescent="0.35">
      <c r="A118" s="723" t="s">
        <v>440</v>
      </c>
      <c r="B118" s="701">
        <v>0</v>
      </c>
      <c r="C118" s="701">
        <v>2.82009</v>
      </c>
      <c r="D118" s="702">
        <v>2.82009</v>
      </c>
      <c r="E118" s="711" t="s">
        <v>355</v>
      </c>
      <c r="F118" s="701">
        <v>6.8191444128479999</v>
      </c>
      <c r="G118" s="702">
        <v>1.1365240688080001</v>
      </c>
      <c r="H118" s="704">
        <v>0</v>
      </c>
      <c r="I118" s="701">
        <v>0</v>
      </c>
      <c r="J118" s="702">
        <v>-1.1365240688080001</v>
      </c>
      <c r="K118" s="705">
        <v>0</v>
      </c>
    </row>
    <row r="119" spans="1:11" ht="14.4" customHeight="1" thickBot="1" x14ac:dyDescent="0.35">
      <c r="A119" s="722" t="s">
        <v>441</v>
      </c>
      <c r="B119" s="706">
        <v>0</v>
      </c>
      <c r="C119" s="706">
        <v>39.727049999998997</v>
      </c>
      <c r="D119" s="707">
        <v>39.727049999998997</v>
      </c>
      <c r="E119" s="708" t="s">
        <v>329</v>
      </c>
      <c r="F119" s="706">
        <v>72.213699847258994</v>
      </c>
      <c r="G119" s="707">
        <v>12.035616641209</v>
      </c>
      <c r="H119" s="709">
        <v>0</v>
      </c>
      <c r="I119" s="706">
        <v>0</v>
      </c>
      <c r="J119" s="707">
        <v>-12.035616641209</v>
      </c>
      <c r="K119" s="714">
        <v>0</v>
      </c>
    </row>
    <row r="120" spans="1:11" ht="14.4" customHeight="1" thickBot="1" x14ac:dyDescent="0.35">
      <c r="A120" s="723" t="s">
        <v>442</v>
      </c>
      <c r="B120" s="701">
        <v>0</v>
      </c>
      <c r="C120" s="701">
        <v>39.727049999998997</v>
      </c>
      <c r="D120" s="702">
        <v>39.727049999998997</v>
      </c>
      <c r="E120" s="711" t="s">
        <v>355</v>
      </c>
      <c r="F120" s="701">
        <v>72.213699847258994</v>
      </c>
      <c r="G120" s="702">
        <v>12.035616641209</v>
      </c>
      <c r="H120" s="704">
        <v>0</v>
      </c>
      <c r="I120" s="701">
        <v>0</v>
      </c>
      <c r="J120" s="702">
        <v>-12.035616641209</v>
      </c>
      <c r="K120" s="705">
        <v>0</v>
      </c>
    </row>
    <row r="121" spans="1:11" ht="14.4" customHeight="1" thickBot="1" x14ac:dyDescent="0.35">
      <c r="A121" s="720" t="s">
        <v>48</v>
      </c>
      <c r="B121" s="701">
        <v>59187</v>
      </c>
      <c r="C121" s="701">
        <v>67251.869649999993</v>
      </c>
      <c r="D121" s="702">
        <v>8064.8696499999896</v>
      </c>
      <c r="E121" s="703">
        <v>1.1362608283910001</v>
      </c>
      <c r="F121" s="701">
        <v>68171.628332920198</v>
      </c>
      <c r="G121" s="702">
        <v>11361.9380554867</v>
      </c>
      <c r="H121" s="704">
        <v>5490.53946</v>
      </c>
      <c r="I121" s="701">
        <v>11178.45053</v>
      </c>
      <c r="J121" s="702">
        <v>-183.48752548669501</v>
      </c>
      <c r="K121" s="705">
        <v>0.16397511403699999</v>
      </c>
    </row>
    <row r="122" spans="1:11" ht="14.4" customHeight="1" thickBot="1" x14ac:dyDescent="0.35">
      <c r="A122" s="726" t="s">
        <v>443</v>
      </c>
      <c r="B122" s="706">
        <v>43562</v>
      </c>
      <c r="C122" s="706">
        <v>49597.337</v>
      </c>
      <c r="D122" s="707">
        <v>6035.3369999999604</v>
      </c>
      <c r="E122" s="713">
        <v>1.138545911574</v>
      </c>
      <c r="F122" s="706">
        <v>50170.908332920197</v>
      </c>
      <c r="G122" s="707">
        <v>8361.8180554866904</v>
      </c>
      <c r="H122" s="709">
        <v>4043.0250000000001</v>
      </c>
      <c r="I122" s="706">
        <v>8227.3465199999991</v>
      </c>
      <c r="J122" s="707">
        <v>-134.47153548669499</v>
      </c>
      <c r="K122" s="714">
        <v>0.16398639756300001</v>
      </c>
    </row>
    <row r="123" spans="1:11" ht="14.4" customHeight="1" thickBot="1" x14ac:dyDescent="0.35">
      <c r="A123" s="722" t="s">
        <v>444</v>
      </c>
      <c r="B123" s="706">
        <v>43395</v>
      </c>
      <c r="C123" s="706">
        <v>49446.432000000001</v>
      </c>
      <c r="D123" s="707">
        <v>6051.4319999999598</v>
      </c>
      <c r="E123" s="713">
        <v>1.1394499827160001</v>
      </c>
      <c r="F123" s="706">
        <v>50001.999999999804</v>
      </c>
      <c r="G123" s="707">
        <v>8333.6666666666406</v>
      </c>
      <c r="H123" s="709">
        <v>4018.3539999999998</v>
      </c>
      <c r="I123" s="706">
        <v>8196.5470000000005</v>
      </c>
      <c r="J123" s="707">
        <v>-137.11966666664199</v>
      </c>
      <c r="K123" s="714">
        <v>0.163924383024</v>
      </c>
    </row>
    <row r="124" spans="1:11" ht="14.4" customHeight="1" thickBot="1" x14ac:dyDescent="0.35">
      <c r="A124" s="723" t="s">
        <v>445</v>
      </c>
      <c r="B124" s="701">
        <v>43395</v>
      </c>
      <c r="C124" s="701">
        <v>49446.432000000001</v>
      </c>
      <c r="D124" s="702">
        <v>6051.4319999999598</v>
      </c>
      <c r="E124" s="703">
        <v>1.1394499827160001</v>
      </c>
      <c r="F124" s="701">
        <v>50001.999999999804</v>
      </c>
      <c r="G124" s="702">
        <v>8333.6666666666406</v>
      </c>
      <c r="H124" s="704">
        <v>4018.3539999999998</v>
      </c>
      <c r="I124" s="701">
        <v>8196.5470000000005</v>
      </c>
      <c r="J124" s="702">
        <v>-137.11966666664199</v>
      </c>
      <c r="K124" s="705">
        <v>0.163924383024</v>
      </c>
    </row>
    <row r="125" spans="1:11" ht="14.4" customHeight="1" thickBot="1" x14ac:dyDescent="0.35">
      <c r="A125" s="722" t="s">
        <v>446</v>
      </c>
      <c r="B125" s="706">
        <v>0</v>
      </c>
      <c r="C125" s="706">
        <v>0</v>
      </c>
      <c r="D125" s="707">
        <v>0</v>
      </c>
      <c r="E125" s="713">
        <v>1</v>
      </c>
      <c r="F125" s="706">
        <v>0</v>
      </c>
      <c r="G125" s="707">
        <v>0</v>
      </c>
      <c r="H125" s="709">
        <v>0</v>
      </c>
      <c r="I125" s="706">
        <v>-1.80548</v>
      </c>
      <c r="J125" s="707">
        <v>-1.80548</v>
      </c>
      <c r="K125" s="710" t="s">
        <v>355</v>
      </c>
    </row>
    <row r="126" spans="1:11" ht="14.4" customHeight="1" thickBot="1" x14ac:dyDescent="0.35">
      <c r="A126" s="723" t="s">
        <v>447</v>
      </c>
      <c r="B126" s="701">
        <v>0</v>
      </c>
      <c r="C126" s="701">
        <v>0</v>
      </c>
      <c r="D126" s="702">
        <v>0</v>
      </c>
      <c r="E126" s="703">
        <v>1</v>
      </c>
      <c r="F126" s="701">
        <v>0</v>
      </c>
      <c r="G126" s="702">
        <v>0</v>
      </c>
      <c r="H126" s="704">
        <v>0</v>
      </c>
      <c r="I126" s="701">
        <v>-1.80548</v>
      </c>
      <c r="J126" s="702">
        <v>-1.80548</v>
      </c>
      <c r="K126" s="712" t="s">
        <v>355</v>
      </c>
    </row>
    <row r="127" spans="1:11" ht="14.4" customHeight="1" thickBot="1" x14ac:dyDescent="0.35">
      <c r="A127" s="722" t="s">
        <v>448</v>
      </c>
      <c r="B127" s="706">
        <v>45</v>
      </c>
      <c r="C127" s="706">
        <v>43.2</v>
      </c>
      <c r="D127" s="707">
        <v>-1.799999999999</v>
      </c>
      <c r="E127" s="713">
        <v>0.96</v>
      </c>
      <c r="F127" s="706">
        <v>49.742332920309003</v>
      </c>
      <c r="G127" s="707">
        <v>8.2903888200509996</v>
      </c>
      <c r="H127" s="709">
        <v>3.6</v>
      </c>
      <c r="I127" s="706">
        <v>7.2</v>
      </c>
      <c r="J127" s="707">
        <v>-1.0903888200509999</v>
      </c>
      <c r="K127" s="714">
        <v>0.14474592519599999</v>
      </c>
    </row>
    <row r="128" spans="1:11" ht="14.4" customHeight="1" thickBot="1" x14ac:dyDescent="0.35">
      <c r="A128" s="723" t="s">
        <v>449</v>
      </c>
      <c r="B128" s="701">
        <v>45</v>
      </c>
      <c r="C128" s="701">
        <v>43.2</v>
      </c>
      <c r="D128" s="702">
        <v>-1.799999999999</v>
      </c>
      <c r="E128" s="703">
        <v>0.96</v>
      </c>
      <c r="F128" s="701">
        <v>49.742332920309003</v>
      </c>
      <c r="G128" s="702">
        <v>8.2903888200509996</v>
      </c>
      <c r="H128" s="704">
        <v>3.6</v>
      </c>
      <c r="I128" s="701">
        <v>7.2</v>
      </c>
      <c r="J128" s="702">
        <v>-1.0903888200509999</v>
      </c>
      <c r="K128" s="705">
        <v>0.14474592519599999</v>
      </c>
    </row>
    <row r="129" spans="1:11" ht="14.4" customHeight="1" thickBot="1" x14ac:dyDescent="0.35">
      <c r="A129" s="722" t="s">
        <v>450</v>
      </c>
      <c r="B129" s="706">
        <v>122</v>
      </c>
      <c r="C129" s="706">
        <v>95.704999999999998</v>
      </c>
      <c r="D129" s="707">
        <v>-26.295000000000002</v>
      </c>
      <c r="E129" s="713">
        <v>0.78446721311400003</v>
      </c>
      <c r="F129" s="706">
        <v>119.166</v>
      </c>
      <c r="G129" s="707">
        <v>19.861000000000001</v>
      </c>
      <c r="H129" s="709">
        <v>19.571000000000002</v>
      </c>
      <c r="I129" s="706">
        <v>23.905000000000001</v>
      </c>
      <c r="J129" s="707">
        <v>4.0439999999999996</v>
      </c>
      <c r="K129" s="714">
        <v>0.20060252085300001</v>
      </c>
    </row>
    <row r="130" spans="1:11" ht="14.4" customHeight="1" thickBot="1" x14ac:dyDescent="0.35">
      <c r="A130" s="723" t="s">
        <v>451</v>
      </c>
      <c r="B130" s="701">
        <v>122</v>
      </c>
      <c r="C130" s="701">
        <v>95.704999999999998</v>
      </c>
      <c r="D130" s="702">
        <v>-26.295000000000002</v>
      </c>
      <c r="E130" s="703">
        <v>0.78446721311400003</v>
      </c>
      <c r="F130" s="701">
        <v>119.166</v>
      </c>
      <c r="G130" s="702">
        <v>19.861000000000001</v>
      </c>
      <c r="H130" s="704">
        <v>19.571000000000002</v>
      </c>
      <c r="I130" s="701">
        <v>23.905000000000001</v>
      </c>
      <c r="J130" s="702">
        <v>4.0439999999999996</v>
      </c>
      <c r="K130" s="705">
        <v>0.20060252085300001</v>
      </c>
    </row>
    <row r="131" spans="1:11" ht="14.4" customHeight="1" thickBot="1" x14ac:dyDescent="0.35">
      <c r="A131" s="725" t="s">
        <v>452</v>
      </c>
      <c r="B131" s="701">
        <v>0</v>
      </c>
      <c r="C131" s="701">
        <v>12</v>
      </c>
      <c r="D131" s="702">
        <v>12</v>
      </c>
      <c r="E131" s="711" t="s">
        <v>355</v>
      </c>
      <c r="F131" s="701">
        <v>0</v>
      </c>
      <c r="G131" s="702">
        <v>0</v>
      </c>
      <c r="H131" s="704">
        <v>1.5</v>
      </c>
      <c r="I131" s="701">
        <v>1.5</v>
      </c>
      <c r="J131" s="702">
        <v>1.5</v>
      </c>
      <c r="K131" s="712" t="s">
        <v>329</v>
      </c>
    </row>
    <row r="132" spans="1:11" ht="14.4" customHeight="1" thickBot="1" x14ac:dyDescent="0.35">
      <c r="A132" s="723" t="s">
        <v>453</v>
      </c>
      <c r="B132" s="701">
        <v>0</v>
      </c>
      <c r="C132" s="701">
        <v>12</v>
      </c>
      <c r="D132" s="702">
        <v>12</v>
      </c>
      <c r="E132" s="711" t="s">
        <v>355</v>
      </c>
      <c r="F132" s="701">
        <v>0</v>
      </c>
      <c r="G132" s="702">
        <v>0</v>
      </c>
      <c r="H132" s="704">
        <v>1.5</v>
      </c>
      <c r="I132" s="701">
        <v>1.5</v>
      </c>
      <c r="J132" s="702">
        <v>1.5</v>
      </c>
      <c r="K132" s="712" t="s">
        <v>329</v>
      </c>
    </row>
    <row r="133" spans="1:11" ht="14.4" customHeight="1" thickBot="1" x14ac:dyDescent="0.35">
      <c r="A133" s="721" t="s">
        <v>454</v>
      </c>
      <c r="B133" s="701">
        <v>14756</v>
      </c>
      <c r="C133" s="701">
        <v>16663.680639999999</v>
      </c>
      <c r="D133" s="702">
        <v>1907.68064000002</v>
      </c>
      <c r="E133" s="703">
        <v>1.1292816915149999</v>
      </c>
      <c r="F133" s="701">
        <v>17000.68</v>
      </c>
      <c r="G133" s="702">
        <v>2833.4466666666599</v>
      </c>
      <c r="H133" s="704">
        <v>1366.75172</v>
      </c>
      <c r="I133" s="701">
        <v>2786.7257500000001</v>
      </c>
      <c r="J133" s="702">
        <v>-46.720916666664003</v>
      </c>
      <c r="K133" s="705">
        <v>0.16391848737799999</v>
      </c>
    </row>
    <row r="134" spans="1:11" ht="14.4" customHeight="1" thickBot="1" x14ac:dyDescent="0.35">
      <c r="A134" s="722" t="s">
        <v>455</v>
      </c>
      <c r="B134" s="706">
        <v>3906.99999999998</v>
      </c>
      <c r="C134" s="706">
        <v>4451.2541300000003</v>
      </c>
      <c r="D134" s="707">
        <v>544.25413000001697</v>
      </c>
      <c r="E134" s="713">
        <v>1.1393023112359999</v>
      </c>
      <c r="F134" s="706">
        <v>4500.1800000000103</v>
      </c>
      <c r="G134" s="707">
        <v>750.030000000001</v>
      </c>
      <c r="H134" s="709">
        <v>361.78823999999997</v>
      </c>
      <c r="I134" s="706">
        <v>737.82794999999999</v>
      </c>
      <c r="J134" s="707">
        <v>-12.202050000001</v>
      </c>
      <c r="K134" s="714">
        <v>0.16395520845799999</v>
      </c>
    </row>
    <row r="135" spans="1:11" ht="14.4" customHeight="1" thickBot="1" x14ac:dyDescent="0.35">
      <c r="A135" s="723" t="s">
        <v>456</v>
      </c>
      <c r="B135" s="701">
        <v>3906.99999999998</v>
      </c>
      <c r="C135" s="701">
        <v>4451.2541300000003</v>
      </c>
      <c r="D135" s="702">
        <v>544.25413000001697</v>
      </c>
      <c r="E135" s="703">
        <v>1.1393023112359999</v>
      </c>
      <c r="F135" s="701">
        <v>4500.1800000000103</v>
      </c>
      <c r="G135" s="702">
        <v>750.030000000001</v>
      </c>
      <c r="H135" s="704">
        <v>361.78823999999997</v>
      </c>
      <c r="I135" s="701">
        <v>737.82794999999999</v>
      </c>
      <c r="J135" s="702">
        <v>-12.202050000001</v>
      </c>
      <c r="K135" s="705">
        <v>0.16395520845799999</v>
      </c>
    </row>
    <row r="136" spans="1:11" ht="14.4" customHeight="1" thickBot="1" x14ac:dyDescent="0.35">
      <c r="A136" s="722" t="s">
        <v>457</v>
      </c>
      <c r="B136" s="706">
        <v>10849</v>
      </c>
      <c r="C136" s="706">
        <v>12212.426509999999</v>
      </c>
      <c r="D136" s="707">
        <v>1363.42651</v>
      </c>
      <c r="E136" s="713">
        <v>1.125673012259</v>
      </c>
      <c r="F136" s="706">
        <v>12500.5</v>
      </c>
      <c r="G136" s="707">
        <v>2083.4166666666601</v>
      </c>
      <c r="H136" s="709">
        <v>1004.96348</v>
      </c>
      <c r="I136" s="706">
        <v>2049.51172</v>
      </c>
      <c r="J136" s="707">
        <v>-33.904946666664003</v>
      </c>
      <c r="K136" s="714">
        <v>0.16395437942400001</v>
      </c>
    </row>
    <row r="137" spans="1:11" ht="14.4" customHeight="1" thickBot="1" x14ac:dyDescent="0.35">
      <c r="A137" s="723" t="s">
        <v>458</v>
      </c>
      <c r="B137" s="701">
        <v>10849</v>
      </c>
      <c r="C137" s="701">
        <v>12212.426509999999</v>
      </c>
      <c r="D137" s="702">
        <v>1363.42651</v>
      </c>
      <c r="E137" s="703">
        <v>1.125673012259</v>
      </c>
      <c r="F137" s="701">
        <v>12500.5</v>
      </c>
      <c r="G137" s="702">
        <v>2083.4166666666601</v>
      </c>
      <c r="H137" s="704">
        <v>1004.96348</v>
      </c>
      <c r="I137" s="701">
        <v>2049.51172</v>
      </c>
      <c r="J137" s="702">
        <v>-33.904946666664003</v>
      </c>
      <c r="K137" s="705">
        <v>0.16395437942400001</v>
      </c>
    </row>
    <row r="138" spans="1:11" ht="14.4" customHeight="1" thickBot="1" x14ac:dyDescent="0.35">
      <c r="A138" s="722" t="s">
        <v>459</v>
      </c>
      <c r="B138" s="706">
        <v>0</v>
      </c>
      <c r="C138" s="706">
        <v>0</v>
      </c>
      <c r="D138" s="707">
        <v>0</v>
      </c>
      <c r="E138" s="713">
        <v>1</v>
      </c>
      <c r="F138" s="706">
        <v>0</v>
      </c>
      <c r="G138" s="707">
        <v>0</v>
      </c>
      <c r="H138" s="709">
        <v>0</v>
      </c>
      <c r="I138" s="706">
        <v>-0.16252</v>
      </c>
      <c r="J138" s="707">
        <v>-0.16252</v>
      </c>
      <c r="K138" s="710" t="s">
        <v>355</v>
      </c>
    </row>
    <row r="139" spans="1:11" ht="14.4" customHeight="1" thickBot="1" x14ac:dyDescent="0.35">
      <c r="A139" s="723" t="s">
        <v>460</v>
      </c>
      <c r="B139" s="701">
        <v>0</v>
      </c>
      <c r="C139" s="701">
        <v>0</v>
      </c>
      <c r="D139" s="702">
        <v>0</v>
      </c>
      <c r="E139" s="703">
        <v>1</v>
      </c>
      <c r="F139" s="701">
        <v>0</v>
      </c>
      <c r="G139" s="702">
        <v>0</v>
      </c>
      <c r="H139" s="704">
        <v>0</v>
      </c>
      <c r="I139" s="701">
        <v>-0.16252</v>
      </c>
      <c r="J139" s="702">
        <v>-0.16252</v>
      </c>
      <c r="K139" s="712" t="s">
        <v>355</v>
      </c>
    </row>
    <row r="140" spans="1:11" ht="14.4" customHeight="1" thickBot="1" x14ac:dyDescent="0.35">
      <c r="A140" s="722" t="s">
        <v>461</v>
      </c>
      <c r="B140" s="706">
        <v>0</v>
      </c>
      <c r="C140" s="706">
        <v>0</v>
      </c>
      <c r="D140" s="707">
        <v>0</v>
      </c>
      <c r="E140" s="713">
        <v>1</v>
      </c>
      <c r="F140" s="706">
        <v>0</v>
      </c>
      <c r="G140" s="707">
        <v>0</v>
      </c>
      <c r="H140" s="709">
        <v>0</v>
      </c>
      <c r="I140" s="706">
        <v>-0.45140000000000002</v>
      </c>
      <c r="J140" s="707">
        <v>-0.45140000000000002</v>
      </c>
      <c r="K140" s="710" t="s">
        <v>355</v>
      </c>
    </row>
    <row r="141" spans="1:11" ht="14.4" customHeight="1" thickBot="1" x14ac:dyDescent="0.35">
      <c r="A141" s="723" t="s">
        <v>462</v>
      </c>
      <c r="B141" s="701">
        <v>0</v>
      </c>
      <c r="C141" s="701">
        <v>0</v>
      </c>
      <c r="D141" s="702">
        <v>0</v>
      </c>
      <c r="E141" s="703">
        <v>1</v>
      </c>
      <c r="F141" s="701">
        <v>0</v>
      </c>
      <c r="G141" s="702">
        <v>0</v>
      </c>
      <c r="H141" s="704">
        <v>0</v>
      </c>
      <c r="I141" s="701">
        <v>-0.45140000000000002</v>
      </c>
      <c r="J141" s="702">
        <v>-0.45140000000000002</v>
      </c>
      <c r="K141" s="712" t="s">
        <v>355</v>
      </c>
    </row>
    <row r="142" spans="1:11" ht="14.4" customHeight="1" thickBot="1" x14ac:dyDescent="0.35">
      <c r="A142" s="721" t="s">
        <v>463</v>
      </c>
      <c r="B142" s="701">
        <v>869.00000000000102</v>
      </c>
      <c r="C142" s="701">
        <v>990.85200999999995</v>
      </c>
      <c r="D142" s="702">
        <v>121.852009999999</v>
      </c>
      <c r="E142" s="703">
        <v>1.14022095512</v>
      </c>
      <c r="F142" s="701">
        <v>1000.04</v>
      </c>
      <c r="G142" s="702">
        <v>166.673333333334</v>
      </c>
      <c r="H142" s="704">
        <v>80.762739999999994</v>
      </c>
      <c r="I142" s="701">
        <v>164.37826000000001</v>
      </c>
      <c r="J142" s="702">
        <v>-2.2950733333329998</v>
      </c>
      <c r="K142" s="705">
        <v>0.16437168513200001</v>
      </c>
    </row>
    <row r="143" spans="1:11" ht="14.4" customHeight="1" thickBot="1" x14ac:dyDescent="0.35">
      <c r="A143" s="722" t="s">
        <v>464</v>
      </c>
      <c r="B143" s="706">
        <v>869.00000000000102</v>
      </c>
      <c r="C143" s="706">
        <v>990.85200999999995</v>
      </c>
      <c r="D143" s="707">
        <v>121.852009999999</v>
      </c>
      <c r="E143" s="713">
        <v>1.14022095512</v>
      </c>
      <c r="F143" s="706">
        <v>1000.04</v>
      </c>
      <c r="G143" s="707">
        <v>166.673333333334</v>
      </c>
      <c r="H143" s="709">
        <v>80.762739999999994</v>
      </c>
      <c r="I143" s="706">
        <v>164.37826000000001</v>
      </c>
      <c r="J143" s="707">
        <v>-2.2950733333329998</v>
      </c>
      <c r="K143" s="714">
        <v>0.16437168513200001</v>
      </c>
    </row>
    <row r="144" spans="1:11" ht="14.4" customHeight="1" thickBot="1" x14ac:dyDescent="0.35">
      <c r="A144" s="723" t="s">
        <v>465</v>
      </c>
      <c r="B144" s="701">
        <v>869.00000000000102</v>
      </c>
      <c r="C144" s="701">
        <v>990.85200999999995</v>
      </c>
      <c r="D144" s="702">
        <v>121.852009999999</v>
      </c>
      <c r="E144" s="703">
        <v>1.14022095512</v>
      </c>
      <c r="F144" s="701">
        <v>1000.04</v>
      </c>
      <c r="G144" s="702">
        <v>166.673333333334</v>
      </c>
      <c r="H144" s="704">
        <v>80.762739999999994</v>
      </c>
      <c r="I144" s="701">
        <v>164.37826000000001</v>
      </c>
      <c r="J144" s="702">
        <v>-2.2950733333329998</v>
      </c>
      <c r="K144" s="705">
        <v>0.16437168513200001</v>
      </c>
    </row>
    <row r="145" spans="1:11" ht="14.4" customHeight="1" thickBot="1" x14ac:dyDescent="0.35">
      <c r="A145" s="720" t="s">
        <v>466</v>
      </c>
      <c r="B145" s="701">
        <v>0</v>
      </c>
      <c r="C145" s="701">
        <v>145.32637</v>
      </c>
      <c r="D145" s="702">
        <v>145.32637</v>
      </c>
      <c r="E145" s="711" t="s">
        <v>329</v>
      </c>
      <c r="F145" s="701">
        <v>140.89604251687899</v>
      </c>
      <c r="G145" s="702">
        <v>23.482673752813</v>
      </c>
      <c r="H145" s="704">
        <v>8.3372499999999992</v>
      </c>
      <c r="I145" s="701">
        <v>19.94725</v>
      </c>
      <c r="J145" s="702">
        <v>-3.5354237528130001</v>
      </c>
      <c r="K145" s="705">
        <v>0.14157423901800001</v>
      </c>
    </row>
    <row r="146" spans="1:11" ht="14.4" customHeight="1" thickBot="1" x14ac:dyDescent="0.35">
      <c r="A146" s="721" t="s">
        <v>467</v>
      </c>
      <c r="B146" s="701">
        <v>0</v>
      </c>
      <c r="C146" s="701">
        <v>145.32637</v>
      </c>
      <c r="D146" s="702">
        <v>145.32637</v>
      </c>
      <c r="E146" s="711" t="s">
        <v>329</v>
      </c>
      <c r="F146" s="701">
        <v>140.89604251687899</v>
      </c>
      <c r="G146" s="702">
        <v>23.482673752813</v>
      </c>
      <c r="H146" s="704">
        <v>8.3372499999999992</v>
      </c>
      <c r="I146" s="701">
        <v>19.94725</v>
      </c>
      <c r="J146" s="702">
        <v>-3.5354237528130001</v>
      </c>
      <c r="K146" s="705">
        <v>0.14157423901800001</v>
      </c>
    </row>
    <row r="147" spans="1:11" ht="14.4" customHeight="1" thickBot="1" x14ac:dyDescent="0.35">
      <c r="A147" s="722" t="s">
        <v>468</v>
      </c>
      <c r="B147" s="706">
        <v>0</v>
      </c>
      <c r="C147" s="706">
        <v>25.41</v>
      </c>
      <c r="D147" s="707">
        <v>25.41</v>
      </c>
      <c r="E147" s="708" t="s">
        <v>355</v>
      </c>
      <c r="F147" s="706">
        <v>0</v>
      </c>
      <c r="G147" s="707">
        <v>0</v>
      </c>
      <c r="H147" s="709">
        <v>0</v>
      </c>
      <c r="I147" s="706">
        <v>0</v>
      </c>
      <c r="J147" s="707">
        <v>0</v>
      </c>
      <c r="K147" s="710" t="s">
        <v>329</v>
      </c>
    </row>
    <row r="148" spans="1:11" ht="14.4" customHeight="1" thickBot="1" x14ac:dyDescent="0.35">
      <c r="A148" s="723" t="s">
        <v>469</v>
      </c>
      <c r="B148" s="701">
        <v>0</v>
      </c>
      <c r="C148" s="701">
        <v>25.41</v>
      </c>
      <c r="D148" s="702">
        <v>25.41</v>
      </c>
      <c r="E148" s="711" t="s">
        <v>355</v>
      </c>
      <c r="F148" s="701">
        <v>0</v>
      </c>
      <c r="G148" s="702">
        <v>0</v>
      </c>
      <c r="H148" s="704">
        <v>0</v>
      </c>
      <c r="I148" s="701">
        <v>0</v>
      </c>
      <c r="J148" s="702">
        <v>0</v>
      </c>
      <c r="K148" s="712" t="s">
        <v>329</v>
      </c>
    </row>
    <row r="149" spans="1:11" ht="14.4" customHeight="1" thickBot="1" x14ac:dyDescent="0.35">
      <c r="A149" s="722" t="s">
        <v>470</v>
      </c>
      <c r="B149" s="706">
        <v>0</v>
      </c>
      <c r="C149" s="706">
        <v>43.628369999999997</v>
      </c>
      <c r="D149" s="707">
        <v>43.628369999999997</v>
      </c>
      <c r="E149" s="708" t="s">
        <v>329</v>
      </c>
      <c r="F149" s="706">
        <v>76.771479248031</v>
      </c>
      <c r="G149" s="707">
        <v>12.795246541338001</v>
      </c>
      <c r="H149" s="709">
        <v>8.3372499999999992</v>
      </c>
      <c r="I149" s="706">
        <v>19.94725</v>
      </c>
      <c r="J149" s="707">
        <v>7.1520034586610004</v>
      </c>
      <c r="K149" s="714">
        <v>0.25982630783400001</v>
      </c>
    </row>
    <row r="150" spans="1:11" ht="14.4" customHeight="1" thickBot="1" x14ac:dyDescent="0.35">
      <c r="A150" s="723" t="s">
        <v>471</v>
      </c>
      <c r="B150" s="701">
        <v>0</v>
      </c>
      <c r="C150" s="701">
        <v>5.2237799999999996</v>
      </c>
      <c r="D150" s="702">
        <v>5.2237799999999996</v>
      </c>
      <c r="E150" s="711" t="s">
        <v>329</v>
      </c>
      <c r="F150" s="701">
        <v>30.516341365837</v>
      </c>
      <c r="G150" s="702">
        <v>5.0860568943060001</v>
      </c>
      <c r="H150" s="704">
        <v>0.53125</v>
      </c>
      <c r="I150" s="701">
        <v>0.53125</v>
      </c>
      <c r="J150" s="702">
        <v>-4.5548068943060001</v>
      </c>
      <c r="K150" s="705">
        <v>1.7408705507000001E-2</v>
      </c>
    </row>
    <row r="151" spans="1:11" ht="14.4" customHeight="1" thickBot="1" x14ac:dyDescent="0.35">
      <c r="A151" s="723" t="s">
        <v>472</v>
      </c>
      <c r="B151" s="701">
        <v>0</v>
      </c>
      <c r="C151" s="701">
        <v>17</v>
      </c>
      <c r="D151" s="702">
        <v>17</v>
      </c>
      <c r="E151" s="711" t="s">
        <v>329</v>
      </c>
      <c r="F151" s="701">
        <v>27.876638538508999</v>
      </c>
      <c r="G151" s="702">
        <v>4.6461064230840003</v>
      </c>
      <c r="H151" s="704">
        <v>0</v>
      </c>
      <c r="I151" s="701">
        <v>8</v>
      </c>
      <c r="J151" s="702">
        <v>3.353893576915</v>
      </c>
      <c r="K151" s="705">
        <v>0.28697864661599998</v>
      </c>
    </row>
    <row r="152" spans="1:11" ht="14.4" customHeight="1" thickBot="1" x14ac:dyDescent="0.35">
      <c r="A152" s="723" t="s">
        <v>473</v>
      </c>
      <c r="B152" s="701">
        <v>0</v>
      </c>
      <c r="C152" s="701">
        <v>18.899000000000001</v>
      </c>
      <c r="D152" s="702">
        <v>18.899000000000001</v>
      </c>
      <c r="E152" s="711" t="s">
        <v>329</v>
      </c>
      <c r="F152" s="701">
        <v>18.378499343683998</v>
      </c>
      <c r="G152" s="702">
        <v>3.0630832239469998</v>
      </c>
      <c r="H152" s="704">
        <v>7.806</v>
      </c>
      <c r="I152" s="701">
        <v>11.305999999999999</v>
      </c>
      <c r="J152" s="702">
        <v>8.2429167760520006</v>
      </c>
      <c r="K152" s="705">
        <v>0.61517536271899997</v>
      </c>
    </row>
    <row r="153" spans="1:11" ht="14.4" customHeight="1" thickBot="1" x14ac:dyDescent="0.35">
      <c r="A153" s="723" t="s">
        <v>474</v>
      </c>
      <c r="B153" s="701">
        <v>0</v>
      </c>
      <c r="C153" s="701">
        <v>0</v>
      </c>
      <c r="D153" s="702">
        <v>0</v>
      </c>
      <c r="E153" s="703">
        <v>1</v>
      </c>
      <c r="F153" s="701">
        <v>0</v>
      </c>
      <c r="G153" s="702">
        <v>0</v>
      </c>
      <c r="H153" s="704">
        <v>0</v>
      </c>
      <c r="I153" s="701">
        <v>0.11</v>
      </c>
      <c r="J153" s="702">
        <v>0.11</v>
      </c>
      <c r="K153" s="712" t="s">
        <v>355</v>
      </c>
    </row>
    <row r="154" spans="1:11" ht="14.4" customHeight="1" thickBot="1" x14ac:dyDescent="0.35">
      <c r="A154" s="723" t="s">
        <v>475</v>
      </c>
      <c r="B154" s="701">
        <v>0</v>
      </c>
      <c r="C154" s="701">
        <v>2.5055900000000002</v>
      </c>
      <c r="D154" s="702">
        <v>2.5055900000000002</v>
      </c>
      <c r="E154" s="711" t="s">
        <v>355</v>
      </c>
      <c r="F154" s="701">
        <v>0</v>
      </c>
      <c r="G154" s="702">
        <v>0</v>
      </c>
      <c r="H154" s="704">
        <v>0</v>
      </c>
      <c r="I154" s="701">
        <v>0</v>
      </c>
      <c r="J154" s="702">
        <v>0</v>
      </c>
      <c r="K154" s="705">
        <v>0</v>
      </c>
    </row>
    <row r="155" spans="1:11" ht="14.4" customHeight="1" thickBot="1" x14ac:dyDescent="0.35">
      <c r="A155" s="725" t="s">
        <v>476</v>
      </c>
      <c r="B155" s="701">
        <v>0</v>
      </c>
      <c r="C155" s="701">
        <v>26.356999999999999</v>
      </c>
      <c r="D155" s="702">
        <v>26.356999999999999</v>
      </c>
      <c r="E155" s="711" t="s">
        <v>355</v>
      </c>
      <c r="F155" s="701">
        <v>27.699334953036999</v>
      </c>
      <c r="G155" s="702">
        <v>4.6165558255060004</v>
      </c>
      <c r="H155" s="704">
        <v>0</v>
      </c>
      <c r="I155" s="701">
        <v>0</v>
      </c>
      <c r="J155" s="702">
        <v>-4.6165558255060004</v>
      </c>
      <c r="K155" s="705">
        <v>0</v>
      </c>
    </row>
    <row r="156" spans="1:11" ht="14.4" customHeight="1" thickBot="1" x14ac:dyDescent="0.35">
      <c r="A156" s="723" t="s">
        <v>477</v>
      </c>
      <c r="B156" s="701">
        <v>0</v>
      </c>
      <c r="C156" s="701">
        <v>26.356999999999999</v>
      </c>
      <c r="D156" s="702">
        <v>26.356999999999999</v>
      </c>
      <c r="E156" s="711" t="s">
        <v>355</v>
      </c>
      <c r="F156" s="701">
        <v>27.699334953036999</v>
      </c>
      <c r="G156" s="702">
        <v>4.6165558255060004</v>
      </c>
      <c r="H156" s="704">
        <v>0</v>
      </c>
      <c r="I156" s="701">
        <v>0</v>
      </c>
      <c r="J156" s="702">
        <v>-4.6165558255060004</v>
      </c>
      <c r="K156" s="705">
        <v>0</v>
      </c>
    </row>
    <row r="157" spans="1:11" ht="14.4" customHeight="1" thickBot="1" x14ac:dyDescent="0.35">
      <c r="A157" s="725" t="s">
        <v>478</v>
      </c>
      <c r="B157" s="701">
        <v>0</v>
      </c>
      <c r="C157" s="701">
        <v>38.981000000000002</v>
      </c>
      <c r="D157" s="702">
        <v>38.981000000000002</v>
      </c>
      <c r="E157" s="711" t="s">
        <v>329</v>
      </c>
      <c r="F157" s="701">
        <v>32.223402536168997</v>
      </c>
      <c r="G157" s="702">
        <v>5.3705670893609998</v>
      </c>
      <c r="H157" s="704">
        <v>0</v>
      </c>
      <c r="I157" s="701">
        <v>0</v>
      </c>
      <c r="J157" s="702">
        <v>-5.3705670893609998</v>
      </c>
      <c r="K157" s="705">
        <v>0</v>
      </c>
    </row>
    <row r="158" spans="1:11" ht="14.4" customHeight="1" thickBot="1" x14ac:dyDescent="0.35">
      <c r="A158" s="723" t="s">
        <v>479</v>
      </c>
      <c r="B158" s="701">
        <v>0</v>
      </c>
      <c r="C158" s="701">
        <v>38.981000000000002</v>
      </c>
      <c r="D158" s="702">
        <v>38.981000000000002</v>
      </c>
      <c r="E158" s="711" t="s">
        <v>329</v>
      </c>
      <c r="F158" s="701">
        <v>32.223402536168997</v>
      </c>
      <c r="G158" s="702">
        <v>5.3705670893609998</v>
      </c>
      <c r="H158" s="704">
        <v>0</v>
      </c>
      <c r="I158" s="701">
        <v>0</v>
      </c>
      <c r="J158" s="702">
        <v>-5.3705670893609998</v>
      </c>
      <c r="K158" s="705">
        <v>0</v>
      </c>
    </row>
    <row r="159" spans="1:11" ht="14.4" customHeight="1" thickBot="1" x14ac:dyDescent="0.35">
      <c r="A159" s="725" t="s">
        <v>480</v>
      </c>
      <c r="B159" s="701">
        <v>0</v>
      </c>
      <c r="C159" s="701">
        <v>10.95</v>
      </c>
      <c r="D159" s="702">
        <v>10.95</v>
      </c>
      <c r="E159" s="711" t="s">
        <v>329</v>
      </c>
      <c r="F159" s="701">
        <v>4.20182577964</v>
      </c>
      <c r="G159" s="702">
        <v>0.70030429660600002</v>
      </c>
      <c r="H159" s="704">
        <v>0</v>
      </c>
      <c r="I159" s="701">
        <v>0</v>
      </c>
      <c r="J159" s="702">
        <v>-0.70030429660600002</v>
      </c>
      <c r="K159" s="705">
        <v>0</v>
      </c>
    </row>
    <row r="160" spans="1:11" ht="14.4" customHeight="1" thickBot="1" x14ac:dyDescent="0.35">
      <c r="A160" s="723" t="s">
        <v>481</v>
      </c>
      <c r="B160" s="701">
        <v>0</v>
      </c>
      <c r="C160" s="701">
        <v>10.95</v>
      </c>
      <c r="D160" s="702">
        <v>10.95</v>
      </c>
      <c r="E160" s="711" t="s">
        <v>329</v>
      </c>
      <c r="F160" s="701">
        <v>4.20182577964</v>
      </c>
      <c r="G160" s="702">
        <v>0.70030429660600002</v>
      </c>
      <c r="H160" s="704">
        <v>0</v>
      </c>
      <c r="I160" s="701">
        <v>0</v>
      </c>
      <c r="J160" s="702">
        <v>-0.70030429660600002</v>
      </c>
      <c r="K160" s="705">
        <v>0</v>
      </c>
    </row>
    <row r="161" spans="1:11" ht="14.4" customHeight="1" thickBot="1" x14ac:dyDescent="0.35">
      <c r="A161" s="720" t="s">
        <v>482</v>
      </c>
      <c r="B161" s="701">
        <v>3354</v>
      </c>
      <c r="C161" s="701">
        <v>3785.46893</v>
      </c>
      <c r="D161" s="702">
        <v>431.46892999999699</v>
      </c>
      <c r="E161" s="703">
        <v>1.1286430918299999</v>
      </c>
      <c r="F161" s="701">
        <v>3019.44709880653</v>
      </c>
      <c r="G161" s="702">
        <v>503.24118313442102</v>
      </c>
      <c r="H161" s="704">
        <v>563.11720000000003</v>
      </c>
      <c r="I161" s="701">
        <v>798.44244000000003</v>
      </c>
      <c r="J161" s="702">
        <v>295.20125686557901</v>
      </c>
      <c r="K161" s="705">
        <v>0.264433326325</v>
      </c>
    </row>
    <row r="162" spans="1:11" ht="14.4" customHeight="1" thickBot="1" x14ac:dyDescent="0.35">
      <c r="A162" s="721" t="s">
        <v>483</v>
      </c>
      <c r="B162" s="701">
        <v>2962</v>
      </c>
      <c r="C162" s="701">
        <v>2851.3490000000002</v>
      </c>
      <c r="D162" s="702">
        <v>-110.65100000000299</v>
      </c>
      <c r="E162" s="703">
        <v>0.962643146522</v>
      </c>
      <c r="F162" s="701">
        <v>3019.44709880653</v>
      </c>
      <c r="G162" s="702">
        <v>503.24118313442102</v>
      </c>
      <c r="H162" s="704">
        <v>220.87299999999999</v>
      </c>
      <c r="I162" s="701">
        <v>441.74599999999998</v>
      </c>
      <c r="J162" s="702">
        <v>-61.495183134420998</v>
      </c>
      <c r="K162" s="705">
        <v>0.146300294572</v>
      </c>
    </row>
    <row r="163" spans="1:11" ht="14.4" customHeight="1" thickBot="1" x14ac:dyDescent="0.35">
      <c r="A163" s="722" t="s">
        <v>484</v>
      </c>
      <c r="B163" s="706">
        <v>2962</v>
      </c>
      <c r="C163" s="706">
        <v>2843.3760000000002</v>
      </c>
      <c r="D163" s="707">
        <v>-118.62400000000299</v>
      </c>
      <c r="E163" s="713">
        <v>0.95995138419899995</v>
      </c>
      <c r="F163" s="706">
        <v>3019.44709880653</v>
      </c>
      <c r="G163" s="707">
        <v>503.24118313442102</v>
      </c>
      <c r="H163" s="709">
        <v>220.87299999999999</v>
      </c>
      <c r="I163" s="706">
        <v>441.74599999999998</v>
      </c>
      <c r="J163" s="707">
        <v>-61.495183134420998</v>
      </c>
      <c r="K163" s="714">
        <v>0.146300294572</v>
      </c>
    </row>
    <row r="164" spans="1:11" ht="14.4" customHeight="1" thickBot="1" x14ac:dyDescent="0.35">
      <c r="A164" s="723" t="s">
        <v>485</v>
      </c>
      <c r="B164" s="701">
        <v>537.00000000000102</v>
      </c>
      <c r="C164" s="701">
        <v>547.96</v>
      </c>
      <c r="D164" s="702">
        <v>10.959999999999001</v>
      </c>
      <c r="E164" s="703">
        <v>1.0204096834259999</v>
      </c>
      <c r="F164" s="701">
        <v>580.91731105420399</v>
      </c>
      <c r="G164" s="702">
        <v>96.819551842367005</v>
      </c>
      <c r="H164" s="704">
        <v>48.978000000000002</v>
      </c>
      <c r="I164" s="701">
        <v>97.956000000000003</v>
      </c>
      <c r="J164" s="702">
        <v>1.136448157632</v>
      </c>
      <c r="K164" s="705">
        <v>0.16862296601599999</v>
      </c>
    </row>
    <row r="165" spans="1:11" ht="14.4" customHeight="1" thickBot="1" x14ac:dyDescent="0.35">
      <c r="A165" s="723" t="s">
        <v>486</v>
      </c>
      <c r="B165" s="701">
        <v>1195</v>
      </c>
      <c r="C165" s="701">
        <v>1064.9670000000001</v>
      </c>
      <c r="D165" s="702">
        <v>-130.033000000002</v>
      </c>
      <c r="E165" s="703">
        <v>0.89118577405800004</v>
      </c>
      <c r="F165" s="701">
        <v>1130.9509325958199</v>
      </c>
      <c r="G165" s="702">
        <v>188.49182209930299</v>
      </c>
      <c r="H165" s="704">
        <v>84.795000000000002</v>
      </c>
      <c r="I165" s="701">
        <v>169.59</v>
      </c>
      <c r="J165" s="702">
        <v>-18.901822099303001</v>
      </c>
      <c r="K165" s="705">
        <v>0.14995345519600001</v>
      </c>
    </row>
    <row r="166" spans="1:11" ht="14.4" customHeight="1" thickBot="1" x14ac:dyDescent="0.35">
      <c r="A166" s="723" t="s">
        <v>487</v>
      </c>
      <c r="B166" s="701">
        <v>108</v>
      </c>
      <c r="C166" s="701">
        <v>108.3</v>
      </c>
      <c r="D166" s="702">
        <v>0.29999999999900001</v>
      </c>
      <c r="E166" s="703">
        <v>1.0027777777769999</v>
      </c>
      <c r="F166" s="701">
        <v>115.09647536867</v>
      </c>
      <c r="G166" s="702">
        <v>19.182745894778002</v>
      </c>
      <c r="H166" s="704">
        <v>9.0250000000000004</v>
      </c>
      <c r="I166" s="701">
        <v>18.05</v>
      </c>
      <c r="J166" s="702">
        <v>-1.132745894778</v>
      </c>
      <c r="K166" s="705">
        <v>0.156824958732</v>
      </c>
    </row>
    <row r="167" spans="1:11" ht="14.4" customHeight="1" thickBot="1" x14ac:dyDescent="0.35">
      <c r="A167" s="723" t="s">
        <v>488</v>
      </c>
      <c r="B167" s="701">
        <v>100</v>
      </c>
      <c r="C167" s="701">
        <v>99.802999999999997</v>
      </c>
      <c r="D167" s="702">
        <v>-0.19700000000000001</v>
      </c>
      <c r="E167" s="703">
        <v>0.99802999999899999</v>
      </c>
      <c r="F167" s="701">
        <v>105.97802884361801</v>
      </c>
      <c r="G167" s="702">
        <v>17.663004807269001</v>
      </c>
      <c r="H167" s="704">
        <v>8.4250000000000007</v>
      </c>
      <c r="I167" s="701">
        <v>16.850000000000001</v>
      </c>
      <c r="J167" s="702">
        <v>-0.81300480726900004</v>
      </c>
      <c r="K167" s="705">
        <v>0.15899521989400001</v>
      </c>
    </row>
    <row r="168" spans="1:11" ht="14.4" customHeight="1" thickBot="1" x14ac:dyDescent="0.35">
      <c r="A168" s="723" t="s">
        <v>489</v>
      </c>
      <c r="B168" s="701">
        <v>1022</v>
      </c>
      <c r="C168" s="701">
        <v>1022.346</v>
      </c>
      <c r="D168" s="702">
        <v>0.34599999999800002</v>
      </c>
      <c r="E168" s="703">
        <v>1.000338551859</v>
      </c>
      <c r="F168" s="701">
        <v>1086.5043509442201</v>
      </c>
      <c r="G168" s="702">
        <v>181.084058490703</v>
      </c>
      <c r="H168" s="704">
        <v>69.650000000000006</v>
      </c>
      <c r="I168" s="701">
        <v>139.30000000000001</v>
      </c>
      <c r="J168" s="702">
        <v>-41.784058490702002</v>
      </c>
      <c r="K168" s="705">
        <v>0.12820933471500001</v>
      </c>
    </row>
    <row r="169" spans="1:11" ht="14.4" customHeight="1" thickBot="1" x14ac:dyDescent="0.35">
      <c r="A169" s="722" t="s">
        <v>490</v>
      </c>
      <c r="B169" s="706">
        <v>0</v>
      </c>
      <c r="C169" s="706">
        <v>7.9729999999999999</v>
      </c>
      <c r="D169" s="707">
        <v>7.9729999999999999</v>
      </c>
      <c r="E169" s="708" t="s">
        <v>329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329</v>
      </c>
    </row>
    <row r="170" spans="1:11" ht="14.4" customHeight="1" thickBot="1" x14ac:dyDescent="0.35">
      <c r="A170" s="723" t="s">
        <v>491</v>
      </c>
      <c r="B170" s="701">
        <v>0</v>
      </c>
      <c r="C170" s="701">
        <v>5.9580000000000002</v>
      </c>
      <c r="D170" s="702">
        <v>5.9580000000000002</v>
      </c>
      <c r="E170" s="711" t="s">
        <v>329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329</v>
      </c>
    </row>
    <row r="171" spans="1:11" ht="14.4" customHeight="1" thickBot="1" x14ac:dyDescent="0.35">
      <c r="A171" s="723" t="s">
        <v>492</v>
      </c>
      <c r="B171" s="701">
        <v>0</v>
      </c>
      <c r="C171" s="701">
        <v>2.0150000000000001</v>
      </c>
      <c r="D171" s="702">
        <v>2.0150000000000001</v>
      </c>
      <c r="E171" s="711" t="s">
        <v>329</v>
      </c>
      <c r="F171" s="701">
        <v>0</v>
      </c>
      <c r="G171" s="702">
        <v>0</v>
      </c>
      <c r="H171" s="704">
        <v>0</v>
      </c>
      <c r="I171" s="701">
        <v>0</v>
      </c>
      <c r="J171" s="702">
        <v>0</v>
      </c>
      <c r="K171" s="712" t="s">
        <v>329</v>
      </c>
    </row>
    <row r="172" spans="1:11" ht="14.4" customHeight="1" thickBot="1" x14ac:dyDescent="0.35">
      <c r="A172" s="721" t="s">
        <v>493</v>
      </c>
      <c r="B172" s="701">
        <v>392</v>
      </c>
      <c r="C172" s="701">
        <v>934.11992999999995</v>
      </c>
      <c r="D172" s="702">
        <v>542.11992999999995</v>
      </c>
      <c r="E172" s="703">
        <v>2.3829590051020002</v>
      </c>
      <c r="F172" s="701">
        <v>0</v>
      </c>
      <c r="G172" s="702">
        <v>0</v>
      </c>
      <c r="H172" s="704">
        <v>342.24419999999998</v>
      </c>
      <c r="I172" s="701">
        <v>356.69644</v>
      </c>
      <c r="J172" s="702">
        <v>356.69644</v>
      </c>
      <c r="K172" s="712" t="s">
        <v>329</v>
      </c>
    </row>
    <row r="173" spans="1:11" ht="14.4" customHeight="1" thickBot="1" x14ac:dyDescent="0.35">
      <c r="A173" s="722" t="s">
        <v>494</v>
      </c>
      <c r="B173" s="706">
        <v>392</v>
      </c>
      <c r="C173" s="706">
        <v>414.38314000000003</v>
      </c>
      <c r="D173" s="707">
        <v>22.383139999998999</v>
      </c>
      <c r="E173" s="713">
        <v>1.057099846938</v>
      </c>
      <c r="F173" s="706">
        <v>0</v>
      </c>
      <c r="G173" s="707">
        <v>0</v>
      </c>
      <c r="H173" s="709">
        <v>342.24419999999998</v>
      </c>
      <c r="I173" s="706">
        <v>356.69644</v>
      </c>
      <c r="J173" s="707">
        <v>356.69644</v>
      </c>
      <c r="K173" s="710" t="s">
        <v>329</v>
      </c>
    </row>
    <row r="174" spans="1:11" ht="14.4" customHeight="1" thickBot="1" x14ac:dyDescent="0.35">
      <c r="A174" s="723" t="s">
        <v>495</v>
      </c>
      <c r="B174" s="701">
        <v>392</v>
      </c>
      <c r="C174" s="701">
        <v>54.983980000000003</v>
      </c>
      <c r="D174" s="702">
        <v>-337.01602000000003</v>
      </c>
      <c r="E174" s="703">
        <v>0.140265255102</v>
      </c>
      <c r="F174" s="701">
        <v>0</v>
      </c>
      <c r="G174" s="702">
        <v>0</v>
      </c>
      <c r="H174" s="704">
        <v>342.24419999999998</v>
      </c>
      <c r="I174" s="701">
        <v>356.69644</v>
      </c>
      <c r="J174" s="702">
        <v>356.69644</v>
      </c>
      <c r="K174" s="712" t="s">
        <v>329</v>
      </c>
    </row>
    <row r="175" spans="1:11" ht="14.4" customHeight="1" thickBot="1" x14ac:dyDescent="0.35">
      <c r="A175" s="723" t="s">
        <v>496</v>
      </c>
      <c r="B175" s="701">
        <v>0</v>
      </c>
      <c r="C175" s="701">
        <v>359.39915999999999</v>
      </c>
      <c r="D175" s="702">
        <v>359.39915999999999</v>
      </c>
      <c r="E175" s="711" t="s">
        <v>329</v>
      </c>
      <c r="F175" s="701">
        <v>0</v>
      </c>
      <c r="G175" s="702">
        <v>0</v>
      </c>
      <c r="H175" s="704">
        <v>0</v>
      </c>
      <c r="I175" s="701">
        <v>0</v>
      </c>
      <c r="J175" s="702">
        <v>0</v>
      </c>
      <c r="K175" s="712" t="s">
        <v>329</v>
      </c>
    </row>
    <row r="176" spans="1:11" ht="14.4" customHeight="1" thickBot="1" x14ac:dyDescent="0.35">
      <c r="A176" s="722" t="s">
        <v>497</v>
      </c>
      <c r="B176" s="706">
        <v>0</v>
      </c>
      <c r="C176" s="706">
        <v>253.39169999999999</v>
      </c>
      <c r="D176" s="707">
        <v>253.39169999999999</v>
      </c>
      <c r="E176" s="708" t="s">
        <v>329</v>
      </c>
      <c r="F176" s="706">
        <v>0</v>
      </c>
      <c r="G176" s="707">
        <v>0</v>
      </c>
      <c r="H176" s="709">
        <v>0</v>
      </c>
      <c r="I176" s="706">
        <v>0</v>
      </c>
      <c r="J176" s="707">
        <v>0</v>
      </c>
      <c r="K176" s="710" t="s">
        <v>329</v>
      </c>
    </row>
    <row r="177" spans="1:11" ht="14.4" customHeight="1" thickBot="1" x14ac:dyDescent="0.35">
      <c r="A177" s="723" t="s">
        <v>498</v>
      </c>
      <c r="B177" s="701">
        <v>0</v>
      </c>
      <c r="C177" s="701">
        <v>8.8680000000000003</v>
      </c>
      <c r="D177" s="702">
        <v>8.8680000000000003</v>
      </c>
      <c r="E177" s="711" t="s">
        <v>329</v>
      </c>
      <c r="F177" s="701">
        <v>0</v>
      </c>
      <c r="G177" s="702">
        <v>0</v>
      </c>
      <c r="H177" s="704">
        <v>0</v>
      </c>
      <c r="I177" s="701">
        <v>0</v>
      </c>
      <c r="J177" s="702">
        <v>0</v>
      </c>
      <c r="K177" s="712" t="s">
        <v>329</v>
      </c>
    </row>
    <row r="178" spans="1:11" ht="14.4" customHeight="1" thickBot="1" x14ac:dyDescent="0.35">
      <c r="A178" s="723" t="s">
        <v>499</v>
      </c>
      <c r="B178" s="701">
        <v>0</v>
      </c>
      <c r="C178" s="701">
        <v>122.36948</v>
      </c>
      <c r="D178" s="702">
        <v>122.36948</v>
      </c>
      <c r="E178" s="711" t="s">
        <v>329</v>
      </c>
      <c r="F178" s="701">
        <v>0</v>
      </c>
      <c r="G178" s="702">
        <v>0</v>
      </c>
      <c r="H178" s="704">
        <v>0</v>
      </c>
      <c r="I178" s="701">
        <v>0</v>
      </c>
      <c r="J178" s="702">
        <v>0</v>
      </c>
      <c r="K178" s="712" t="s">
        <v>329</v>
      </c>
    </row>
    <row r="179" spans="1:11" ht="14.4" customHeight="1" thickBot="1" x14ac:dyDescent="0.35">
      <c r="A179" s="723" t="s">
        <v>500</v>
      </c>
      <c r="B179" s="701">
        <v>0</v>
      </c>
      <c r="C179" s="701">
        <v>4.9852999999999996</v>
      </c>
      <c r="D179" s="702">
        <v>4.9852999999999996</v>
      </c>
      <c r="E179" s="711" t="s">
        <v>329</v>
      </c>
      <c r="F179" s="701">
        <v>0</v>
      </c>
      <c r="G179" s="702">
        <v>0</v>
      </c>
      <c r="H179" s="704">
        <v>0</v>
      </c>
      <c r="I179" s="701">
        <v>0</v>
      </c>
      <c r="J179" s="702">
        <v>0</v>
      </c>
      <c r="K179" s="712" t="s">
        <v>329</v>
      </c>
    </row>
    <row r="180" spans="1:11" ht="14.4" customHeight="1" thickBot="1" x14ac:dyDescent="0.35">
      <c r="A180" s="723" t="s">
        <v>501</v>
      </c>
      <c r="B180" s="701">
        <v>0</v>
      </c>
      <c r="C180" s="701">
        <v>108.47892</v>
      </c>
      <c r="D180" s="702">
        <v>108.47892</v>
      </c>
      <c r="E180" s="711" t="s">
        <v>355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" customHeight="1" thickBot="1" x14ac:dyDescent="0.35">
      <c r="A181" s="723" t="s">
        <v>502</v>
      </c>
      <c r="B181" s="701">
        <v>0</v>
      </c>
      <c r="C181" s="701">
        <v>8.69</v>
      </c>
      <c r="D181" s="702">
        <v>8.69</v>
      </c>
      <c r="E181" s="711" t="s">
        <v>355</v>
      </c>
      <c r="F181" s="701">
        <v>0</v>
      </c>
      <c r="G181" s="702">
        <v>0</v>
      </c>
      <c r="H181" s="704">
        <v>0</v>
      </c>
      <c r="I181" s="701">
        <v>0</v>
      </c>
      <c r="J181" s="702">
        <v>0</v>
      </c>
      <c r="K181" s="712" t="s">
        <v>329</v>
      </c>
    </row>
    <row r="182" spans="1:11" ht="14.4" customHeight="1" thickBot="1" x14ac:dyDescent="0.35">
      <c r="A182" s="722" t="s">
        <v>503</v>
      </c>
      <c r="B182" s="706">
        <v>0</v>
      </c>
      <c r="C182" s="706">
        <v>21.356999999999999</v>
      </c>
      <c r="D182" s="707">
        <v>21.356999999999999</v>
      </c>
      <c r="E182" s="708" t="s">
        <v>329</v>
      </c>
      <c r="F182" s="706">
        <v>0</v>
      </c>
      <c r="G182" s="707">
        <v>0</v>
      </c>
      <c r="H182" s="709">
        <v>0</v>
      </c>
      <c r="I182" s="706">
        <v>0</v>
      </c>
      <c r="J182" s="707">
        <v>0</v>
      </c>
      <c r="K182" s="710" t="s">
        <v>329</v>
      </c>
    </row>
    <row r="183" spans="1:11" ht="14.4" customHeight="1" thickBot="1" x14ac:dyDescent="0.35">
      <c r="A183" s="723" t="s">
        <v>504</v>
      </c>
      <c r="B183" s="701">
        <v>0</v>
      </c>
      <c r="C183" s="701">
        <v>0.5</v>
      </c>
      <c r="D183" s="702">
        <v>0.5</v>
      </c>
      <c r="E183" s="711" t="s">
        <v>355</v>
      </c>
      <c r="F183" s="701">
        <v>0</v>
      </c>
      <c r="G183" s="702">
        <v>0</v>
      </c>
      <c r="H183" s="704">
        <v>0</v>
      </c>
      <c r="I183" s="701">
        <v>0</v>
      </c>
      <c r="J183" s="702">
        <v>0</v>
      </c>
      <c r="K183" s="712" t="s">
        <v>329</v>
      </c>
    </row>
    <row r="184" spans="1:11" ht="14.4" customHeight="1" thickBot="1" x14ac:dyDescent="0.35">
      <c r="A184" s="723" t="s">
        <v>505</v>
      </c>
      <c r="B184" s="701">
        <v>0</v>
      </c>
      <c r="C184" s="701">
        <v>15.367000000000001</v>
      </c>
      <c r="D184" s="702">
        <v>15.367000000000001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05">
        <v>0</v>
      </c>
    </row>
    <row r="185" spans="1:11" ht="14.4" customHeight="1" thickBot="1" x14ac:dyDescent="0.35">
      <c r="A185" s="723" t="s">
        <v>506</v>
      </c>
      <c r="B185" s="701">
        <v>0</v>
      </c>
      <c r="C185" s="701">
        <v>5.4899999999990001</v>
      </c>
      <c r="D185" s="702">
        <v>5.4899999999990001</v>
      </c>
      <c r="E185" s="711" t="s">
        <v>329</v>
      </c>
      <c r="F185" s="701">
        <v>0</v>
      </c>
      <c r="G185" s="702">
        <v>0</v>
      </c>
      <c r="H185" s="704">
        <v>0</v>
      </c>
      <c r="I185" s="701">
        <v>0</v>
      </c>
      <c r="J185" s="702">
        <v>0</v>
      </c>
      <c r="K185" s="712" t="s">
        <v>329</v>
      </c>
    </row>
    <row r="186" spans="1:11" ht="14.4" customHeight="1" thickBot="1" x14ac:dyDescent="0.35">
      <c r="A186" s="722" t="s">
        <v>507</v>
      </c>
      <c r="B186" s="706">
        <v>0</v>
      </c>
      <c r="C186" s="706">
        <v>10.164</v>
      </c>
      <c r="D186" s="707">
        <v>10.164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0</v>
      </c>
      <c r="J186" s="707">
        <v>0</v>
      </c>
      <c r="K186" s="710" t="s">
        <v>329</v>
      </c>
    </row>
    <row r="187" spans="1:11" ht="14.4" customHeight="1" thickBot="1" x14ac:dyDescent="0.35">
      <c r="A187" s="723" t="s">
        <v>508</v>
      </c>
      <c r="B187" s="701">
        <v>0</v>
      </c>
      <c r="C187" s="701">
        <v>10.164</v>
      </c>
      <c r="D187" s="702">
        <v>10.164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0</v>
      </c>
      <c r="J187" s="702">
        <v>0</v>
      </c>
      <c r="K187" s="712" t="s">
        <v>329</v>
      </c>
    </row>
    <row r="188" spans="1:11" ht="14.4" customHeight="1" thickBot="1" x14ac:dyDescent="0.35">
      <c r="A188" s="722" t="s">
        <v>509</v>
      </c>
      <c r="B188" s="706">
        <v>0</v>
      </c>
      <c r="C188" s="706">
        <v>234.82409000000001</v>
      </c>
      <c r="D188" s="707">
        <v>234.82409000000001</v>
      </c>
      <c r="E188" s="708" t="s">
        <v>329</v>
      </c>
      <c r="F188" s="706">
        <v>0</v>
      </c>
      <c r="G188" s="707">
        <v>0</v>
      </c>
      <c r="H188" s="709">
        <v>0</v>
      </c>
      <c r="I188" s="706">
        <v>0</v>
      </c>
      <c r="J188" s="707">
        <v>0</v>
      </c>
      <c r="K188" s="710" t="s">
        <v>329</v>
      </c>
    </row>
    <row r="189" spans="1:11" ht="14.4" customHeight="1" thickBot="1" x14ac:dyDescent="0.35">
      <c r="A189" s="723" t="s">
        <v>510</v>
      </c>
      <c r="B189" s="701">
        <v>0</v>
      </c>
      <c r="C189" s="701">
        <v>73.943100000000001</v>
      </c>
      <c r="D189" s="702">
        <v>73.943100000000001</v>
      </c>
      <c r="E189" s="711" t="s">
        <v>329</v>
      </c>
      <c r="F189" s="701">
        <v>0</v>
      </c>
      <c r="G189" s="702">
        <v>0</v>
      </c>
      <c r="H189" s="704">
        <v>0</v>
      </c>
      <c r="I189" s="701">
        <v>0</v>
      </c>
      <c r="J189" s="702">
        <v>0</v>
      </c>
      <c r="K189" s="712" t="s">
        <v>329</v>
      </c>
    </row>
    <row r="190" spans="1:11" ht="14.4" customHeight="1" thickBot="1" x14ac:dyDescent="0.35">
      <c r="A190" s="723" t="s">
        <v>511</v>
      </c>
      <c r="B190" s="701">
        <v>0</v>
      </c>
      <c r="C190" s="701">
        <v>23.402000000000001</v>
      </c>
      <c r="D190" s="702">
        <v>23.402000000000001</v>
      </c>
      <c r="E190" s="711" t="s">
        <v>355</v>
      </c>
      <c r="F190" s="701">
        <v>0</v>
      </c>
      <c r="G190" s="702">
        <v>0</v>
      </c>
      <c r="H190" s="704">
        <v>0</v>
      </c>
      <c r="I190" s="701">
        <v>0</v>
      </c>
      <c r="J190" s="702">
        <v>0</v>
      </c>
      <c r="K190" s="712" t="s">
        <v>329</v>
      </c>
    </row>
    <row r="191" spans="1:11" ht="14.4" customHeight="1" thickBot="1" x14ac:dyDescent="0.35">
      <c r="A191" s="723" t="s">
        <v>512</v>
      </c>
      <c r="B191" s="701">
        <v>0</v>
      </c>
      <c r="C191" s="701">
        <v>137.47899000000001</v>
      </c>
      <c r="D191" s="702">
        <v>137.47899000000001</v>
      </c>
      <c r="E191" s="711" t="s">
        <v>355</v>
      </c>
      <c r="F191" s="701">
        <v>0</v>
      </c>
      <c r="G191" s="702">
        <v>0</v>
      </c>
      <c r="H191" s="704">
        <v>0</v>
      </c>
      <c r="I191" s="701">
        <v>0</v>
      </c>
      <c r="J191" s="702">
        <v>0</v>
      </c>
      <c r="K191" s="712" t="s">
        <v>329</v>
      </c>
    </row>
    <row r="192" spans="1:11" ht="14.4" customHeight="1" thickBot="1" x14ac:dyDescent="0.35">
      <c r="A192" s="719" t="s">
        <v>513</v>
      </c>
      <c r="B192" s="701">
        <v>111617.242277711</v>
      </c>
      <c r="C192" s="701">
        <v>117648.53148999999</v>
      </c>
      <c r="D192" s="702">
        <v>6031.2892122888397</v>
      </c>
      <c r="E192" s="703">
        <v>1.054035461629</v>
      </c>
      <c r="F192" s="701">
        <v>120871.544513913</v>
      </c>
      <c r="G192" s="702">
        <v>20145.2574189855</v>
      </c>
      <c r="H192" s="704">
        <v>10944.86212</v>
      </c>
      <c r="I192" s="701">
        <v>22618.54394</v>
      </c>
      <c r="J192" s="702">
        <v>2473.2865210144701</v>
      </c>
      <c r="K192" s="705">
        <v>0.18712877402899999</v>
      </c>
    </row>
    <row r="193" spans="1:11" ht="14.4" customHeight="1" thickBot="1" x14ac:dyDescent="0.35">
      <c r="A193" s="720" t="s">
        <v>514</v>
      </c>
      <c r="B193" s="701">
        <v>111572.28621278</v>
      </c>
      <c r="C193" s="701">
        <v>116948.01119999999</v>
      </c>
      <c r="D193" s="702">
        <v>5375.7249872203101</v>
      </c>
      <c r="E193" s="703">
        <v>1.0481815437299999</v>
      </c>
      <c r="F193" s="701">
        <v>120791.729912981</v>
      </c>
      <c r="G193" s="702">
        <v>20131.954985496799</v>
      </c>
      <c r="H193" s="704">
        <v>10940.82756</v>
      </c>
      <c r="I193" s="701">
        <v>22611.979220000001</v>
      </c>
      <c r="J193" s="702">
        <v>2480.0242345031602</v>
      </c>
      <c r="K193" s="705">
        <v>0.187198074208</v>
      </c>
    </row>
    <row r="194" spans="1:11" ht="14.4" customHeight="1" thickBot="1" x14ac:dyDescent="0.35">
      <c r="A194" s="721" t="s">
        <v>515</v>
      </c>
      <c r="B194" s="701">
        <v>111572.28621278</v>
      </c>
      <c r="C194" s="701">
        <v>116948.01119999999</v>
      </c>
      <c r="D194" s="702">
        <v>5375.7249872203101</v>
      </c>
      <c r="E194" s="703">
        <v>1.0481815437299999</v>
      </c>
      <c r="F194" s="701">
        <v>120791.729912981</v>
      </c>
      <c r="G194" s="702">
        <v>20131.954985496799</v>
      </c>
      <c r="H194" s="704">
        <v>10940.82756</v>
      </c>
      <c r="I194" s="701">
        <v>22611.979220000001</v>
      </c>
      <c r="J194" s="702">
        <v>2480.0242345031602</v>
      </c>
      <c r="K194" s="705">
        <v>0.187198074208</v>
      </c>
    </row>
    <row r="195" spans="1:11" ht="14.4" customHeight="1" thickBot="1" x14ac:dyDescent="0.35">
      <c r="A195" s="722" t="s">
        <v>516</v>
      </c>
      <c r="B195" s="706">
        <v>275</v>
      </c>
      <c r="C195" s="706">
        <v>366.47554000000002</v>
      </c>
      <c r="D195" s="707">
        <v>91.475539999999995</v>
      </c>
      <c r="E195" s="713">
        <v>1.3326383272719999</v>
      </c>
      <c r="F195" s="706">
        <v>316.144216937122</v>
      </c>
      <c r="G195" s="707">
        <v>52.690702822852998</v>
      </c>
      <c r="H195" s="709">
        <v>23.95449</v>
      </c>
      <c r="I195" s="706">
        <v>57.211640000000003</v>
      </c>
      <c r="J195" s="707">
        <v>4.5209371771460001</v>
      </c>
      <c r="K195" s="714">
        <v>0.18096690350399999</v>
      </c>
    </row>
    <row r="196" spans="1:11" ht="14.4" customHeight="1" thickBot="1" x14ac:dyDescent="0.35">
      <c r="A196" s="723" t="s">
        <v>517</v>
      </c>
      <c r="B196" s="701">
        <v>5</v>
      </c>
      <c r="C196" s="701">
        <v>5.7122999999999999</v>
      </c>
      <c r="D196" s="702">
        <v>0.71230000000000004</v>
      </c>
      <c r="E196" s="703">
        <v>1.14246</v>
      </c>
      <c r="F196" s="701">
        <v>5.1496440323019996</v>
      </c>
      <c r="G196" s="702">
        <v>0.85827400538300003</v>
      </c>
      <c r="H196" s="704">
        <v>0.10579</v>
      </c>
      <c r="I196" s="701">
        <v>0.27110000000000001</v>
      </c>
      <c r="J196" s="702">
        <v>-0.58717400538300002</v>
      </c>
      <c r="K196" s="705">
        <v>5.2644415477000002E-2</v>
      </c>
    </row>
    <row r="197" spans="1:11" ht="14.4" customHeight="1" thickBot="1" x14ac:dyDescent="0.35">
      <c r="A197" s="723" t="s">
        <v>518</v>
      </c>
      <c r="B197" s="701">
        <v>1</v>
      </c>
      <c r="C197" s="701">
        <v>0.36914000000000002</v>
      </c>
      <c r="D197" s="702">
        <v>-0.63085999999999998</v>
      </c>
      <c r="E197" s="703">
        <v>0.36914000000000002</v>
      </c>
      <c r="F197" s="701">
        <v>0.46435309452500001</v>
      </c>
      <c r="G197" s="702">
        <v>7.7392182419999997E-2</v>
      </c>
      <c r="H197" s="704">
        <v>0</v>
      </c>
      <c r="I197" s="701">
        <v>0</v>
      </c>
      <c r="J197" s="702">
        <v>-7.7392182419999997E-2</v>
      </c>
      <c r="K197" s="705">
        <v>0</v>
      </c>
    </row>
    <row r="198" spans="1:11" ht="14.4" customHeight="1" thickBot="1" x14ac:dyDescent="0.35">
      <c r="A198" s="723" t="s">
        <v>519</v>
      </c>
      <c r="B198" s="701">
        <v>212</v>
      </c>
      <c r="C198" s="701">
        <v>242.09343999999999</v>
      </c>
      <c r="D198" s="702">
        <v>30.093440000000001</v>
      </c>
      <c r="E198" s="703">
        <v>1.141950188679</v>
      </c>
      <c r="F198" s="701">
        <v>211.78192334087601</v>
      </c>
      <c r="G198" s="702">
        <v>35.296987223479</v>
      </c>
      <c r="H198" s="704">
        <v>24.348410000000001</v>
      </c>
      <c r="I198" s="701">
        <v>35.478850000000001</v>
      </c>
      <c r="J198" s="702">
        <v>0.18186277651999999</v>
      </c>
      <c r="K198" s="705">
        <v>0.167525393292</v>
      </c>
    </row>
    <row r="199" spans="1:11" ht="14.4" customHeight="1" thickBot="1" x14ac:dyDescent="0.35">
      <c r="A199" s="723" t="s">
        <v>520</v>
      </c>
      <c r="B199" s="701">
        <v>55</v>
      </c>
      <c r="C199" s="701">
        <v>116.25004</v>
      </c>
      <c r="D199" s="702">
        <v>61.250039999999998</v>
      </c>
      <c r="E199" s="703">
        <v>2.1136370909090001</v>
      </c>
      <c r="F199" s="701">
        <v>96.953573020088996</v>
      </c>
      <c r="G199" s="702">
        <v>16.158928836681</v>
      </c>
      <c r="H199" s="704">
        <v>-0.54930000000000001</v>
      </c>
      <c r="I199" s="701">
        <v>21.1877</v>
      </c>
      <c r="J199" s="702">
        <v>5.0287711633179999</v>
      </c>
      <c r="K199" s="705">
        <v>0.21853449377799999</v>
      </c>
    </row>
    <row r="200" spans="1:11" ht="14.4" customHeight="1" thickBot="1" x14ac:dyDescent="0.35">
      <c r="A200" s="723" t="s">
        <v>521</v>
      </c>
      <c r="B200" s="701">
        <v>2</v>
      </c>
      <c r="C200" s="701">
        <v>2.0506199999999999</v>
      </c>
      <c r="D200" s="702">
        <v>5.0619999999999998E-2</v>
      </c>
      <c r="E200" s="703">
        <v>1.0253099999999999</v>
      </c>
      <c r="F200" s="701">
        <v>1.794723449328</v>
      </c>
      <c r="G200" s="702">
        <v>0.29912057488799998</v>
      </c>
      <c r="H200" s="704">
        <v>4.9590000000000002E-2</v>
      </c>
      <c r="I200" s="701">
        <v>0.27399000000000001</v>
      </c>
      <c r="J200" s="702">
        <v>-2.5130574887999999E-2</v>
      </c>
      <c r="K200" s="705">
        <v>0.15266418907099999</v>
      </c>
    </row>
    <row r="201" spans="1:11" ht="14.4" customHeight="1" thickBot="1" x14ac:dyDescent="0.35">
      <c r="A201" s="722" t="s">
        <v>522</v>
      </c>
      <c r="B201" s="706">
        <v>105.28621277969</v>
      </c>
      <c r="C201" s="706">
        <v>349.47235000000001</v>
      </c>
      <c r="D201" s="707">
        <v>244.18613722031</v>
      </c>
      <c r="E201" s="713">
        <v>3.3192603359300001</v>
      </c>
      <c r="F201" s="706">
        <v>672.00322000280096</v>
      </c>
      <c r="G201" s="707">
        <v>112.000536667134</v>
      </c>
      <c r="H201" s="709">
        <v>82.893000000000001</v>
      </c>
      <c r="I201" s="706">
        <v>81.351569999999995</v>
      </c>
      <c r="J201" s="707">
        <v>-30.648966667132999</v>
      </c>
      <c r="K201" s="714">
        <v>0.121058303857</v>
      </c>
    </row>
    <row r="202" spans="1:11" ht="14.4" customHeight="1" thickBot="1" x14ac:dyDescent="0.35">
      <c r="A202" s="723" t="s">
        <v>523</v>
      </c>
      <c r="B202" s="701">
        <v>104.36901285705601</v>
      </c>
      <c r="C202" s="701">
        <v>348.54505</v>
      </c>
      <c r="D202" s="702">
        <v>244.17603714294501</v>
      </c>
      <c r="E202" s="703">
        <v>3.3395453349480002</v>
      </c>
      <c r="F202" s="701">
        <v>671.14007337584906</v>
      </c>
      <c r="G202" s="702">
        <v>111.85667889597499</v>
      </c>
      <c r="H202" s="704">
        <v>82.893000000000001</v>
      </c>
      <c r="I202" s="701">
        <v>81.351569999999995</v>
      </c>
      <c r="J202" s="702">
        <v>-30.505108895974001</v>
      </c>
      <c r="K202" s="705">
        <v>0.12121399574699999</v>
      </c>
    </row>
    <row r="203" spans="1:11" ht="14.4" customHeight="1" thickBot="1" x14ac:dyDescent="0.35">
      <c r="A203" s="723" t="s">
        <v>524</v>
      </c>
      <c r="B203" s="701">
        <v>0.91719992263399996</v>
      </c>
      <c r="C203" s="701">
        <v>0.92730000000000001</v>
      </c>
      <c r="D203" s="702">
        <v>1.0100077365E-2</v>
      </c>
      <c r="E203" s="703">
        <v>1.0110118602460001</v>
      </c>
      <c r="F203" s="701">
        <v>0.86314662695099997</v>
      </c>
      <c r="G203" s="702">
        <v>0.143857771158</v>
      </c>
      <c r="H203" s="704">
        <v>0</v>
      </c>
      <c r="I203" s="701">
        <v>0</v>
      </c>
      <c r="J203" s="702">
        <v>-0.143857771158</v>
      </c>
      <c r="K203" s="705">
        <v>0</v>
      </c>
    </row>
    <row r="204" spans="1:11" ht="14.4" customHeight="1" thickBot="1" x14ac:dyDescent="0.35">
      <c r="A204" s="722" t="s">
        <v>525</v>
      </c>
      <c r="B204" s="706">
        <v>344</v>
      </c>
      <c r="C204" s="706">
        <v>164.59057999999999</v>
      </c>
      <c r="D204" s="707">
        <v>-179.40942000000001</v>
      </c>
      <c r="E204" s="713">
        <v>0.47846098837200002</v>
      </c>
      <c r="F204" s="706">
        <v>160.516729332441</v>
      </c>
      <c r="G204" s="707">
        <v>26.752788222073001</v>
      </c>
      <c r="H204" s="709">
        <v>-3.3300000000000001E-3</v>
      </c>
      <c r="I204" s="706">
        <v>0.77271000000000001</v>
      </c>
      <c r="J204" s="707">
        <v>-25.980078222073001</v>
      </c>
      <c r="K204" s="714">
        <v>4.8138907590000004E-3</v>
      </c>
    </row>
    <row r="205" spans="1:11" ht="14.4" customHeight="1" thickBot="1" x14ac:dyDescent="0.35">
      <c r="A205" s="723" t="s">
        <v>526</v>
      </c>
      <c r="B205" s="701">
        <v>80</v>
      </c>
      <c r="C205" s="701">
        <v>60.829070000000002</v>
      </c>
      <c r="D205" s="702">
        <v>-19.170929999999998</v>
      </c>
      <c r="E205" s="703">
        <v>0.76036337499999995</v>
      </c>
      <c r="F205" s="701">
        <v>56.740276004723</v>
      </c>
      <c r="G205" s="702">
        <v>9.4567126674530009</v>
      </c>
      <c r="H205" s="704">
        <v>0.30779000000000001</v>
      </c>
      <c r="I205" s="701">
        <v>0.77159</v>
      </c>
      <c r="J205" s="702">
        <v>-8.6851226674529993</v>
      </c>
      <c r="K205" s="705">
        <v>1.3598629656E-2</v>
      </c>
    </row>
    <row r="206" spans="1:11" ht="14.4" customHeight="1" thickBot="1" x14ac:dyDescent="0.35">
      <c r="A206" s="723" t="s">
        <v>527</v>
      </c>
      <c r="B206" s="701">
        <v>264</v>
      </c>
      <c r="C206" s="701">
        <v>103.76151</v>
      </c>
      <c r="D206" s="702">
        <v>-160.23849000000001</v>
      </c>
      <c r="E206" s="703">
        <v>0.393036022727</v>
      </c>
      <c r="F206" s="701">
        <v>103.776453327718</v>
      </c>
      <c r="G206" s="702">
        <v>17.296075554619001</v>
      </c>
      <c r="H206" s="704">
        <v>-0.31112000000000001</v>
      </c>
      <c r="I206" s="701">
        <v>1.1199999999999999E-3</v>
      </c>
      <c r="J206" s="702">
        <v>-17.294955554619001</v>
      </c>
      <c r="K206" s="705">
        <v>1.0792428957493299E-5</v>
      </c>
    </row>
    <row r="207" spans="1:11" ht="14.4" customHeight="1" thickBot="1" x14ac:dyDescent="0.35">
      <c r="A207" s="722" t="s">
        <v>528</v>
      </c>
      <c r="B207" s="706">
        <v>0</v>
      </c>
      <c r="C207" s="706">
        <v>-4.7724000000000002</v>
      </c>
      <c r="D207" s="707">
        <v>-4.7724000000000002</v>
      </c>
      <c r="E207" s="708" t="s">
        <v>329</v>
      </c>
      <c r="F207" s="706">
        <v>0</v>
      </c>
      <c r="G207" s="707">
        <v>0</v>
      </c>
      <c r="H207" s="709">
        <v>0</v>
      </c>
      <c r="I207" s="706">
        <v>-7</v>
      </c>
      <c r="J207" s="707">
        <v>-7</v>
      </c>
      <c r="K207" s="710" t="s">
        <v>329</v>
      </c>
    </row>
    <row r="208" spans="1:11" ht="14.4" customHeight="1" thickBot="1" x14ac:dyDescent="0.35">
      <c r="A208" s="723" t="s">
        <v>529</v>
      </c>
      <c r="B208" s="701">
        <v>0</v>
      </c>
      <c r="C208" s="701">
        <v>-3.2648999999999999</v>
      </c>
      <c r="D208" s="702">
        <v>-3.2648999999999999</v>
      </c>
      <c r="E208" s="711" t="s">
        <v>355</v>
      </c>
      <c r="F208" s="701">
        <v>0</v>
      </c>
      <c r="G208" s="702">
        <v>0</v>
      </c>
      <c r="H208" s="704">
        <v>0</v>
      </c>
      <c r="I208" s="701">
        <v>-7</v>
      </c>
      <c r="J208" s="702">
        <v>-7</v>
      </c>
      <c r="K208" s="712" t="s">
        <v>329</v>
      </c>
    </row>
    <row r="209" spans="1:11" ht="14.4" customHeight="1" thickBot="1" x14ac:dyDescent="0.35">
      <c r="A209" s="723" t="s">
        <v>530</v>
      </c>
      <c r="B209" s="701">
        <v>0</v>
      </c>
      <c r="C209" s="701">
        <v>-1.5075000000000001</v>
      </c>
      <c r="D209" s="702">
        <v>-1.5075000000000001</v>
      </c>
      <c r="E209" s="711" t="s">
        <v>329</v>
      </c>
      <c r="F209" s="701">
        <v>0</v>
      </c>
      <c r="G209" s="702">
        <v>0</v>
      </c>
      <c r="H209" s="704">
        <v>0</v>
      </c>
      <c r="I209" s="701">
        <v>0</v>
      </c>
      <c r="J209" s="702">
        <v>0</v>
      </c>
      <c r="K209" s="712" t="s">
        <v>329</v>
      </c>
    </row>
    <row r="210" spans="1:11" ht="14.4" customHeight="1" thickBot="1" x14ac:dyDescent="0.35">
      <c r="A210" s="722" t="s">
        <v>531</v>
      </c>
      <c r="B210" s="706">
        <v>110848</v>
      </c>
      <c r="C210" s="706">
        <v>114716.88166</v>
      </c>
      <c r="D210" s="707">
        <v>3868.88166000003</v>
      </c>
      <c r="E210" s="713">
        <v>1.0349025842590001</v>
      </c>
      <c r="F210" s="706">
        <v>119643.06574670901</v>
      </c>
      <c r="G210" s="707">
        <v>19940.510957784802</v>
      </c>
      <c r="H210" s="709">
        <v>10833.97321</v>
      </c>
      <c r="I210" s="706">
        <v>21754.462790000001</v>
      </c>
      <c r="J210" s="707">
        <v>1813.9518322152101</v>
      </c>
      <c r="K210" s="714">
        <v>0.18182802868</v>
      </c>
    </row>
    <row r="211" spans="1:11" ht="14.4" customHeight="1" thickBot="1" x14ac:dyDescent="0.35">
      <c r="A211" s="723" t="s">
        <v>532</v>
      </c>
      <c r="B211" s="701">
        <v>49224</v>
      </c>
      <c r="C211" s="701">
        <v>46235.029090000004</v>
      </c>
      <c r="D211" s="702">
        <v>-2988.97090999999</v>
      </c>
      <c r="E211" s="703">
        <v>0.93927817914</v>
      </c>
      <c r="F211" s="701">
        <v>50059.872619012698</v>
      </c>
      <c r="G211" s="702">
        <v>8343.3121031687806</v>
      </c>
      <c r="H211" s="704">
        <v>4498.2063600000001</v>
      </c>
      <c r="I211" s="701">
        <v>8920.8978700000007</v>
      </c>
      <c r="J211" s="702">
        <v>577.58576683122601</v>
      </c>
      <c r="K211" s="705">
        <v>0.17820456591799999</v>
      </c>
    </row>
    <row r="212" spans="1:11" ht="14.4" customHeight="1" thickBot="1" x14ac:dyDescent="0.35">
      <c r="A212" s="723" t="s">
        <v>533</v>
      </c>
      <c r="B212" s="701">
        <v>61624</v>
      </c>
      <c r="C212" s="701">
        <v>68481.852570000003</v>
      </c>
      <c r="D212" s="702">
        <v>6857.85257</v>
      </c>
      <c r="E212" s="703">
        <v>1.1112854175319999</v>
      </c>
      <c r="F212" s="701">
        <v>69583.193127695995</v>
      </c>
      <c r="G212" s="702">
        <v>11597.198854615999</v>
      </c>
      <c r="H212" s="704">
        <v>6335.76685</v>
      </c>
      <c r="I212" s="701">
        <v>12833.564920000001</v>
      </c>
      <c r="J212" s="702">
        <v>1236.366065384</v>
      </c>
      <c r="K212" s="705">
        <v>0.184434837539</v>
      </c>
    </row>
    <row r="213" spans="1:11" ht="14.4" customHeight="1" thickBot="1" x14ac:dyDescent="0.35">
      <c r="A213" s="722" t="s">
        <v>534</v>
      </c>
      <c r="B213" s="706">
        <v>0</v>
      </c>
      <c r="C213" s="706">
        <v>1355.36347</v>
      </c>
      <c r="D213" s="707">
        <v>1355.36347</v>
      </c>
      <c r="E213" s="708" t="s">
        <v>329</v>
      </c>
      <c r="F213" s="706">
        <v>0</v>
      </c>
      <c r="G213" s="707">
        <v>0</v>
      </c>
      <c r="H213" s="709">
        <v>1.0189999999999999E-2</v>
      </c>
      <c r="I213" s="706">
        <v>725.18051000000003</v>
      </c>
      <c r="J213" s="707">
        <v>725.18051000000003</v>
      </c>
      <c r="K213" s="710" t="s">
        <v>329</v>
      </c>
    </row>
    <row r="214" spans="1:11" ht="14.4" customHeight="1" thickBot="1" x14ac:dyDescent="0.35">
      <c r="A214" s="723" t="s">
        <v>535</v>
      </c>
      <c r="B214" s="701">
        <v>0</v>
      </c>
      <c r="C214" s="701">
        <v>979.74103000000002</v>
      </c>
      <c r="D214" s="702">
        <v>979.74103000000002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" customHeight="1" thickBot="1" x14ac:dyDescent="0.35">
      <c r="A215" s="723" t="s">
        <v>536</v>
      </c>
      <c r="B215" s="701">
        <v>0</v>
      </c>
      <c r="C215" s="701">
        <v>375.62243999999998</v>
      </c>
      <c r="D215" s="702">
        <v>375.62243999999998</v>
      </c>
      <c r="E215" s="711" t="s">
        <v>329</v>
      </c>
      <c r="F215" s="701">
        <v>0</v>
      </c>
      <c r="G215" s="702">
        <v>0</v>
      </c>
      <c r="H215" s="704">
        <v>1.0189999999999999E-2</v>
      </c>
      <c r="I215" s="701">
        <v>725.18051000000003</v>
      </c>
      <c r="J215" s="702">
        <v>725.18051000000003</v>
      </c>
      <c r="K215" s="712" t="s">
        <v>329</v>
      </c>
    </row>
    <row r="216" spans="1:11" ht="14.4" customHeight="1" thickBot="1" x14ac:dyDescent="0.35">
      <c r="A216" s="720" t="s">
        <v>537</v>
      </c>
      <c r="B216" s="701">
        <v>44.956064931472</v>
      </c>
      <c r="C216" s="701">
        <v>225.2757</v>
      </c>
      <c r="D216" s="702">
        <v>180.31963506852699</v>
      </c>
      <c r="E216" s="703">
        <v>5.0110190992780002</v>
      </c>
      <c r="F216" s="701">
        <v>4.1252822114930003</v>
      </c>
      <c r="G216" s="702">
        <v>0.68754703524799998</v>
      </c>
      <c r="H216" s="704">
        <v>1.5424500000000001</v>
      </c>
      <c r="I216" s="701">
        <v>1.54342</v>
      </c>
      <c r="J216" s="702">
        <v>0.85587296475100005</v>
      </c>
      <c r="K216" s="705">
        <v>0.37413682770500001</v>
      </c>
    </row>
    <row r="217" spans="1:11" ht="14.4" customHeight="1" thickBot="1" x14ac:dyDescent="0.35">
      <c r="A217" s="721" t="s">
        <v>538</v>
      </c>
      <c r="B217" s="701">
        <v>0</v>
      </c>
      <c r="C217" s="701">
        <v>153.77319</v>
      </c>
      <c r="D217" s="702">
        <v>153.77319</v>
      </c>
      <c r="E217" s="711" t="s">
        <v>355</v>
      </c>
      <c r="F217" s="701">
        <v>0</v>
      </c>
      <c r="G217" s="702">
        <v>0</v>
      </c>
      <c r="H217" s="704">
        <v>1.5</v>
      </c>
      <c r="I217" s="701">
        <v>1.5</v>
      </c>
      <c r="J217" s="702">
        <v>1.5</v>
      </c>
      <c r="K217" s="712" t="s">
        <v>329</v>
      </c>
    </row>
    <row r="218" spans="1:11" ht="14.4" customHeight="1" thickBot="1" x14ac:dyDescent="0.35">
      <c r="A218" s="722" t="s">
        <v>539</v>
      </c>
      <c r="B218" s="706">
        <v>0</v>
      </c>
      <c r="C218" s="706">
        <v>141.77319</v>
      </c>
      <c r="D218" s="707">
        <v>141.77319</v>
      </c>
      <c r="E218" s="708" t="s">
        <v>355</v>
      </c>
      <c r="F218" s="706">
        <v>0</v>
      </c>
      <c r="G218" s="707">
        <v>0</v>
      </c>
      <c r="H218" s="709">
        <v>0</v>
      </c>
      <c r="I218" s="706">
        <v>0</v>
      </c>
      <c r="J218" s="707">
        <v>0</v>
      </c>
      <c r="K218" s="710" t="s">
        <v>329</v>
      </c>
    </row>
    <row r="219" spans="1:11" ht="14.4" customHeight="1" thickBot="1" x14ac:dyDescent="0.35">
      <c r="A219" s="723" t="s">
        <v>540</v>
      </c>
      <c r="B219" s="701">
        <v>0</v>
      </c>
      <c r="C219" s="701">
        <v>141.77319</v>
      </c>
      <c r="D219" s="702">
        <v>141.77319</v>
      </c>
      <c r="E219" s="711" t="s">
        <v>355</v>
      </c>
      <c r="F219" s="701">
        <v>0</v>
      </c>
      <c r="G219" s="702">
        <v>0</v>
      </c>
      <c r="H219" s="704">
        <v>0</v>
      </c>
      <c r="I219" s="701">
        <v>0</v>
      </c>
      <c r="J219" s="702">
        <v>0</v>
      </c>
      <c r="K219" s="712" t="s">
        <v>329</v>
      </c>
    </row>
    <row r="220" spans="1:11" ht="14.4" customHeight="1" thickBot="1" x14ac:dyDescent="0.35">
      <c r="A220" s="722" t="s">
        <v>541</v>
      </c>
      <c r="B220" s="706">
        <v>0</v>
      </c>
      <c r="C220" s="706">
        <v>12</v>
      </c>
      <c r="D220" s="707">
        <v>12</v>
      </c>
      <c r="E220" s="708" t="s">
        <v>355</v>
      </c>
      <c r="F220" s="706">
        <v>0</v>
      </c>
      <c r="G220" s="707">
        <v>0</v>
      </c>
      <c r="H220" s="709">
        <v>1.5</v>
      </c>
      <c r="I220" s="706">
        <v>1.5</v>
      </c>
      <c r="J220" s="707">
        <v>1.5</v>
      </c>
      <c r="K220" s="710" t="s">
        <v>329</v>
      </c>
    </row>
    <row r="221" spans="1:11" ht="14.4" customHeight="1" thickBot="1" x14ac:dyDescent="0.35">
      <c r="A221" s="723" t="s">
        <v>542</v>
      </c>
      <c r="B221" s="701">
        <v>0</v>
      </c>
      <c r="C221" s="701">
        <v>12</v>
      </c>
      <c r="D221" s="702">
        <v>12</v>
      </c>
      <c r="E221" s="711" t="s">
        <v>355</v>
      </c>
      <c r="F221" s="701">
        <v>0</v>
      </c>
      <c r="G221" s="702">
        <v>0</v>
      </c>
      <c r="H221" s="704">
        <v>1.5</v>
      </c>
      <c r="I221" s="701">
        <v>1.5</v>
      </c>
      <c r="J221" s="702">
        <v>1.5</v>
      </c>
      <c r="K221" s="712" t="s">
        <v>329</v>
      </c>
    </row>
    <row r="222" spans="1:11" ht="14.4" customHeight="1" thickBot="1" x14ac:dyDescent="0.35">
      <c r="A222" s="726" t="s">
        <v>543</v>
      </c>
      <c r="B222" s="706">
        <v>44.956064931472</v>
      </c>
      <c r="C222" s="706">
        <v>71.502510000000001</v>
      </c>
      <c r="D222" s="707">
        <v>26.546445068526999</v>
      </c>
      <c r="E222" s="713">
        <v>1.590497524838</v>
      </c>
      <c r="F222" s="706">
        <v>4.1252822114930003</v>
      </c>
      <c r="G222" s="707">
        <v>0.68754703524799998</v>
      </c>
      <c r="H222" s="709">
        <v>4.2450000000000002E-2</v>
      </c>
      <c r="I222" s="706">
        <v>4.342E-2</v>
      </c>
      <c r="J222" s="707">
        <v>-0.64412703524799997</v>
      </c>
      <c r="K222" s="714">
        <v>1.0525340515E-2</v>
      </c>
    </row>
    <row r="223" spans="1:11" ht="14.4" customHeight="1" thickBot="1" x14ac:dyDescent="0.35">
      <c r="A223" s="722" t="s">
        <v>544</v>
      </c>
      <c r="B223" s="706">
        <v>0</v>
      </c>
      <c r="C223" s="706">
        <v>26.858879999999999</v>
      </c>
      <c r="D223" s="707">
        <v>26.858879999999999</v>
      </c>
      <c r="E223" s="708" t="s">
        <v>329</v>
      </c>
      <c r="F223" s="706">
        <v>0</v>
      </c>
      <c r="G223" s="707">
        <v>0</v>
      </c>
      <c r="H223" s="709">
        <v>-1.1E-4</v>
      </c>
      <c r="I223" s="706">
        <v>8.5999999999999998E-4</v>
      </c>
      <c r="J223" s="707">
        <v>8.5999999999999998E-4</v>
      </c>
      <c r="K223" s="710" t="s">
        <v>329</v>
      </c>
    </row>
    <row r="224" spans="1:11" ht="14.4" customHeight="1" thickBot="1" x14ac:dyDescent="0.35">
      <c r="A224" s="723" t="s">
        <v>545</v>
      </c>
      <c r="B224" s="701">
        <v>0</v>
      </c>
      <c r="C224" s="701">
        <v>1.8799999999999999E-3</v>
      </c>
      <c r="D224" s="702">
        <v>1.8799999999999999E-3</v>
      </c>
      <c r="E224" s="711" t="s">
        <v>329</v>
      </c>
      <c r="F224" s="701">
        <v>0</v>
      </c>
      <c r="G224" s="702">
        <v>0</v>
      </c>
      <c r="H224" s="704">
        <v>-1.1E-4</v>
      </c>
      <c r="I224" s="701">
        <v>8.5999999999999998E-4</v>
      </c>
      <c r="J224" s="702">
        <v>8.5999999999999998E-4</v>
      </c>
      <c r="K224" s="712" t="s">
        <v>329</v>
      </c>
    </row>
    <row r="225" spans="1:11" ht="14.4" customHeight="1" thickBot="1" x14ac:dyDescent="0.35">
      <c r="A225" s="723" t="s">
        <v>546</v>
      </c>
      <c r="B225" s="701">
        <v>0</v>
      </c>
      <c r="C225" s="701">
        <v>0.5</v>
      </c>
      <c r="D225" s="702">
        <v>0.5</v>
      </c>
      <c r="E225" s="711" t="s">
        <v>355</v>
      </c>
      <c r="F225" s="701">
        <v>0</v>
      </c>
      <c r="G225" s="702">
        <v>0</v>
      </c>
      <c r="H225" s="704">
        <v>0</v>
      </c>
      <c r="I225" s="701">
        <v>0</v>
      </c>
      <c r="J225" s="702">
        <v>0</v>
      </c>
      <c r="K225" s="712" t="s">
        <v>329</v>
      </c>
    </row>
    <row r="226" spans="1:11" ht="14.4" customHeight="1" thickBot="1" x14ac:dyDescent="0.35">
      <c r="A226" s="723" t="s">
        <v>547</v>
      </c>
      <c r="B226" s="701">
        <v>0</v>
      </c>
      <c r="C226" s="701">
        <v>26.356999999999999</v>
      </c>
      <c r="D226" s="702">
        <v>26.356999999999999</v>
      </c>
      <c r="E226" s="711" t="s">
        <v>355</v>
      </c>
      <c r="F226" s="701">
        <v>0</v>
      </c>
      <c r="G226" s="702">
        <v>0</v>
      </c>
      <c r="H226" s="704">
        <v>0</v>
      </c>
      <c r="I226" s="701">
        <v>0</v>
      </c>
      <c r="J226" s="702">
        <v>0</v>
      </c>
      <c r="K226" s="712" t="s">
        <v>329</v>
      </c>
    </row>
    <row r="227" spans="1:11" ht="14.4" customHeight="1" thickBot="1" x14ac:dyDescent="0.35">
      <c r="A227" s="722" t="s">
        <v>548</v>
      </c>
      <c r="B227" s="706">
        <v>44.956064931472</v>
      </c>
      <c r="C227" s="706">
        <v>7.0616300000000001</v>
      </c>
      <c r="D227" s="707">
        <v>-37.894434931471999</v>
      </c>
      <c r="E227" s="713">
        <v>0.15707847229800001</v>
      </c>
      <c r="F227" s="706">
        <v>4.1252822114930003</v>
      </c>
      <c r="G227" s="707">
        <v>0.68754703524799998</v>
      </c>
      <c r="H227" s="709">
        <v>4.2560000000000001E-2</v>
      </c>
      <c r="I227" s="706">
        <v>4.2560000000000001E-2</v>
      </c>
      <c r="J227" s="707">
        <v>-0.64498703524800005</v>
      </c>
      <c r="K227" s="714">
        <v>1.0316869929E-2</v>
      </c>
    </row>
    <row r="228" spans="1:11" ht="14.4" customHeight="1" thickBot="1" x14ac:dyDescent="0.35">
      <c r="A228" s="723" t="s">
        <v>549</v>
      </c>
      <c r="B228" s="701">
        <v>20.592173998722</v>
      </c>
      <c r="C228" s="701">
        <v>0</v>
      </c>
      <c r="D228" s="702">
        <v>-20.592173998722</v>
      </c>
      <c r="E228" s="703">
        <v>0</v>
      </c>
      <c r="F228" s="701">
        <v>0</v>
      </c>
      <c r="G228" s="702">
        <v>0</v>
      </c>
      <c r="H228" s="704">
        <v>0</v>
      </c>
      <c r="I228" s="701">
        <v>0</v>
      </c>
      <c r="J228" s="702">
        <v>0</v>
      </c>
      <c r="K228" s="705">
        <v>0</v>
      </c>
    </row>
    <row r="229" spans="1:11" ht="14.4" customHeight="1" thickBot="1" x14ac:dyDescent="0.35">
      <c r="A229" s="723" t="s">
        <v>550</v>
      </c>
      <c r="B229" s="701">
        <v>0.24509359444199999</v>
      </c>
      <c r="C229" s="701">
        <v>0.25163000000000002</v>
      </c>
      <c r="D229" s="702">
        <v>6.5364055570000003E-3</v>
      </c>
      <c r="E229" s="703">
        <v>1.02666901831</v>
      </c>
      <c r="F229" s="701">
        <v>0.234151236703</v>
      </c>
      <c r="G229" s="702">
        <v>3.9025206117E-2</v>
      </c>
      <c r="H229" s="704">
        <v>4.2560000000000001E-2</v>
      </c>
      <c r="I229" s="701">
        <v>4.2560000000000001E-2</v>
      </c>
      <c r="J229" s="702">
        <v>3.534793882E-3</v>
      </c>
      <c r="K229" s="705">
        <v>0.18176286659400001</v>
      </c>
    </row>
    <row r="230" spans="1:11" ht="14.4" customHeight="1" thickBot="1" x14ac:dyDescent="0.35">
      <c r="A230" s="723" t="s">
        <v>551</v>
      </c>
      <c r="B230" s="701">
        <v>24.118797338307999</v>
      </c>
      <c r="C230" s="701">
        <v>6.81</v>
      </c>
      <c r="D230" s="702">
        <v>-17.308797338308</v>
      </c>
      <c r="E230" s="703">
        <v>0.28235238699800003</v>
      </c>
      <c r="F230" s="701">
        <v>3.8911309747890002</v>
      </c>
      <c r="G230" s="702">
        <v>0.64852182913099998</v>
      </c>
      <c r="H230" s="704">
        <v>0</v>
      </c>
      <c r="I230" s="701">
        <v>0</v>
      </c>
      <c r="J230" s="702">
        <v>-0.64852182913099998</v>
      </c>
      <c r="K230" s="705">
        <v>0</v>
      </c>
    </row>
    <row r="231" spans="1:11" ht="14.4" customHeight="1" thickBot="1" x14ac:dyDescent="0.35">
      <c r="A231" s="722" t="s">
        <v>552</v>
      </c>
      <c r="B231" s="706">
        <v>0</v>
      </c>
      <c r="C231" s="706">
        <v>37.582000000000001</v>
      </c>
      <c r="D231" s="707">
        <v>37.582000000000001</v>
      </c>
      <c r="E231" s="708" t="s">
        <v>329</v>
      </c>
      <c r="F231" s="706">
        <v>0</v>
      </c>
      <c r="G231" s="707">
        <v>0</v>
      </c>
      <c r="H231" s="709">
        <v>0</v>
      </c>
      <c r="I231" s="706">
        <v>0</v>
      </c>
      <c r="J231" s="707">
        <v>0</v>
      </c>
      <c r="K231" s="710" t="s">
        <v>329</v>
      </c>
    </row>
    <row r="232" spans="1:11" ht="14.4" customHeight="1" thickBot="1" x14ac:dyDescent="0.35">
      <c r="A232" s="723" t="s">
        <v>553</v>
      </c>
      <c r="B232" s="701">
        <v>0</v>
      </c>
      <c r="C232" s="701">
        <v>37.582000000000001</v>
      </c>
      <c r="D232" s="702">
        <v>37.582000000000001</v>
      </c>
      <c r="E232" s="711" t="s">
        <v>329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" customHeight="1" thickBot="1" x14ac:dyDescent="0.35">
      <c r="A233" s="720" t="s">
        <v>554</v>
      </c>
      <c r="B233" s="701">
        <v>0</v>
      </c>
      <c r="C233" s="701">
        <v>6.4589999999999995E-2</v>
      </c>
      <c r="D233" s="702">
        <v>6.4589999999999995E-2</v>
      </c>
      <c r="E233" s="711" t="s">
        <v>355</v>
      </c>
      <c r="F233" s="701">
        <v>0</v>
      </c>
      <c r="G233" s="702">
        <v>0</v>
      </c>
      <c r="H233" s="704">
        <v>-7.8899999999999994E-3</v>
      </c>
      <c r="I233" s="701">
        <v>2.1299999999999999E-2</v>
      </c>
      <c r="J233" s="702">
        <v>2.1299999999999999E-2</v>
      </c>
      <c r="K233" s="712" t="s">
        <v>329</v>
      </c>
    </row>
    <row r="234" spans="1:11" ht="14.4" customHeight="1" thickBot="1" x14ac:dyDescent="0.35">
      <c r="A234" s="726" t="s">
        <v>555</v>
      </c>
      <c r="B234" s="706">
        <v>0</v>
      </c>
      <c r="C234" s="706">
        <v>6.4589999999999995E-2</v>
      </c>
      <c r="D234" s="707">
        <v>6.4589999999999995E-2</v>
      </c>
      <c r="E234" s="708" t="s">
        <v>355</v>
      </c>
      <c r="F234" s="706">
        <v>0</v>
      </c>
      <c r="G234" s="707">
        <v>0</v>
      </c>
      <c r="H234" s="709">
        <v>-7.8899999999999994E-3</v>
      </c>
      <c r="I234" s="706">
        <v>2.1299999999999999E-2</v>
      </c>
      <c r="J234" s="707">
        <v>2.1299999999999999E-2</v>
      </c>
      <c r="K234" s="710" t="s">
        <v>329</v>
      </c>
    </row>
    <row r="235" spans="1:11" ht="14.4" customHeight="1" thickBot="1" x14ac:dyDescent="0.35">
      <c r="A235" s="722" t="s">
        <v>556</v>
      </c>
      <c r="B235" s="706">
        <v>0</v>
      </c>
      <c r="C235" s="706">
        <v>6.4589999999999995E-2</v>
      </c>
      <c r="D235" s="707">
        <v>6.4589999999999995E-2</v>
      </c>
      <c r="E235" s="708" t="s">
        <v>355</v>
      </c>
      <c r="F235" s="706">
        <v>0</v>
      </c>
      <c r="G235" s="707">
        <v>0</v>
      </c>
      <c r="H235" s="709">
        <v>-7.8899999999999994E-3</v>
      </c>
      <c r="I235" s="706">
        <v>2.1299999999999999E-2</v>
      </c>
      <c r="J235" s="707">
        <v>2.1299999999999999E-2</v>
      </c>
      <c r="K235" s="710" t="s">
        <v>329</v>
      </c>
    </row>
    <row r="236" spans="1:11" ht="14.4" customHeight="1" thickBot="1" x14ac:dyDescent="0.35">
      <c r="A236" s="723" t="s">
        <v>557</v>
      </c>
      <c r="B236" s="701">
        <v>0</v>
      </c>
      <c r="C236" s="701">
        <v>6.4589999999999995E-2</v>
      </c>
      <c r="D236" s="702">
        <v>6.4589999999999995E-2</v>
      </c>
      <c r="E236" s="711" t="s">
        <v>355</v>
      </c>
      <c r="F236" s="701">
        <v>0</v>
      </c>
      <c r="G236" s="702">
        <v>0</v>
      </c>
      <c r="H236" s="704">
        <v>-7.8899999999999994E-3</v>
      </c>
      <c r="I236" s="701">
        <v>2.1299999999999999E-2</v>
      </c>
      <c r="J236" s="702">
        <v>2.1299999999999999E-2</v>
      </c>
      <c r="K236" s="712" t="s">
        <v>329</v>
      </c>
    </row>
    <row r="237" spans="1:11" ht="14.4" customHeight="1" thickBot="1" x14ac:dyDescent="0.35">
      <c r="A237" s="720" t="s">
        <v>558</v>
      </c>
      <c r="B237" s="701">
        <v>0</v>
      </c>
      <c r="C237" s="701">
        <v>475.18</v>
      </c>
      <c r="D237" s="702">
        <v>475.18</v>
      </c>
      <c r="E237" s="711" t="s">
        <v>329</v>
      </c>
      <c r="F237" s="701">
        <v>75.689318720637999</v>
      </c>
      <c r="G237" s="702">
        <v>12.614886453439</v>
      </c>
      <c r="H237" s="704">
        <v>2.5</v>
      </c>
      <c r="I237" s="701">
        <v>5</v>
      </c>
      <c r="J237" s="702">
        <v>-7.6148864534390004</v>
      </c>
      <c r="K237" s="705">
        <v>6.6059519156000002E-2</v>
      </c>
    </row>
    <row r="238" spans="1:11" ht="14.4" customHeight="1" thickBot="1" x14ac:dyDescent="0.35">
      <c r="A238" s="726" t="s">
        <v>559</v>
      </c>
      <c r="B238" s="706">
        <v>0</v>
      </c>
      <c r="C238" s="706">
        <v>475.18</v>
      </c>
      <c r="D238" s="707">
        <v>475.18</v>
      </c>
      <c r="E238" s="708" t="s">
        <v>329</v>
      </c>
      <c r="F238" s="706">
        <v>75.689318720637999</v>
      </c>
      <c r="G238" s="707">
        <v>12.614886453439</v>
      </c>
      <c r="H238" s="709">
        <v>2.5</v>
      </c>
      <c r="I238" s="706">
        <v>5</v>
      </c>
      <c r="J238" s="707">
        <v>-7.6148864534390004</v>
      </c>
      <c r="K238" s="714">
        <v>6.6059519156000002E-2</v>
      </c>
    </row>
    <row r="239" spans="1:11" ht="14.4" customHeight="1" thickBot="1" x14ac:dyDescent="0.35">
      <c r="A239" s="722" t="s">
        <v>560</v>
      </c>
      <c r="B239" s="706">
        <v>0</v>
      </c>
      <c r="C239" s="706">
        <v>445.18</v>
      </c>
      <c r="D239" s="707">
        <v>445.18</v>
      </c>
      <c r="E239" s="708" t="s">
        <v>355</v>
      </c>
      <c r="F239" s="706">
        <v>75.689318720637999</v>
      </c>
      <c r="G239" s="707">
        <v>12.614886453439</v>
      </c>
      <c r="H239" s="709">
        <v>0</v>
      </c>
      <c r="I239" s="706">
        <v>0</v>
      </c>
      <c r="J239" s="707">
        <v>-12.614886453439</v>
      </c>
      <c r="K239" s="714">
        <v>0</v>
      </c>
    </row>
    <row r="240" spans="1:11" ht="14.4" customHeight="1" thickBot="1" x14ac:dyDescent="0.35">
      <c r="A240" s="723" t="s">
        <v>561</v>
      </c>
      <c r="B240" s="701">
        <v>0</v>
      </c>
      <c r="C240" s="701">
        <v>373.72300000000001</v>
      </c>
      <c r="D240" s="702">
        <v>373.72300000000001</v>
      </c>
      <c r="E240" s="711" t="s">
        <v>355</v>
      </c>
      <c r="F240" s="701">
        <v>0</v>
      </c>
      <c r="G240" s="702">
        <v>0</v>
      </c>
      <c r="H240" s="704">
        <v>0</v>
      </c>
      <c r="I240" s="701">
        <v>0</v>
      </c>
      <c r="J240" s="702">
        <v>0</v>
      </c>
      <c r="K240" s="705">
        <v>2</v>
      </c>
    </row>
    <row r="241" spans="1:11" ht="14.4" customHeight="1" thickBot="1" x14ac:dyDescent="0.35">
      <c r="A241" s="723" t="s">
        <v>562</v>
      </c>
      <c r="B241" s="701">
        <v>0</v>
      </c>
      <c r="C241" s="701">
        <v>71.456999999999994</v>
      </c>
      <c r="D241" s="702">
        <v>71.456999999999994</v>
      </c>
      <c r="E241" s="711" t="s">
        <v>355</v>
      </c>
      <c r="F241" s="701">
        <v>75.689318720637999</v>
      </c>
      <c r="G241" s="702">
        <v>12.614886453439</v>
      </c>
      <c r="H241" s="704">
        <v>0</v>
      </c>
      <c r="I241" s="701">
        <v>0</v>
      </c>
      <c r="J241" s="702">
        <v>-12.614886453439</v>
      </c>
      <c r="K241" s="705">
        <v>0</v>
      </c>
    </row>
    <row r="242" spans="1:11" ht="14.4" customHeight="1" thickBot="1" x14ac:dyDescent="0.35">
      <c r="A242" s="725" t="s">
        <v>563</v>
      </c>
      <c r="B242" s="701">
        <v>0</v>
      </c>
      <c r="C242" s="701">
        <v>30</v>
      </c>
      <c r="D242" s="702">
        <v>30</v>
      </c>
      <c r="E242" s="711" t="s">
        <v>329</v>
      </c>
      <c r="F242" s="701">
        <v>0</v>
      </c>
      <c r="G242" s="702">
        <v>0</v>
      </c>
      <c r="H242" s="704">
        <v>2.5</v>
      </c>
      <c r="I242" s="701">
        <v>5</v>
      </c>
      <c r="J242" s="702">
        <v>5</v>
      </c>
      <c r="K242" s="712" t="s">
        <v>329</v>
      </c>
    </row>
    <row r="243" spans="1:11" ht="14.4" customHeight="1" thickBot="1" x14ac:dyDescent="0.35">
      <c r="A243" s="723" t="s">
        <v>564</v>
      </c>
      <c r="B243" s="701">
        <v>0</v>
      </c>
      <c r="C243" s="701">
        <v>30</v>
      </c>
      <c r="D243" s="702">
        <v>30</v>
      </c>
      <c r="E243" s="711" t="s">
        <v>329</v>
      </c>
      <c r="F243" s="701">
        <v>0</v>
      </c>
      <c r="G243" s="702">
        <v>0</v>
      </c>
      <c r="H243" s="704">
        <v>2.5</v>
      </c>
      <c r="I243" s="701">
        <v>5</v>
      </c>
      <c r="J243" s="702">
        <v>5</v>
      </c>
      <c r="K243" s="712" t="s">
        <v>329</v>
      </c>
    </row>
    <row r="244" spans="1:11" ht="14.4" customHeight="1" thickBot="1" x14ac:dyDescent="0.35">
      <c r="A244" s="719" t="s">
        <v>565</v>
      </c>
      <c r="B244" s="701">
        <v>9425.2858820788406</v>
      </c>
      <c r="C244" s="701">
        <v>11823.213900000001</v>
      </c>
      <c r="D244" s="702">
        <v>2397.9280179211601</v>
      </c>
      <c r="E244" s="703">
        <v>1.2544143538899999</v>
      </c>
      <c r="F244" s="701">
        <v>0</v>
      </c>
      <c r="G244" s="702">
        <v>0</v>
      </c>
      <c r="H244" s="704">
        <v>975.49588000000006</v>
      </c>
      <c r="I244" s="701">
        <v>1990.9848199999999</v>
      </c>
      <c r="J244" s="702">
        <v>1990.9848199999999</v>
      </c>
      <c r="K244" s="712" t="s">
        <v>355</v>
      </c>
    </row>
    <row r="245" spans="1:11" ht="14.4" customHeight="1" thickBot="1" x14ac:dyDescent="0.35">
      <c r="A245" s="724" t="s">
        <v>566</v>
      </c>
      <c r="B245" s="706">
        <v>9425.2858820788406</v>
      </c>
      <c r="C245" s="706">
        <v>11823.213900000001</v>
      </c>
      <c r="D245" s="707">
        <v>2397.9280179211601</v>
      </c>
      <c r="E245" s="713">
        <v>1.2544143538899999</v>
      </c>
      <c r="F245" s="706">
        <v>0</v>
      </c>
      <c r="G245" s="707">
        <v>0</v>
      </c>
      <c r="H245" s="709">
        <v>975.49588000000006</v>
      </c>
      <c r="I245" s="706">
        <v>1990.9848199999999</v>
      </c>
      <c r="J245" s="707">
        <v>1990.9848199999999</v>
      </c>
      <c r="K245" s="710" t="s">
        <v>355</v>
      </c>
    </row>
    <row r="246" spans="1:11" ht="14.4" customHeight="1" thickBot="1" x14ac:dyDescent="0.35">
      <c r="A246" s="726" t="s">
        <v>54</v>
      </c>
      <c r="B246" s="706">
        <v>9425.2858820788406</v>
      </c>
      <c r="C246" s="706">
        <v>11823.213900000001</v>
      </c>
      <c r="D246" s="707">
        <v>2397.9280179211601</v>
      </c>
      <c r="E246" s="713">
        <v>1.2544143538899999</v>
      </c>
      <c r="F246" s="706">
        <v>0</v>
      </c>
      <c r="G246" s="707">
        <v>0</v>
      </c>
      <c r="H246" s="709">
        <v>975.49588000000006</v>
      </c>
      <c r="I246" s="706">
        <v>1990.9848199999999</v>
      </c>
      <c r="J246" s="707">
        <v>1990.9848199999999</v>
      </c>
      <c r="K246" s="710" t="s">
        <v>355</v>
      </c>
    </row>
    <row r="247" spans="1:11" ht="14.4" customHeight="1" thickBot="1" x14ac:dyDescent="0.35">
      <c r="A247" s="725" t="s">
        <v>567</v>
      </c>
      <c r="B247" s="701">
        <v>161.13808253279399</v>
      </c>
      <c r="C247" s="701">
        <v>164.43502000000001</v>
      </c>
      <c r="D247" s="702">
        <v>3.2969374672049998</v>
      </c>
      <c r="E247" s="703">
        <v>1.0204603245570001</v>
      </c>
      <c r="F247" s="701">
        <v>0</v>
      </c>
      <c r="G247" s="702">
        <v>0</v>
      </c>
      <c r="H247" s="704">
        <v>11.522169999999999</v>
      </c>
      <c r="I247" s="701">
        <v>21.96576</v>
      </c>
      <c r="J247" s="702">
        <v>21.96576</v>
      </c>
      <c r="K247" s="712" t="s">
        <v>355</v>
      </c>
    </row>
    <row r="248" spans="1:11" ht="14.4" customHeight="1" thickBot="1" x14ac:dyDescent="0.35">
      <c r="A248" s="723" t="s">
        <v>568</v>
      </c>
      <c r="B248" s="701">
        <v>161.13808253279399</v>
      </c>
      <c r="C248" s="701">
        <v>164.43502000000001</v>
      </c>
      <c r="D248" s="702">
        <v>3.2969374672049998</v>
      </c>
      <c r="E248" s="703">
        <v>1.0204603245570001</v>
      </c>
      <c r="F248" s="701">
        <v>0</v>
      </c>
      <c r="G248" s="702">
        <v>0</v>
      </c>
      <c r="H248" s="704">
        <v>11.522169999999999</v>
      </c>
      <c r="I248" s="701">
        <v>21.96576</v>
      </c>
      <c r="J248" s="702">
        <v>21.96576</v>
      </c>
      <c r="K248" s="712" t="s">
        <v>355</v>
      </c>
    </row>
    <row r="249" spans="1:11" ht="14.4" customHeight="1" thickBot="1" x14ac:dyDescent="0.35">
      <c r="A249" s="722" t="s">
        <v>569</v>
      </c>
      <c r="B249" s="706">
        <v>226.00984406528701</v>
      </c>
      <c r="C249" s="706">
        <v>208.80699999999999</v>
      </c>
      <c r="D249" s="707">
        <v>-17.202844065287</v>
      </c>
      <c r="E249" s="713">
        <v>0.92388453637300005</v>
      </c>
      <c r="F249" s="706">
        <v>0</v>
      </c>
      <c r="G249" s="707">
        <v>0</v>
      </c>
      <c r="H249" s="709">
        <v>11.305</v>
      </c>
      <c r="I249" s="706">
        <v>31.268000000000001</v>
      </c>
      <c r="J249" s="707">
        <v>31.268000000000001</v>
      </c>
      <c r="K249" s="710" t="s">
        <v>355</v>
      </c>
    </row>
    <row r="250" spans="1:11" ht="14.4" customHeight="1" thickBot="1" x14ac:dyDescent="0.35">
      <c r="A250" s="723" t="s">
        <v>570</v>
      </c>
      <c r="B250" s="701">
        <v>226.00984406528701</v>
      </c>
      <c r="C250" s="701">
        <v>208.80699999999999</v>
      </c>
      <c r="D250" s="702">
        <v>-17.202844065287</v>
      </c>
      <c r="E250" s="703">
        <v>0.92388453637300005</v>
      </c>
      <c r="F250" s="701">
        <v>0</v>
      </c>
      <c r="G250" s="702">
        <v>0</v>
      </c>
      <c r="H250" s="704">
        <v>11.305</v>
      </c>
      <c r="I250" s="701">
        <v>31.268000000000001</v>
      </c>
      <c r="J250" s="702">
        <v>31.268000000000001</v>
      </c>
      <c r="K250" s="712" t="s">
        <v>355</v>
      </c>
    </row>
    <row r="251" spans="1:11" ht="14.4" customHeight="1" thickBot="1" x14ac:dyDescent="0.35">
      <c r="A251" s="722" t="s">
        <v>571</v>
      </c>
      <c r="B251" s="706">
        <v>561.83014198174101</v>
      </c>
      <c r="C251" s="706">
        <v>507.53176000000002</v>
      </c>
      <c r="D251" s="707">
        <v>-54.29838198174</v>
      </c>
      <c r="E251" s="713">
        <v>0.90335445195099995</v>
      </c>
      <c r="F251" s="706">
        <v>0</v>
      </c>
      <c r="G251" s="707">
        <v>0</v>
      </c>
      <c r="H251" s="709">
        <v>42.115600000000001</v>
      </c>
      <c r="I251" s="706">
        <v>90.625720000000001</v>
      </c>
      <c r="J251" s="707">
        <v>90.625720000000001</v>
      </c>
      <c r="K251" s="710" t="s">
        <v>355</v>
      </c>
    </row>
    <row r="252" spans="1:11" ht="14.4" customHeight="1" thickBot="1" x14ac:dyDescent="0.35">
      <c r="A252" s="723" t="s">
        <v>572</v>
      </c>
      <c r="B252" s="701">
        <v>475.35092658353699</v>
      </c>
      <c r="C252" s="701">
        <v>447.14800000000002</v>
      </c>
      <c r="D252" s="702">
        <v>-28.202926583537</v>
      </c>
      <c r="E252" s="703">
        <v>0.94066925084899999</v>
      </c>
      <c r="F252" s="701">
        <v>0</v>
      </c>
      <c r="G252" s="702">
        <v>0</v>
      </c>
      <c r="H252" s="704">
        <v>37</v>
      </c>
      <c r="I252" s="701">
        <v>81.400000000000006</v>
      </c>
      <c r="J252" s="702">
        <v>81.400000000000006</v>
      </c>
      <c r="K252" s="712" t="s">
        <v>355</v>
      </c>
    </row>
    <row r="253" spans="1:11" ht="14.4" customHeight="1" thickBot="1" x14ac:dyDescent="0.35">
      <c r="A253" s="723" t="s">
        <v>573</v>
      </c>
      <c r="B253" s="701">
        <v>14.338330345526</v>
      </c>
      <c r="C253" s="701">
        <v>2.5569000000000002</v>
      </c>
      <c r="D253" s="702">
        <v>-11.781430345525999</v>
      </c>
      <c r="E253" s="703">
        <v>0.17832620245</v>
      </c>
      <c r="F253" s="701">
        <v>0</v>
      </c>
      <c r="G253" s="702">
        <v>0</v>
      </c>
      <c r="H253" s="704">
        <v>0</v>
      </c>
      <c r="I253" s="701">
        <v>0</v>
      </c>
      <c r="J253" s="702">
        <v>0</v>
      </c>
      <c r="K253" s="705">
        <v>0</v>
      </c>
    </row>
    <row r="254" spans="1:11" ht="14.4" customHeight="1" thickBot="1" x14ac:dyDescent="0.35">
      <c r="A254" s="723" t="s">
        <v>574</v>
      </c>
      <c r="B254" s="701">
        <v>72.140885052677007</v>
      </c>
      <c r="C254" s="701">
        <v>57.826860000000003</v>
      </c>
      <c r="D254" s="702">
        <v>-14.314025052677</v>
      </c>
      <c r="E254" s="703">
        <v>0.801582347621</v>
      </c>
      <c r="F254" s="701">
        <v>0</v>
      </c>
      <c r="G254" s="702">
        <v>0</v>
      </c>
      <c r="H254" s="704">
        <v>5.1155999999999997</v>
      </c>
      <c r="I254" s="701">
        <v>9.2257200000000008</v>
      </c>
      <c r="J254" s="702">
        <v>9.2257200000000008</v>
      </c>
      <c r="K254" s="712" t="s">
        <v>355</v>
      </c>
    </row>
    <row r="255" spans="1:11" ht="14.4" customHeight="1" thickBot="1" x14ac:dyDescent="0.35">
      <c r="A255" s="722" t="s">
        <v>575</v>
      </c>
      <c r="B255" s="706">
        <v>1472.80066137672</v>
      </c>
      <c r="C255" s="706">
        <v>1515.84401</v>
      </c>
      <c r="D255" s="707">
        <v>43.043348623276003</v>
      </c>
      <c r="E255" s="713">
        <v>1.0292255087540001</v>
      </c>
      <c r="F255" s="706">
        <v>0</v>
      </c>
      <c r="G255" s="707">
        <v>0</v>
      </c>
      <c r="H255" s="709">
        <v>123.44816</v>
      </c>
      <c r="I255" s="706">
        <v>252.62017</v>
      </c>
      <c r="J255" s="707">
        <v>252.62017</v>
      </c>
      <c r="K255" s="710" t="s">
        <v>355</v>
      </c>
    </row>
    <row r="256" spans="1:11" ht="14.4" customHeight="1" thickBot="1" x14ac:dyDescent="0.35">
      <c r="A256" s="723" t="s">
        <v>576</v>
      </c>
      <c r="B256" s="701">
        <v>1472.80066137672</v>
      </c>
      <c r="C256" s="701">
        <v>1515.84401</v>
      </c>
      <c r="D256" s="702">
        <v>43.043348623276003</v>
      </c>
      <c r="E256" s="703">
        <v>1.0292255087540001</v>
      </c>
      <c r="F256" s="701">
        <v>0</v>
      </c>
      <c r="G256" s="702">
        <v>0</v>
      </c>
      <c r="H256" s="704">
        <v>123.44816</v>
      </c>
      <c r="I256" s="701">
        <v>252.62017</v>
      </c>
      <c r="J256" s="702">
        <v>252.62017</v>
      </c>
      <c r="K256" s="712" t="s">
        <v>355</v>
      </c>
    </row>
    <row r="257" spans="1:11" ht="14.4" customHeight="1" thickBot="1" x14ac:dyDescent="0.35">
      <c r="A257" s="722" t="s">
        <v>577</v>
      </c>
      <c r="B257" s="706">
        <v>0</v>
      </c>
      <c r="C257" s="706">
        <v>12.212</v>
      </c>
      <c r="D257" s="707">
        <v>12.212</v>
      </c>
      <c r="E257" s="708" t="s">
        <v>355</v>
      </c>
      <c r="F257" s="706">
        <v>0</v>
      </c>
      <c r="G257" s="707">
        <v>0</v>
      </c>
      <c r="H257" s="709">
        <v>0.82499999999999996</v>
      </c>
      <c r="I257" s="706">
        <v>1.895</v>
      </c>
      <c r="J257" s="707">
        <v>1.895</v>
      </c>
      <c r="K257" s="710" t="s">
        <v>355</v>
      </c>
    </row>
    <row r="258" spans="1:11" ht="14.4" customHeight="1" thickBot="1" x14ac:dyDescent="0.35">
      <c r="A258" s="723" t="s">
        <v>578</v>
      </c>
      <c r="B258" s="701">
        <v>0</v>
      </c>
      <c r="C258" s="701">
        <v>12.212</v>
      </c>
      <c r="D258" s="702">
        <v>12.212</v>
      </c>
      <c r="E258" s="711" t="s">
        <v>355</v>
      </c>
      <c r="F258" s="701">
        <v>0</v>
      </c>
      <c r="G258" s="702">
        <v>0</v>
      </c>
      <c r="H258" s="704">
        <v>0.82499999999999996</v>
      </c>
      <c r="I258" s="701">
        <v>1.895</v>
      </c>
      <c r="J258" s="702">
        <v>1.895</v>
      </c>
      <c r="K258" s="712" t="s">
        <v>355</v>
      </c>
    </row>
    <row r="259" spans="1:11" ht="14.4" customHeight="1" thickBot="1" x14ac:dyDescent="0.35">
      <c r="A259" s="722" t="s">
        <v>579</v>
      </c>
      <c r="B259" s="706">
        <v>1363.12154574539</v>
      </c>
      <c r="C259" s="706">
        <v>1397.9048700000001</v>
      </c>
      <c r="D259" s="707">
        <v>34.783324254607997</v>
      </c>
      <c r="E259" s="713">
        <v>1.025517404785</v>
      </c>
      <c r="F259" s="706">
        <v>0</v>
      </c>
      <c r="G259" s="707">
        <v>0</v>
      </c>
      <c r="H259" s="709">
        <v>115.37542000000001</v>
      </c>
      <c r="I259" s="706">
        <v>230.66481999999999</v>
      </c>
      <c r="J259" s="707">
        <v>230.66481999999999</v>
      </c>
      <c r="K259" s="710" t="s">
        <v>355</v>
      </c>
    </row>
    <row r="260" spans="1:11" ht="14.4" customHeight="1" thickBot="1" x14ac:dyDescent="0.35">
      <c r="A260" s="723" t="s">
        <v>580</v>
      </c>
      <c r="B260" s="701">
        <v>1363.12154574539</v>
      </c>
      <c r="C260" s="701">
        <v>1397.9048700000001</v>
      </c>
      <c r="D260" s="702">
        <v>34.783324254607997</v>
      </c>
      <c r="E260" s="703">
        <v>1.025517404785</v>
      </c>
      <c r="F260" s="701">
        <v>0</v>
      </c>
      <c r="G260" s="702">
        <v>0</v>
      </c>
      <c r="H260" s="704">
        <v>115.37542000000001</v>
      </c>
      <c r="I260" s="701">
        <v>230.66481999999999</v>
      </c>
      <c r="J260" s="702">
        <v>230.66481999999999</v>
      </c>
      <c r="K260" s="712" t="s">
        <v>355</v>
      </c>
    </row>
    <row r="261" spans="1:11" ht="14.4" customHeight="1" thickBot="1" x14ac:dyDescent="0.35">
      <c r="A261" s="722" t="s">
        <v>581</v>
      </c>
      <c r="B261" s="706">
        <v>0</v>
      </c>
      <c r="C261" s="706">
        <v>1097.68506</v>
      </c>
      <c r="D261" s="707">
        <v>1097.68506</v>
      </c>
      <c r="E261" s="708" t="s">
        <v>355</v>
      </c>
      <c r="F261" s="706">
        <v>0</v>
      </c>
      <c r="G261" s="707">
        <v>0</v>
      </c>
      <c r="H261" s="709">
        <v>93.408190000000005</v>
      </c>
      <c r="I261" s="706">
        <v>209.63516999999999</v>
      </c>
      <c r="J261" s="707">
        <v>209.63516999999999</v>
      </c>
      <c r="K261" s="710" t="s">
        <v>355</v>
      </c>
    </row>
    <row r="262" spans="1:11" ht="14.4" customHeight="1" thickBot="1" x14ac:dyDescent="0.35">
      <c r="A262" s="723" t="s">
        <v>582</v>
      </c>
      <c r="B262" s="701">
        <v>0</v>
      </c>
      <c r="C262" s="701">
        <v>1097.68506</v>
      </c>
      <c r="D262" s="702">
        <v>1097.68506</v>
      </c>
      <c r="E262" s="711" t="s">
        <v>355</v>
      </c>
      <c r="F262" s="701">
        <v>0</v>
      </c>
      <c r="G262" s="702">
        <v>0</v>
      </c>
      <c r="H262" s="704">
        <v>93.408190000000005</v>
      </c>
      <c r="I262" s="701">
        <v>209.63516999999999</v>
      </c>
      <c r="J262" s="702">
        <v>209.63516999999999</v>
      </c>
      <c r="K262" s="712" t="s">
        <v>355</v>
      </c>
    </row>
    <row r="263" spans="1:11" ht="14.4" customHeight="1" thickBot="1" x14ac:dyDescent="0.35">
      <c r="A263" s="722" t="s">
        <v>583</v>
      </c>
      <c r="B263" s="706">
        <v>5640.3856063769099</v>
      </c>
      <c r="C263" s="706">
        <v>6918.7941799999999</v>
      </c>
      <c r="D263" s="707">
        <v>1278.4085736231</v>
      </c>
      <c r="E263" s="713">
        <v>1.2266526905849999</v>
      </c>
      <c r="F263" s="706">
        <v>0</v>
      </c>
      <c r="G263" s="707">
        <v>0</v>
      </c>
      <c r="H263" s="709">
        <v>577.49634000000003</v>
      </c>
      <c r="I263" s="706">
        <v>1152.3101799999999</v>
      </c>
      <c r="J263" s="707">
        <v>1152.3101799999999</v>
      </c>
      <c r="K263" s="710" t="s">
        <v>355</v>
      </c>
    </row>
    <row r="264" spans="1:11" ht="14.4" customHeight="1" thickBot="1" x14ac:dyDescent="0.35">
      <c r="A264" s="723" t="s">
        <v>584</v>
      </c>
      <c r="B264" s="701">
        <v>5640.3856063769099</v>
      </c>
      <c r="C264" s="701">
        <v>6918.7941799999999</v>
      </c>
      <c r="D264" s="702">
        <v>1278.4085736231</v>
      </c>
      <c r="E264" s="703">
        <v>1.2266526905849999</v>
      </c>
      <c r="F264" s="701">
        <v>0</v>
      </c>
      <c r="G264" s="702">
        <v>0</v>
      </c>
      <c r="H264" s="704">
        <v>577.49634000000003</v>
      </c>
      <c r="I264" s="701">
        <v>1152.3101799999999</v>
      </c>
      <c r="J264" s="702">
        <v>1152.3101799999999</v>
      </c>
      <c r="K264" s="712" t="s">
        <v>355</v>
      </c>
    </row>
    <row r="265" spans="1:11" ht="14.4" customHeight="1" thickBot="1" x14ac:dyDescent="0.35">
      <c r="A265" s="719" t="s">
        <v>585</v>
      </c>
      <c r="B265" s="701">
        <v>0</v>
      </c>
      <c r="C265" s="701">
        <v>1.38985</v>
      </c>
      <c r="D265" s="702">
        <v>1.38985</v>
      </c>
      <c r="E265" s="711" t="s">
        <v>355</v>
      </c>
      <c r="F265" s="701">
        <v>0</v>
      </c>
      <c r="G265" s="702">
        <v>0</v>
      </c>
      <c r="H265" s="704">
        <v>0.62161</v>
      </c>
      <c r="I265" s="701">
        <v>0.80311999999999995</v>
      </c>
      <c r="J265" s="702">
        <v>0.80311999999999995</v>
      </c>
      <c r="K265" s="712" t="s">
        <v>355</v>
      </c>
    </row>
    <row r="266" spans="1:11" ht="14.4" customHeight="1" thickBot="1" x14ac:dyDescent="0.35">
      <c r="A266" s="724" t="s">
        <v>586</v>
      </c>
      <c r="B266" s="706">
        <v>0</v>
      </c>
      <c r="C266" s="706">
        <v>1.38985</v>
      </c>
      <c r="D266" s="707">
        <v>1.38985</v>
      </c>
      <c r="E266" s="708" t="s">
        <v>355</v>
      </c>
      <c r="F266" s="706">
        <v>0</v>
      </c>
      <c r="G266" s="707">
        <v>0</v>
      </c>
      <c r="H266" s="709">
        <v>0.62161</v>
      </c>
      <c r="I266" s="706">
        <v>0.80311999999999995</v>
      </c>
      <c r="J266" s="707">
        <v>0.80311999999999995</v>
      </c>
      <c r="K266" s="710" t="s">
        <v>355</v>
      </c>
    </row>
    <row r="267" spans="1:11" ht="14.4" customHeight="1" thickBot="1" x14ac:dyDescent="0.35">
      <c r="A267" s="726" t="s">
        <v>587</v>
      </c>
      <c r="B267" s="706">
        <v>0</v>
      </c>
      <c r="C267" s="706">
        <v>1.38985</v>
      </c>
      <c r="D267" s="707">
        <v>1.38985</v>
      </c>
      <c r="E267" s="708" t="s">
        <v>355</v>
      </c>
      <c r="F267" s="706">
        <v>0</v>
      </c>
      <c r="G267" s="707">
        <v>0</v>
      </c>
      <c r="H267" s="709">
        <v>0.62161</v>
      </c>
      <c r="I267" s="706">
        <v>0.80311999999999995</v>
      </c>
      <c r="J267" s="707">
        <v>0.80311999999999995</v>
      </c>
      <c r="K267" s="710" t="s">
        <v>355</v>
      </c>
    </row>
    <row r="268" spans="1:11" ht="14.4" customHeight="1" thickBot="1" x14ac:dyDescent="0.35">
      <c r="A268" s="722" t="s">
        <v>588</v>
      </c>
      <c r="B268" s="706">
        <v>0</v>
      </c>
      <c r="C268" s="706">
        <v>1.38985</v>
      </c>
      <c r="D268" s="707">
        <v>1.38985</v>
      </c>
      <c r="E268" s="708" t="s">
        <v>355</v>
      </c>
      <c r="F268" s="706">
        <v>0</v>
      </c>
      <c r="G268" s="707">
        <v>0</v>
      </c>
      <c r="H268" s="709">
        <v>0.62161</v>
      </c>
      <c r="I268" s="706">
        <v>0.80311999999999995</v>
      </c>
      <c r="J268" s="707">
        <v>0.80311999999999995</v>
      </c>
      <c r="K268" s="710" t="s">
        <v>355</v>
      </c>
    </row>
    <row r="269" spans="1:11" ht="14.4" customHeight="1" thickBot="1" x14ac:dyDescent="0.35">
      <c r="A269" s="723" t="s">
        <v>589</v>
      </c>
      <c r="B269" s="701">
        <v>0</v>
      </c>
      <c r="C269" s="701">
        <v>1.38985</v>
      </c>
      <c r="D269" s="702">
        <v>1.38985</v>
      </c>
      <c r="E269" s="711" t="s">
        <v>355</v>
      </c>
      <c r="F269" s="701">
        <v>0</v>
      </c>
      <c r="G269" s="702">
        <v>0</v>
      </c>
      <c r="H269" s="704">
        <v>0.62161</v>
      </c>
      <c r="I269" s="701">
        <v>0.80311999999999995</v>
      </c>
      <c r="J269" s="702">
        <v>0.80311999999999995</v>
      </c>
      <c r="K269" s="712" t="s">
        <v>355</v>
      </c>
    </row>
    <row r="270" spans="1:11" ht="14.4" customHeight="1" thickBot="1" x14ac:dyDescent="0.35">
      <c r="A270" s="727"/>
      <c r="B270" s="701">
        <v>-28379.0746892963</v>
      </c>
      <c r="C270" s="701">
        <v>-31692.483400000001</v>
      </c>
      <c r="D270" s="702">
        <v>-3313.4087107036798</v>
      </c>
      <c r="E270" s="703">
        <v>1.116755346923</v>
      </c>
      <c r="F270" s="701">
        <v>-18132.3385150094</v>
      </c>
      <c r="G270" s="702">
        <v>-3022.0564191682301</v>
      </c>
      <c r="H270" s="704">
        <v>-2386.5208499999999</v>
      </c>
      <c r="I270" s="701">
        <v>-3262.37005</v>
      </c>
      <c r="J270" s="702">
        <v>-240.31363083177601</v>
      </c>
      <c r="K270" s="705">
        <v>0.17991998369600001</v>
      </c>
    </row>
    <row r="271" spans="1:11" ht="14.4" customHeight="1" thickBot="1" x14ac:dyDescent="0.35">
      <c r="A271" s="728" t="s">
        <v>66</v>
      </c>
      <c r="B271" s="715">
        <v>-28379.0746892963</v>
      </c>
      <c r="C271" s="715">
        <v>-31692.483400000001</v>
      </c>
      <c r="D271" s="716">
        <v>-3313.4087107036798</v>
      </c>
      <c r="E271" s="717" t="s">
        <v>355</v>
      </c>
      <c r="F271" s="715">
        <v>-18132.3385150094</v>
      </c>
      <c r="G271" s="716">
        <v>-3022.0564191682201</v>
      </c>
      <c r="H271" s="715">
        <v>-2386.5208499999999</v>
      </c>
      <c r="I271" s="715">
        <v>-3262.37005</v>
      </c>
      <c r="J271" s="716">
        <v>-240.31363083177601</v>
      </c>
      <c r="K271" s="718">
        <v>0.17991998369600001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590</v>
      </c>
      <c r="B5" s="730" t="s">
        <v>591</v>
      </c>
      <c r="C5" s="731" t="s">
        <v>592</v>
      </c>
      <c r="D5" s="731" t="s">
        <v>592</v>
      </c>
      <c r="E5" s="731"/>
      <c r="F5" s="731" t="s">
        <v>592</v>
      </c>
      <c r="G5" s="731" t="s">
        <v>592</v>
      </c>
      <c r="H5" s="731" t="s">
        <v>592</v>
      </c>
      <c r="I5" s="732" t="s">
        <v>592</v>
      </c>
      <c r="J5" s="733" t="s">
        <v>73</v>
      </c>
    </row>
    <row r="6" spans="1:10" ht="14.4" customHeight="1" x14ac:dyDescent="0.3">
      <c r="A6" s="729" t="s">
        <v>590</v>
      </c>
      <c r="B6" s="730" t="s">
        <v>593</v>
      </c>
      <c r="C6" s="731">
        <v>359.79548</v>
      </c>
      <c r="D6" s="731">
        <v>333.65087000000005</v>
      </c>
      <c r="E6" s="731"/>
      <c r="F6" s="731">
        <v>350.6755</v>
      </c>
      <c r="G6" s="731">
        <v>400.00000585937499</v>
      </c>
      <c r="H6" s="731">
        <v>-49.324505859374995</v>
      </c>
      <c r="I6" s="732">
        <v>0.87668873715787987</v>
      </c>
      <c r="J6" s="733" t="s">
        <v>1</v>
      </c>
    </row>
    <row r="7" spans="1:10" ht="14.4" customHeight="1" x14ac:dyDescent="0.3">
      <c r="A7" s="729" t="s">
        <v>590</v>
      </c>
      <c r="B7" s="730" t="s">
        <v>594</v>
      </c>
      <c r="C7" s="731">
        <v>0</v>
      </c>
      <c r="D7" s="731">
        <v>0</v>
      </c>
      <c r="E7" s="731"/>
      <c r="F7" s="731">
        <v>3.10988</v>
      </c>
      <c r="G7" s="731">
        <v>0.83333331298828128</v>
      </c>
      <c r="H7" s="731">
        <v>2.2765466870117188</v>
      </c>
      <c r="I7" s="732">
        <v>3.7318560911097678</v>
      </c>
      <c r="J7" s="733" t="s">
        <v>1</v>
      </c>
    </row>
    <row r="8" spans="1:10" ht="14.4" customHeight="1" x14ac:dyDescent="0.3">
      <c r="A8" s="729" t="s">
        <v>590</v>
      </c>
      <c r="B8" s="730" t="s">
        <v>595</v>
      </c>
      <c r="C8" s="731">
        <v>12.00123</v>
      </c>
      <c r="D8" s="731">
        <v>6.1011799999999994</v>
      </c>
      <c r="E8" s="731"/>
      <c r="F8" s="731">
        <v>2.2076599999999997</v>
      </c>
      <c r="G8" s="731">
        <v>9.1666669921874995</v>
      </c>
      <c r="H8" s="731">
        <v>-6.9590069921874997</v>
      </c>
      <c r="I8" s="732">
        <v>0.2408356278112348</v>
      </c>
      <c r="J8" s="733" t="s">
        <v>1</v>
      </c>
    </row>
    <row r="9" spans="1:10" ht="14.4" customHeight="1" x14ac:dyDescent="0.3">
      <c r="A9" s="729" t="s">
        <v>590</v>
      </c>
      <c r="B9" s="730" t="s">
        <v>596</v>
      </c>
      <c r="C9" s="731">
        <v>21.997700000000002</v>
      </c>
      <c r="D9" s="731">
        <v>11.4114</v>
      </c>
      <c r="E9" s="731"/>
      <c r="F9" s="731">
        <v>5.1479999999999997</v>
      </c>
      <c r="G9" s="731">
        <v>16.666666076660157</v>
      </c>
      <c r="H9" s="731">
        <v>-11.518666076660157</v>
      </c>
      <c r="I9" s="732">
        <v>0.30888001093447304</v>
      </c>
      <c r="J9" s="733" t="s">
        <v>1</v>
      </c>
    </row>
    <row r="10" spans="1:10" ht="14.4" customHeight="1" x14ac:dyDescent="0.3">
      <c r="A10" s="729" t="s">
        <v>590</v>
      </c>
      <c r="B10" s="730" t="s">
        <v>597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592</v>
      </c>
      <c r="J10" s="733" t="s">
        <v>1</v>
      </c>
    </row>
    <row r="11" spans="1:10" ht="14.4" customHeight="1" x14ac:dyDescent="0.3">
      <c r="A11" s="729" t="s">
        <v>590</v>
      </c>
      <c r="B11" s="730" t="s">
        <v>598</v>
      </c>
      <c r="C11" s="731">
        <v>87.583359999999999</v>
      </c>
      <c r="D11" s="731">
        <v>44.234779999999986</v>
      </c>
      <c r="E11" s="731"/>
      <c r="F11" s="731">
        <v>90.539939999999987</v>
      </c>
      <c r="G11" s="731">
        <v>133.33333203124999</v>
      </c>
      <c r="H11" s="731">
        <v>-42.793392031250008</v>
      </c>
      <c r="I11" s="732">
        <v>0.67904955663134325</v>
      </c>
      <c r="J11" s="733" t="s">
        <v>1</v>
      </c>
    </row>
    <row r="12" spans="1:10" ht="14.4" customHeight="1" x14ac:dyDescent="0.3">
      <c r="A12" s="729" t="s">
        <v>590</v>
      </c>
      <c r="B12" s="730" t="s">
        <v>599</v>
      </c>
      <c r="C12" s="731">
        <v>0.12597</v>
      </c>
      <c r="D12" s="731">
        <v>0.40866000000000002</v>
      </c>
      <c r="E12" s="731"/>
      <c r="F12" s="731">
        <v>0.74653999999999998</v>
      </c>
      <c r="G12" s="731">
        <v>0.83333331298828128</v>
      </c>
      <c r="H12" s="731">
        <v>-8.6793312988281301E-2</v>
      </c>
      <c r="I12" s="732">
        <v>0.89584802187128953</v>
      </c>
      <c r="J12" s="733" t="s">
        <v>1</v>
      </c>
    </row>
    <row r="13" spans="1:10" ht="14.4" customHeight="1" x14ac:dyDescent="0.3">
      <c r="A13" s="729" t="s">
        <v>590</v>
      </c>
      <c r="B13" s="730" t="s">
        <v>600</v>
      </c>
      <c r="C13" s="731">
        <v>50.055759999999992</v>
      </c>
      <c r="D13" s="731">
        <v>61.079910000000005</v>
      </c>
      <c r="E13" s="731"/>
      <c r="F13" s="731">
        <v>37.925629999999998</v>
      </c>
      <c r="G13" s="731">
        <v>41.666667602539064</v>
      </c>
      <c r="H13" s="731">
        <v>-3.7410376025390661</v>
      </c>
      <c r="I13" s="732">
        <v>0.91021509955571545</v>
      </c>
      <c r="J13" s="733" t="s">
        <v>1</v>
      </c>
    </row>
    <row r="14" spans="1:10" ht="14.4" customHeight="1" x14ac:dyDescent="0.3">
      <c r="A14" s="729" t="s">
        <v>590</v>
      </c>
      <c r="B14" s="730" t="s">
        <v>601</v>
      </c>
      <c r="C14" s="731">
        <v>531.55950000000007</v>
      </c>
      <c r="D14" s="731">
        <v>456.88680000000005</v>
      </c>
      <c r="E14" s="731"/>
      <c r="F14" s="731">
        <v>490.35314999999997</v>
      </c>
      <c r="G14" s="731">
        <v>602.50000518798834</v>
      </c>
      <c r="H14" s="731">
        <v>-112.14685518798836</v>
      </c>
      <c r="I14" s="732">
        <v>0.81386414236959714</v>
      </c>
      <c r="J14" s="733" t="s">
        <v>602</v>
      </c>
    </row>
    <row r="16" spans="1:10" ht="14.4" customHeight="1" x14ac:dyDescent="0.3">
      <c r="A16" s="729" t="s">
        <v>590</v>
      </c>
      <c r="B16" s="730" t="s">
        <v>591</v>
      </c>
      <c r="C16" s="731" t="s">
        <v>592</v>
      </c>
      <c r="D16" s="731" t="s">
        <v>592</v>
      </c>
      <c r="E16" s="731"/>
      <c r="F16" s="731" t="s">
        <v>592</v>
      </c>
      <c r="G16" s="731" t="s">
        <v>592</v>
      </c>
      <c r="H16" s="731" t="s">
        <v>592</v>
      </c>
      <c r="I16" s="732" t="s">
        <v>592</v>
      </c>
      <c r="J16" s="733" t="s">
        <v>73</v>
      </c>
    </row>
    <row r="17" spans="1:10" ht="14.4" customHeight="1" x14ac:dyDescent="0.3">
      <c r="A17" s="729" t="s">
        <v>603</v>
      </c>
      <c r="B17" s="730" t="s">
        <v>604</v>
      </c>
      <c r="C17" s="731" t="s">
        <v>592</v>
      </c>
      <c r="D17" s="731" t="s">
        <v>592</v>
      </c>
      <c r="E17" s="731"/>
      <c r="F17" s="731" t="s">
        <v>592</v>
      </c>
      <c r="G17" s="731" t="s">
        <v>592</v>
      </c>
      <c r="H17" s="731" t="s">
        <v>592</v>
      </c>
      <c r="I17" s="732" t="s">
        <v>592</v>
      </c>
      <c r="J17" s="733" t="s">
        <v>0</v>
      </c>
    </row>
    <row r="18" spans="1:10" ht="14.4" customHeight="1" x14ac:dyDescent="0.3">
      <c r="A18" s="729" t="s">
        <v>603</v>
      </c>
      <c r="B18" s="730" t="s">
        <v>593</v>
      </c>
      <c r="C18" s="731">
        <v>53.408279999999998</v>
      </c>
      <c r="D18" s="731">
        <v>57.590250000000005</v>
      </c>
      <c r="E18" s="731"/>
      <c r="F18" s="731">
        <v>62.71658</v>
      </c>
      <c r="G18" s="731">
        <v>70</v>
      </c>
      <c r="H18" s="731">
        <v>-7.2834199999999996</v>
      </c>
      <c r="I18" s="732">
        <v>0.89595114285714283</v>
      </c>
      <c r="J18" s="733" t="s">
        <v>1</v>
      </c>
    </row>
    <row r="19" spans="1:10" ht="14.4" customHeight="1" x14ac:dyDescent="0.3">
      <c r="A19" s="729" t="s">
        <v>603</v>
      </c>
      <c r="B19" s="730" t="s">
        <v>595</v>
      </c>
      <c r="C19" s="731">
        <v>0.16366999999999998</v>
      </c>
      <c r="D19" s="731">
        <v>0</v>
      </c>
      <c r="E19" s="731"/>
      <c r="F19" s="731">
        <v>0</v>
      </c>
      <c r="G19" s="731">
        <v>0</v>
      </c>
      <c r="H19" s="731">
        <v>0</v>
      </c>
      <c r="I19" s="732" t="s">
        <v>592</v>
      </c>
      <c r="J19" s="733" t="s">
        <v>1</v>
      </c>
    </row>
    <row r="20" spans="1:10" ht="14.4" customHeight="1" x14ac:dyDescent="0.3">
      <c r="A20" s="729" t="s">
        <v>603</v>
      </c>
      <c r="B20" s="730" t="s">
        <v>596</v>
      </c>
      <c r="C20" s="731">
        <v>5.1479999999999997</v>
      </c>
      <c r="D20" s="731">
        <v>1.2869999999999999</v>
      </c>
      <c r="E20" s="731"/>
      <c r="F20" s="731">
        <v>1.2869999999999999</v>
      </c>
      <c r="G20" s="731">
        <v>3</v>
      </c>
      <c r="H20" s="731">
        <v>-1.7130000000000001</v>
      </c>
      <c r="I20" s="732">
        <v>0.42899999999999999</v>
      </c>
      <c r="J20" s="733" t="s">
        <v>1</v>
      </c>
    </row>
    <row r="21" spans="1:10" ht="14.4" customHeight="1" x14ac:dyDescent="0.3">
      <c r="A21" s="729" t="s">
        <v>603</v>
      </c>
      <c r="B21" s="730" t="s">
        <v>597</v>
      </c>
      <c r="C21" s="731">
        <v>0</v>
      </c>
      <c r="D21" s="731">
        <v>0</v>
      </c>
      <c r="E21" s="731"/>
      <c r="F21" s="731">
        <v>0</v>
      </c>
      <c r="G21" s="731">
        <v>0</v>
      </c>
      <c r="H21" s="731">
        <v>0</v>
      </c>
      <c r="I21" s="732" t="s">
        <v>592</v>
      </c>
      <c r="J21" s="733" t="s">
        <v>1</v>
      </c>
    </row>
    <row r="22" spans="1:10" ht="14.4" customHeight="1" x14ac:dyDescent="0.3">
      <c r="A22" s="729" t="s">
        <v>603</v>
      </c>
      <c r="B22" s="730" t="s">
        <v>598</v>
      </c>
      <c r="C22" s="731">
        <v>5.5441199999999986</v>
      </c>
      <c r="D22" s="731">
        <v>6.3866700000000023</v>
      </c>
      <c r="E22" s="731"/>
      <c r="F22" s="731">
        <v>5.9906999999999977</v>
      </c>
      <c r="G22" s="731">
        <v>15</v>
      </c>
      <c r="H22" s="731">
        <v>-9.0093000000000032</v>
      </c>
      <c r="I22" s="732">
        <v>0.39937999999999985</v>
      </c>
      <c r="J22" s="733" t="s">
        <v>1</v>
      </c>
    </row>
    <row r="23" spans="1:10" ht="14.4" customHeight="1" x14ac:dyDescent="0.3">
      <c r="A23" s="729" t="s">
        <v>603</v>
      </c>
      <c r="B23" s="730" t="s">
        <v>599</v>
      </c>
      <c r="C23" s="731">
        <v>0.12597</v>
      </c>
      <c r="D23" s="731">
        <v>9.5700000000000007E-2</v>
      </c>
      <c r="E23" s="731"/>
      <c r="F23" s="731">
        <v>8.9099999999999999E-2</v>
      </c>
      <c r="G23" s="731">
        <v>0</v>
      </c>
      <c r="H23" s="731">
        <v>8.9099999999999999E-2</v>
      </c>
      <c r="I23" s="732" t="s">
        <v>592</v>
      </c>
      <c r="J23" s="733" t="s">
        <v>1</v>
      </c>
    </row>
    <row r="24" spans="1:10" ht="14.4" customHeight="1" x14ac:dyDescent="0.3">
      <c r="A24" s="729" t="s">
        <v>603</v>
      </c>
      <c r="B24" s="730" t="s">
        <v>600</v>
      </c>
      <c r="C24" s="731">
        <v>6.6239999999999997</v>
      </c>
      <c r="D24" s="731">
        <v>7.0380000000000003</v>
      </c>
      <c r="E24" s="731"/>
      <c r="F24" s="731">
        <v>4.968</v>
      </c>
      <c r="G24" s="731">
        <v>4</v>
      </c>
      <c r="H24" s="731">
        <v>0.96799999999999997</v>
      </c>
      <c r="I24" s="732">
        <v>1.242</v>
      </c>
      <c r="J24" s="733" t="s">
        <v>1</v>
      </c>
    </row>
    <row r="25" spans="1:10" ht="14.4" customHeight="1" x14ac:dyDescent="0.3">
      <c r="A25" s="729" t="s">
        <v>603</v>
      </c>
      <c r="B25" s="730" t="s">
        <v>605</v>
      </c>
      <c r="C25" s="731">
        <v>71.01403999999998</v>
      </c>
      <c r="D25" s="731">
        <v>72.397620000000003</v>
      </c>
      <c r="E25" s="731"/>
      <c r="F25" s="731">
        <v>75.051380000000009</v>
      </c>
      <c r="G25" s="731">
        <v>93</v>
      </c>
      <c r="H25" s="731">
        <v>-17.948619999999991</v>
      </c>
      <c r="I25" s="732">
        <v>0.80700408602150542</v>
      </c>
      <c r="J25" s="733" t="s">
        <v>606</v>
      </c>
    </row>
    <row r="26" spans="1:10" ht="14.4" customHeight="1" x14ac:dyDescent="0.3">
      <c r="A26" s="729" t="s">
        <v>592</v>
      </c>
      <c r="B26" s="730" t="s">
        <v>592</v>
      </c>
      <c r="C26" s="731" t="s">
        <v>592</v>
      </c>
      <c r="D26" s="731" t="s">
        <v>592</v>
      </c>
      <c r="E26" s="731"/>
      <c r="F26" s="731" t="s">
        <v>592</v>
      </c>
      <c r="G26" s="731" t="s">
        <v>592</v>
      </c>
      <c r="H26" s="731" t="s">
        <v>592</v>
      </c>
      <c r="I26" s="732" t="s">
        <v>592</v>
      </c>
      <c r="J26" s="733" t="s">
        <v>607</v>
      </c>
    </row>
    <row r="27" spans="1:10" ht="14.4" customHeight="1" x14ac:dyDescent="0.3">
      <c r="A27" s="729" t="s">
        <v>608</v>
      </c>
      <c r="B27" s="730" t="s">
        <v>609</v>
      </c>
      <c r="C27" s="731" t="s">
        <v>592</v>
      </c>
      <c r="D27" s="731" t="s">
        <v>592</v>
      </c>
      <c r="E27" s="731"/>
      <c r="F27" s="731" t="s">
        <v>592</v>
      </c>
      <c r="G27" s="731" t="s">
        <v>592</v>
      </c>
      <c r="H27" s="731" t="s">
        <v>592</v>
      </c>
      <c r="I27" s="732" t="s">
        <v>592</v>
      </c>
      <c r="J27" s="733" t="s">
        <v>0</v>
      </c>
    </row>
    <row r="28" spans="1:10" ht="14.4" customHeight="1" x14ac:dyDescent="0.3">
      <c r="A28" s="729" t="s">
        <v>608</v>
      </c>
      <c r="B28" s="730" t="s">
        <v>593</v>
      </c>
      <c r="C28" s="731">
        <v>78.737570000000005</v>
      </c>
      <c r="D28" s="731">
        <v>80.221790000000027</v>
      </c>
      <c r="E28" s="731"/>
      <c r="F28" s="731">
        <v>70.29477</v>
      </c>
      <c r="G28" s="731">
        <v>85</v>
      </c>
      <c r="H28" s="731">
        <v>-14.70523</v>
      </c>
      <c r="I28" s="732">
        <v>0.82699729411764711</v>
      </c>
      <c r="J28" s="733" t="s">
        <v>1</v>
      </c>
    </row>
    <row r="29" spans="1:10" ht="14.4" customHeight="1" x14ac:dyDescent="0.3">
      <c r="A29" s="729" t="s">
        <v>608</v>
      </c>
      <c r="B29" s="730" t="s">
        <v>595</v>
      </c>
      <c r="C29" s="731">
        <v>1.4758800000000001</v>
      </c>
      <c r="D29" s="731">
        <v>0</v>
      </c>
      <c r="E29" s="731"/>
      <c r="F29" s="731">
        <v>0</v>
      </c>
      <c r="G29" s="731">
        <v>0</v>
      </c>
      <c r="H29" s="731">
        <v>0</v>
      </c>
      <c r="I29" s="732" t="s">
        <v>592</v>
      </c>
      <c r="J29" s="733" t="s">
        <v>1</v>
      </c>
    </row>
    <row r="30" spans="1:10" ht="14.4" customHeight="1" x14ac:dyDescent="0.3">
      <c r="A30" s="729" t="s">
        <v>608</v>
      </c>
      <c r="B30" s="730" t="s">
        <v>596</v>
      </c>
      <c r="C30" s="731">
        <v>5.2667000000000002</v>
      </c>
      <c r="D30" s="731">
        <v>0</v>
      </c>
      <c r="E30" s="731"/>
      <c r="F30" s="731">
        <v>0</v>
      </c>
      <c r="G30" s="731">
        <v>1</v>
      </c>
      <c r="H30" s="731">
        <v>-1</v>
      </c>
      <c r="I30" s="732">
        <v>0</v>
      </c>
      <c r="J30" s="733" t="s">
        <v>1</v>
      </c>
    </row>
    <row r="31" spans="1:10" ht="14.4" customHeight="1" x14ac:dyDescent="0.3">
      <c r="A31" s="729" t="s">
        <v>608</v>
      </c>
      <c r="B31" s="730" t="s">
        <v>597</v>
      </c>
      <c r="C31" s="731">
        <v>0</v>
      </c>
      <c r="D31" s="731">
        <v>0</v>
      </c>
      <c r="E31" s="731"/>
      <c r="F31" s="731">
        <v>0</v>
      </c>
      <c r="G31" s="731">
        <v>0</v>
      </c>
      <c r="H31" s="731">
        <v>0</v>
      </c>
      <c r="I31" s="732" t="s">
        <v>592</v>
      </c>
      <c r="J31" s="733" t="s">
        <v>1</v>
      </c>
    </row>
    <row r="32" spans="1:10" ht="14.4" customHeight="1" x14ac:dyDescent="0.3">
      <c r="A32" s="729" t="s">
        <v>608</v>
      </c>
      <c r="B32" s="730" t="s">
        <v>598</v>
      </c>
      <c r="C32" s="731">
        <v>14.262720000000002</v>
      </c>
      <c r="D32" s="731">
        <v>12.607979999999998</v>
      </c>
      <c r="E32" s="731"/>
      <c r="F32" s="731">
        <v>11.993269999999999</v>
      </c>
      <c r="G32" s="731">
        <v>18</v>
      </c>
      <c r="H32" s="731">
        <v>-6.006730000000001</v>
      </c>
      <c r="I32" s="732">
        <v>0.66629277777777773</v>
      </c>
      <c r="J32" s="733" t="s">
        <v>1</v>
      </c>
    </row>
    <row r="33" spans="1:10" ht="14.4" customHeight="1" x14ac:dyDescent="0.3">
      <c r="A33" s="729" t="s">
        <v>608</v>
      </c>
      <c r="B33" s="730" t="s">
        <v>600</v>
      </c>
      <c r="C33" s="731">
        <v>1.02925</v>
      </c>
      <c r="D33" s="731">
        <v>0</v>
      </c>
      <c r="E33" s="731"/>
      <c r="F33" s="731">
        <v>0</v>
      </c>
      <c r="G33" s="731">
        <v>1</v>
      </c>
      <c r="H33" s="731">
        <v>-1</v>
      </c>
      <c r="I33" s="732">
        <v>0</v>
      </c>
      <c r="J33" s="733" t="s">
        <v>1</v>
      </c>
    </row>
    <row r="34" spans="1:10" ht="14.4" customHeight="1" x14ac:dyDescent="0.3">
      <c r="A34" s="729" t="s">
        <v>608</v>
      </c>
      <c r="B34" s="730" t="s">
        <v>610</v>
      </c>
      <c r="C34" s="731">
        <v>100.77212000000002</v>
      </c>
      <c r="D34" s="731">
        <v>92.829770000000025</v>
      </c>
      <c r="E34" s="731"/>
      <c r="F34" s="731">
        <v>82.288039999999995</v>
      </c>
      <c r="G34" s="731">
        <v>105</v>
      </c>
      <c r="H34" s="731">
        <v>-22.711960000000005</v>
      </c>
      <c r="I34" s="732">
        <v>0.78369561904761897</v>
      </c>
      <c r="J34" s="733" t="s">
        <v>606</v>
      </c>
    </row>
    <row r="35" spans="1:10" ht="14.4" customHeight="1" x14ac:dyDescent="0.3">
      <c r="A35" s="729" t="s">
        <v>592</v>
      </c>
      <c r="B35" s="730" t="s">
        <v>592</v>
      </c>
      <c r="C35" s="731" t="s">
        <v>592</v>
      </c>
      <c r="D35" s="731" t="s">
        <v>592</v>
      </c>
      <c r="E35" s="731"/>
      <c r="F35" s="731" t="s">
        <v>592</v>
      </c>
      <c r="G35" s="731" t="s">
        <v>592</v>
      </c>
      <c r="H35" s="731" t="s">
        <v>592</v>
      </c>
      <c r="I35" s="732" t="s">
        <v>592</v>
      </c>
      <c r="J35" s="733" t="s">
        <v>607</v>
      </c>
    </row>
    <row r="36" spans="1:10" ht="14.4" customHeight="1" x14ac:dyDescent="0.3">
      <c r="A36" s="729" t="s">
        <v>611</v>
      </c>
      <c r="B36" s="730" t="s">
        <v>612</v>
      </c>
      <c r="C36" s="731" t="s">
        <v>592</v>
      </c>
      <c r="D36" s="731" t="s">
        <v>592</v>
      </c>
      <c r="E36" s="731"/>
      <c r="F36" s="731" t="s">
        <v>592</v>
      </c>
      <c r="G36" s="731" t="s">
        <v>592</v>
      </c>
      <c r="H36" s="731" t="s">
        <v>592</v>
      </c>
      <c r="I36" s="732" t="s">
        <v>592</v>
      </c>
      <c r="J36" s="733" t="s">
        <v>0</v>
      </c>
    </row>
    <row r="37" spans="1:10" ht="14.4" customHeight="1" x14ac:dyDescent="0.3">
      <c r="A37" s="729" t="s">
        <v>611</v>
      </c>
      <c r="B37" s="730" t="s">
        <v>593</v>
      </c>
      <c r="C37" s="731">
        <v>35.180349999999997</v>
      </c>
      <c r="D37" s="731">
        <v>38.495130000000003</v>
      </c>
      <c r="E37" s="731"/>
      <c r="F37" s="731">
        <v>31.036690000000004</v>
      </c>
      <c r="G37" s="731">
        <v>33</v>
      </c>
      <c r="H37" s="731">
        <v>-1.9633099999999963</v>
      </c>
      <c r="I37" s="732">
        <v>0.94050575757575772</v>
      </c>
      <c r="J37" s="733" t="s">
        <v>1</v>
      </c>
    </row>
    <row r="38" spans="1:10" ht="14.4" customHeight="1" x14ac:dyDescent="0.3">
      <c r="A38" s="729" t="s">
        <v>611</v>
      </c>
      <c r="B38" s="730" t="s">
        <v>594</v>
      </c>
      <c r="C38" s="731">
        <v>0</v>
      </c>
      <c r="D38" s="731">
        <v>0</v>
      </c>
      <c r="E38" s="731"/>
      <c r="F38" s="731">
        <v>0</v>
      </c>
      <c r="G38" s="731">
        <v>0</v>
      </c>
      <c r="H38" s="731">
        <v>0</v>
      </c>
      <c r="I38" s="732" t="s">
        <v>592</v>
      </c>
      <c r="J38" s="733" t="s">
        <v>1</v>
      </c>
    </row>
    <row r="39" spans="1:10" ht="14.4" customHeight="1" x14ac:dyDescent="0.3">
      <c r="A39" s="729" t="s">
        <v>611</v>
      </c>
      <c r="B39" s="730" t="s">
        <v>595</v>
      </c>
      <c r="C39" s="731">
        <v>2.58758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592</v>
      </c>
      <c r="J39" s="733" t="s">
        <v>1</v>
      </c>
    </row>
    <row r="40" spans="1:10" ht="14.4" customHeight="1" x14ac:dyDescent="0.3">
      <c r="A40" s="729" t="s">
        <v>611</v>
      </c>
      <c r="B40" s="730" t="s">
        <v>596</v>
      </c>
      <c r="C40" s="731">
        <v>11.583</v>
      </c>
      <c r="D40" s="731">
        <v>1.2869999999999999</v>
      </c>
      <c r="E40" s="731"/>
      <c r="F40" s="731">
        <v>3.8610000000000002</v>
      </c>
      <c r="G40" s="731">
        <v>9</v>
      </c>
      <c r="H40" s="731">
        <v>-5.1389999999999993</v>
      </c>
      <c r="I40" s="732">
        <v>0.42900000000000005</v>
      </c>
      <c r="J40" s="733" t="s">
        <v>1</v>
      </c>
    </row>
    <row r="41" spans="1:10" ht="14.4" customHeight="1" x14ac:dyDescent="0.3">
      <c r="A41" s="729" t="s">
        <v>611</v>
      </c>
      <c r="B41" s="730" t="s">
        <v>598</v>
      </c>
      <c r="C41" s="731">
        <v>38.10087</v>
      </c>
      <c r="D41" s="731">
        <v>35.698939999999993</v>
      </c>
      <c r="E41" s="731"/>
      <c r="F41" s="731">
        <v>41.888179999999991</v>
      </c>
      <c r="G41" s="731">
        <v>43</v>
      </c>
      <c r="H41" s="731">
        <v>-1.1118200000000087</v>
      </c>
      <c r="I41" s="732">
        <v>0.97414372093023238</v>
      </c>
      <c r="J41" s="733" t="s">
        <v>1</v>
      </c>
    </row>
    <row r="42" spans="1:10" ht="14.4" customHeight="1" x14ac:dyDescent="0.3">
      <c r="A42" s="729" t="s">
        <v>611</v>
      </c>
      <c r="B42" s="730" t="s">
        <v>599</v>
      </c>
      <c r="C42" s="731">
        <v>0</v>
      </c>
      <c r="D42" s="731">
        <v>0.21725999999999998</v>
      </c>
      <c r="E42" s="731"/>
      <c r="F42" s="731">
        <v>0.65744000000000002</v>
      </c>
      <c r="G42" s="731">
        <v>0</v>
      </c>
      <c r="H42" s="731">
        <v>0.65744000000000002</v>
      </c>
      <c r="I42" s="732" t="s">
        <v>592</v>
      </c>
      <c r="J42" s="733" t="s">
        <v>1</v>
      </c>
    </row>
    <row r="43" spans="1:10" ht="14.4" customHeight="1" x14ac:dyDescent="0.3">
      <c r="A43" s="729" t="s">
        <v>611</v>
      </c>
      <c r="B43" s="730" t="s">
        <v>600</v>
      </c>
      <c r="C43" s="731">
        <v>0</v>
      </c>
      <c r="D43" s="731">
        <v>2.0585</v>
      </c>
      <c r="E43" s="731"/>
      <c r="F43" s="731">
        <v>0</v>
      </c>
      <c r="G43" s="731">
        <v>2</v>
      </c>
      <c r="H43" s="731">
        <v>-2</v>
      </c>
      <c r="I43" s="732">
        <v>0</v>
      </c>
      <c r="J43" s="733" t="s">
        <v>1</v>
      </c>
    </row>
    <row r="44" spans="1:10" ht="14.4" customHeight="1" x14ac:dyDescent="0.3">
      <c r="A44" s="729" t="s">
        <v>611</v>
      </c>
      <c r="B44" s="730" t="s">
        <v>613</v>
      </c>
      <c r="C44" s="731">
        <v>87.451799999999992</v>
      </c>
      <c r="D44" s="731">
        <v>77.756829999999979</v>
      </c>
      <c r="E44" s="731"/>
      <c r="F44" s="731">
        <v>77.443309999999983</v>
      </c>
      <c r="G44" s="731">
        <v>87</v>
      </c>
      <c r="H44" s="731">
        <v>-9.5566900000000174</v>
      </c>
      <c r="I44" s="732">
        <v>0.89015298850574698</v>
      </c>
      <c r="J44" s="733" t="s">
        <v>606</v>
      </c>
    </row>
    <row r="45" spans="1:10" ht="14.4" customHeight="1" x14ac:dyDescent="0.3">
      <c r="A45" s="729" t="s">
        <v>592</v>
      </c>
      <c r="B45" s="730" t="s">
        <v>592</v>
      </c>
      <c r="C45" s="731" t="s">
        <v>592</v>
      </c>
      <c r="D45" s="731" t="s">
        <v>592</v>
      </c>
      <c r="E45" s="731"/>
      <c r="F45" s="731" t="s">
        <v>592</v>
      </c>
      <c r="G45" s="731" t="s">
        <v>592</v>
      </c>
      <c r="H45" s="731" t="s">
        <v>592</v>
      </c>
      <c r="I45" s="732" t="s">
        <v>592</v>
      </c>
      <c r="J45" s="733" t="s">
        <v>607</v>
      </c>
    </row>
    <row r="46" spans="1:10" ht="14.4" customHeight="1" x14ac:dyDescent="0.3">
      <c r="A46" s="729" t="s">
        <v>614</v>
      </c>
      <c r="B46" s="730" t="s">
        <v>615</v>
      </c>
      <c r="C46" s="731" t="s">
        <v>592</v>
      </c>
      <c r="D46" s="731" t="s">
        <v>592</v>
      </c>
      <c r="E46" s="731"/>
      <c r="F46" s="731" t="s">
        <v>592</v>
      </c>
      <c r="G46" s="731" t="s">
        <v>592</v>
      </c>
      <c r="H46" s="731" t="s">
        <v>592</v>
      </c>
      <c r="I46" s="732" t="s">
        <v>592</v>
      </c>
      <c r="J46" s="733" t="s">
        <v>0</v>
      </c>
    </row>
    <row r="47" spans="1:10" ht="14.4" customHeight="1" x14ac:dyDescent="0.3">
      <c r="A47" s="729" t="s">
        <v>614</v>
      </c>
      <c r="B47" s="730" t="s">
        <v>593</v>
      </c>
      <c r="C47" s="731">
        <v>17.982029999999998</v>
      </c>
      <c r="D47" s="731">
        <v>22.371549999999999</v>
      </c>
      <c r="E47" s="731"/>
      <c r="F47" s="731">
        <v>32.766370000000002</v>
      </c>
      <c r="G47" s="731">
        <v>33</v>
      </c>
      <c r="H47" s="731">
        <v>-0.23362999999999801</v>
      </c>
      <c r="I47" s="732">
        <v>0.9929203030303031</v>
      </c>
      <c r="J47" s="733" t="s">
        <v>1</v>
      </c>
    </row>
    <row r="48" spans="1:10" ht="14.4" customHeight="1" x14ac:dyDescent="0.3">
      <c r="A48" s="729" t="s">
        <v>614</v>
      </c>
      <c r="B48" s="730" t="s">
        <v>598</v>
      </c>
      <c r="C48" s="731">
        <v>0</v>
      </c>
      <c r="D48" s="731">
        <v>-19.796370000000003</v>
      </c>
      <c r="E48" s="731"/>
      <c r="F48" s="731">
        <v>0</v>
      </c>
      <c r="G48" s="731">
        <v>0</v>
      </c>
      <c r="H48" s="731">
        <v>0</v>
      </c>
      <c r="I48" s="732" t="s">
        <v>592</v>
      </c>
      <c r="J48" s="733" t="s">
        <v>1</v>
      </c>
    </row>
    <row r="49" spans="1:10" ht="14.4" customHeight="1" x14ac:dyDescent="0.3">
      <c r="A49" s="729" t="s">
        <v>614</v>
      </c>
      <c r="B49" s="730" t="s">
        <v>616</v>
      </c>
      <c r="C49" s="731">
        <v>17.982029999999998</v>
      </c>
      <c r="D49" s="731">
        <v>2.575179999999996</v>
      </c>
      <c r="E49" s="731"/>
      <c r="F49" s="731">
        <v>32.766370000000002</v>
      </c>
      <c r="G49" s="731">
        <v>33</v>
      </c>
      <c r="H49" s="731">
        <v>-0.23362999999999801</v>
      </c>
      <c r="I49" s="732">
        <v>0.9929203030303031</v>
      </c>
      <c r="J49" s="733" t="s">
        <v>606</v>
      </c>
    </row>
    <row r="50" spans="1:10" ht="14.4" customHeight="1" x14ac:dyDescent="0.3">
      <c r="A50" s="729" t="s">
        <v>592</v>
      </c>
      <c r="B50" s="730" t="s">
        <v>592</v>
      </c>
      <c r="C50" s="731" t="s">
        <v>592</v>
      </c>
      <c r="D50" s="731" t="s">
        <v>592</v>
      </c>
      <c r="E50" s="731"/>
      <c r="F50" s="731" t="s">
        <v>592</v>
      </c>
      <c r="G50" s="731" t="s">
        <v>592</v>
      </c>
      <c r="H50" s="731" t="s">
        <v>592</v>
      </c>
      <c r="I50" s="732" t="s">
        <v>592</v>
      </c>
      <c r="J50" s="733" t="s">
        <v>607</v>
      </c>
    </row>
    <row r="51" spans="1:10" ht="14.4" customHeight="1" x14ac:dyDescent="0.3">
      <c r="A51" s="729" t="s">
        <v>617</v>
      </c>
      <c r="B51" s="730" t="s">
        <v>618</v>
      </c>
      <c r="C51" s="731" t="s">
        <v>592</v>
      </c>
      <c r="D51" s="731" t="s">
        <v>592</v>
      </c>
      <c r="E51" s="731"/>
      <c r="F51" s="731" t="s">
        <v>592</v>
      </c>
      <c r="G51" s="731" t="s">
        <v>592</v>
      </c>
      <c r="H51" s="731" t="s">
        <v>592</v>
      </c>
      <c r="I51" s="732" t="s">
        <v>592</v>
      </c>
      <c r="J51" s="733" t="s">
        <v>0</v>
      </c>
    </row>
    <row r="52" spans="1:10" ht="14.4" customHeight="1" x14ac:dyDescent="0.3">
      <c r="A52" s="729" t="s">
        <v>617</v>
      </c>
      <c r="B52" s="730" t="s">
        <v>593</v>
      </c>
      <c r="C52" s="731">
        <v>83.00072000000003</v>
      </c>
      <c r="D52" s="731">
        <v>46.100530000000013</v>
      </c>
      <c r="E52" s="731"/>
      <c r="F52" s="731">
        <v>49.408929999999998</v>
      </c>
      <c r="G52" s="731">
        <v>75</v>
      </c>
      <c r="H52" s="731">
        <v>-25.591070000000002</v>
      </c>
      <c r="I52" s="732">
        <v>0.65878573333333335</v>
      </c>
      <c r="J52" s="733" t="s">
        <v>1</v>
      </c>
    </row>
    <row r="53" spans="1:10" ht="14.4" customHeight="1" x14ac:dyDescent="0.3">
      <c r="A53" s="729" t="s">
        <v>617</v>
      </c>
      <c r="B53" s="730" t="s">
        <v>594</v>
      </c>
      <c r="C53" s="731">
        <v>0</v>
      </c>
      <c r="D53" s="731">
        <v>0</v>
      </c>
      <c r="E53" s="731"/>
      <c r="F53" s="731">
        <v>3.10988</v>
      </c>
      <c r="G53" s="731">
        <v>1</v>
      </c>
      <c r="H53" s="731">
        <v>2.10988</v>
      </c>
      <c r="I53" s="732">
        <v>3.10988</v>
      </c>
      <c r="J53" s="733" t="s">
        <v>1</v>
      </c>
    </row>
    <row r="54" spans="1:10" ht="14.4" customHeight="1" x14ac:dyDescent="0.3">
      <c r="A54" s="729" t="s">
        <v>617</v>
      </c>
      <c r="B54" s="730" t="s">
        <v>595</v>
      </c>
      <c r="C54" s="731">
        <v>7.7740999999999998</v>
      </c>
      <c r="D54" s="731">
        <v>6.1011799999999994</v>
      </c>
      <c r="E54" s="731"/>
      <c r="F54" s="731">
        <v>2.2076599999999997</v>
      </c>
      <c r="G54" s="731">
        <v>9</v>
      </c>
      <c r="H54" s="731">
        <v>-6.7923400000000003</v>
      </c>
      <c r="I54" s="732">
        <v>0.24529555555555552</v>
      </c>
      <c r="J54" s="733" t="s">
        <v>1</v>
      </c>
    </row>
    <row r="55" spans="1:10" ht="14.4" customHeight="1" x14ac:dyDescent="0.3">
      <c r="A55" s="729" t="s">
        <v>617</v>
      </c>
      <c r="B55" s="730" t="s">
        <v>596</v>
      </c>
      <c r="C55" s="731">
        <v>0</v>
      </c>
      <c r="D55" s="731">
        <v>8.8374000000000006</v>
      </c>
      <c r="E55" s="731"/>
      <c r="F55" s="731">
        <v>0</v>
      </c>
      <c r="G55" s="731">
        <v>4</v>
      </c>
      <c r="H55" s="731">
        <v>-4</v>
      </c>
      <c r="I55" s="732">
        <v>0</v>
      </c>
      <c r="J55" s="733" t="s">
        <v>1</v>
      </c>
    </row>
    <row r="56" spans="1:10" ht="14.4" customHeight="1" x14ac:dyDescent="0.3">
      <c r="A56" s="729" t="s">
        <v>617</v>
      </c>
      <c r="B56" s="730" t="s">
        <v>598</v>
      </c>
      <c r="C56" s="731">
        <v>8.3772299999999991</v>
      </c>
      <c r="D56" s="731">
        <v>9.3375599999999981</v>
      </c>
      <c r="E56" s="731"/>
      <c r="F56" s="731">
        <v>11.305589999999999</v>
      </c>
      <c r="G56" s="731">
        <v>17</v>
      </c>
      <c r="H56" s="731">
        <v>-5.6944100000000013</v>
      </c>
      <c r="I56" s="732">
        <v>0.66503470588235292</v>
      </c>
      <c r="J56" s="733" t="s">
        <v>1</v>
      </c>
    </row>
    <row r="57" spans="1:10" ht="14.4" customHeight="1" x14ac:dyDescent="0.3">
      <c r="A57" s="729" t="s">
        <v>617</v>
      </c>
      <c r="B57" s="730" t="s">
        <v>599</v>
      </c>
      <c r="C57" s="731">
        <v>0</v>
      </c>
      <c r="D57" s="731">
        <v>9.5700000000000007E-2</v>
      </c>
      <c r="E57" s="731"/>
      <c r="F57" s="731">
        <v>0</v>
      </c>
      <c r="G57" s="731">
        <v>0</v>
      </c>
      <c r="H57" s="731">
        <v>0</v>
      </c>
      <c r="I57" s="732" t="s">
        <v>592</v>
      </c>
      <c r="J57" s="733" t="s">
        <v>1</v>
      </c>
    </row>
    <row r="58" spans="1:10" ht="14.4" customHeight="1" x14ac:dyDescent="0.3">
      <c r="A58" s="729" t="s">
        <v>617</v>
      </c>
      <c r="B58" s="730" t="s">
        <v>600</v>
      </c>
      <c r="C58" s="731">
        <v>0</v>
      </c>
      <c r="D58" s="731">
        <v>0</v>
      </c>
      <c r="E58" s="731"/>
      <c r="F58" s="731">
        <v>0</v>
      </c>
      <c r="G58" s="731">
        <v>0</v>
      </c>
      <c r="H58" s="731">
        <v>0</v>
      </c>
      <c r="I58" s="732" t="s">
        <v>592</v>
      </c>
      <c r="J58" s="733" t="s">
        <v>1</v>
      </c>
    </row>
    <row r="59" spans="1:10" ht="14.4" customHeight="1" x14ac:dyDescent="0.3">
      <c r="A59" s="729" t="s">
        <v>617</v>
      </c>
      <c r="B59" s="730" t="s">
        <v>619</v>
      </c>
      <c r="C59" s="731">
        <v>99.152050000000031</v>
      </c>
      <c r="D59" s="731">
        <v>70.472370000000012</v>
      </c>
      <c r="E59" s="731"/>
      <c r="F59" s="731">
        <v>66.032059999999987</v>
      </c>
      <c r="G59" s="731">
        <v>107</v>
      </c>
      <c r="H59" s="731">
        <v>-40.967940000000013</v>
      </c>
      <c r="I59" s="732">
        <v>0.61712205607476622</v>
      </c>
      <c r="J59" s="733" t="s">
        <v>606</v>
      </c>
    </row>
    <row r="60" spans="1:10" ht="14.4" customHeight="1" x14ac:dyDescent="0.3">
      <c r="A60" s="729" t="s">
        <v>592</v>
      </c>
      <c r="B60" s="730" t="s">
        <v>592</v>
      </c>
      <c r="C60" s="731" t="s">
        <v>592</v>
      </c>
      <c r="D60" s="731" t="s">
        <v>592</v>
      </c>
      <c r="E60" s="731"/>
      <c r="F60" s="731" t="s">
        <v>592</v>
      </c>
      <c r="G60" s="731" t="s">
        <v>592</v>
      </c>
      <c r="H60" s="731" t="s">
        <v>592</v>
      </c>
      <c r="I60" s="732" t="s">
        <v>592</v>
      </c>
      <c r="J60" s="733" t="s">
        <v>607</v>
      </c>
    </row>
    <row r="61" spans="1:10" ht="14.4" customHeight="1" x14ac:dyDescent="0.3">
      <c r="A61" s="729" t="s">
        <v>620</v>
      </c>
      <c r="B61" s="730" t="s">
        <v>621</v>
      </c>
      <c r="C61" s="731" t="s">
        <v>592</v>
      </c>
      <c r="D61" s="731" t="s">
        <v>592</v>
      </c>
      <c r="E61" s="731"/>
      <c r="F61" s="731" t="s">
        <v>592</v>
      </c>
      <c r="G61" s="731" t="s">
        <v>592</v>
      </c>
      <c r="H61" s="731" t="s">
        <v>592</v>
      </c>
      <c r="I61" s="732" t="s">
        <v>592</v>
      </c>
      <c r="J61" s="733" t="s">
        <v>0</v>
      </c>
    </row>
    <row r="62" spans="1:10" ht="14.4" customHeight="1" x14ac:dyDescent="0.3">
      <c r="A62" s="729" t="s">
        <v>620</v>
      </c>
      <c r="B62" s="730" t="s">
        <v>593</v>
      </c>
      <c r="C62" s="731">
        <v>91.486530000000016</v>
      </c>
      <c r="D62" s="731">
        <v>88.871619999999993</v>
      </c>
      <c r="E62" s="731"/>
      <c r="F62" s="731">
        <v>104.45216000000001</v>
      </c>
      <c r="G62" s="731">
        <v>104</v>
      </c>
      <c r="H62" s="731">
        <v>0.45216000000000633</v>
      </c>
      <c r="I62" s="732">
        <v>1.0043476923076924</v>
      </c>
      <c r="J62" s="733" t="s">
        <v>1</v>
      </c>
    </row>
    <row r="63" spans="1:10" ht="14.4" customHeight="1" x14ac:dyDescent="0.3">
      <c r="A63" s="729" t="s">
        <v>620</v>
      </c>
      <c r="B63" s="730" t="s">
        <v>598</v>
      </c>
      <c r="C63" s="731">
        <v>21.298419999999997</v>
      </c>
      <c r="D63" s="731">
        <v>0</v>
      </c>
      <c r="E63" s="731"/>
      <c r="F63" s="731">
        <v>19.362200000000001</v>
      </c>
      <c r="G63" s="731">
        <v>41</v>
      </c>
      <c r="H63" s="731">
        <v>-21.637799999999999</v>
      </c>
      <c r="I63" s="732">
        <v>0.47224878048780489</v>
      </c>
      <c r="J63" s="733" t="s">
        <v>1</v>
      </c>
    </row>
    <row r="64" spans="1:10" ht="14.4" customHeight="1" x14ac:dyDescent="0.3">
      <c r="A64" s="729" t="s">
        <v>620</v>
      </c>
      <c r="B64" s="730" t="s">
        <v>600</v>
      </c>
      <c r="C64" s="731">
        <v>42.402509999999992</v>
      </c>
      <c r="D64" s="731">
        <v>51.983410000000006</v>
      </c>
      <c r="E64" s="731"/>
      <c r="F64" s="731">
        <v>32.957630000000002</v>
      </c>
      <c r="G64" s="731">
        <v>35</v>
      </c>
      <c r="H64" s="731">
        <v>-2.0423699999999982</v>
      </c>
      <c r="I64" s="732">
        <v>0.94164657142857144</v>
      </c>
      <c r="J64" s="733" t="s">
        <v>1</v>
      </c>
    </row>
    <row r="65" spans="1:10" ht="14.4" customHeight="1" x14ac:dyDescent="0.3">
      <c r="A65" s="729" t="s">
        <v>620</v>
      </c>
      <c r="B65" s="730" t="s">
        <v>622</v>
      </c>
      <c r="C65" s="731">
        <v>155.18745999999999</v>
      </c>
      <c r="D65" s="731">
        <v>140.85503</v>
      </c>
      <c r="E65" s="731"/>
      <c r="F65" s="731">
        <v>156.77199000000002</v>
      </c>
      <c r="G65" s="731">
        <v>179</v>
      </c>
      <c r="H65" s="731">
        <v>-22.228009999999983</v>
      </c>
      <c r="I65" s="732">
        <v>0.87582117318435759</v>
      </c>
      <c r="J65" s="733" t="s">
        <v>606</v>
      </c>
    </row>
    <row r="66" spans="1:10" ht="14.4" customHeight="1" x14ac:dyDescent="0.3">
      <c r="A66" s="729" t="s">
        <v>592</v>
      </c>
      <c r="B66" s="730" t="s">
        <v>592</v>
      </c>
      <c r="C66" s="731" t="s">
        <v>592</v>
      </c>
      <c r="D66" s="731" t="s">
        <v>592</v>
      </c>
      <c r="E66" s="731"/>
      <c r="F66" s="731" t="s">
        <v>592</v>
      </c>
      <c r="G66" s="731" t="s">
        <v>592</v>
      </c>
      <c r="H66" s="731" t="s">
        <v>592</v>
      </c>
      <c r="I66" s="732" t="s">
        <v>592</v>
      </c>
      <c r="J66" s="733" t="s">
        <v>607</v>
      </c>
    </row>
    <row r="67" spans="1:10" ht="14.4" customHeight="1" x14ac:dyDescent="0.3">
      <c r="A67" s="729" t="s">
        <v>590</v>
      </c>
      <c r="B67" s="730" t="s">
        <v>601</v>
      </c>
      <c r="C67" s="731">
        <v>531.55949999999996</v>
      </c>
      <c r="D67" s="731">
        <v>456.88680000000011</v>
      </c>
      <c r="E67" s="731"/>
      <c r="F67" s="731">
        <v>490.35314999999991</v>
      </c>
      <c r="G67" s="731">
        <v>603</v>
      </c>
      <c r="H67" s="731">
        <v>-112.64685000000009</v>
      </c>
      <c r="I67" s="732">
        <v>0.81318930348258689</v>
      </c>
      <c r="J67" s="733" t="s">
        <v>602</v>
      </c>
    </row>
  </sheetData>
  <mergeCells count="3">
    <mergeCell ref="F3:I3"/>
    <mergeCell ref="C4:D4"/>
    <mergeCell ref="A1:I1"/>
  </mergeCells>
  <conditionalFormatting sqref="F15 F68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67">
    <cfRule type="expression" dxfId="66" priority="5">
      <formula>$H16&gt;0</formula>
    </cfRule>
  </conditionalFormatting>
  <conditionalFormatting sqref="A16:A67">
    <cfRule type="expression" dxfId="65" priority="2">
      <formula>AND($J16&lt;&gt;"mezeraKL",$J16&lt;&gt;"")</formula>
    </cfRule>
  </conditionalFormatting>
  <conditionalFormatting sqref="I16:I67">
    <cfRule type="expression" dxfId="64" priority="6">
      <formula>$I16&gt;1</formula>
    </cfRule>
  </conditionalFormatting>
  <conditionalFormatting sqref="B16:B67">
    <cfRule type="expression" dxfId="63" priority="1">
      <formula>OR($J16="NS",$J16="SumaNS",$J16="Účet")</formula>
    </cfRule>
  </conditionalFormatting>
  <conditionalFormatting sqref="A16:D67 F16:I67">
    <cfRule type="expression" dxfId="62" priority="8">
      <formula>AND($J16&lt;&gt;"",$J16&lt;&gt;"mezeraKL")</formula>
    </cfRule>
  </conditionalFormatting>
  <conditionalFormatting sqref="B16:D67 F16:I67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67 F16:I67">
    <cfRule type="expression" dxfId="60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154.47510344980151</v>
      </c>
      <c r="M3" s="203">
        <f>SUBTOTAL(9,M5:M1048576)</f>
        <v>2928.7999999999997</v>
      </c>
      <c r="N3" s="204">
        <f>SUBTOTAL(9,N5:N1048576)</f>
        <v>452426.68298377859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590</v>
      </c>
      <c r="B5" s="741" t="s">
        <v>591</v>
      </c>
      <c r="C5" s="742" t="s">
        <v>603</v>
      </c>
      <c r="D5" s="743" t="s">
        <v>604</v>
      </c>
      <c r="E5" s="744">
        <v>50113001</v>
      </c>
      <c r="F5" s="743" t="s">
        <v>623</v>
      </c>
      <c r="G5" s="742" t="s">
        <v>624</v>
      </c>
      <c r="H5" s="742">
        <v>100362</v>
      </c>
      <c r="I5" s="742">
        <v>362</v>
      </c>
      <c r="J5" s="742" t="s">
        <v>625</v>
      </c>
      <c r="K5" s="742" t="s">
        <v>626</v>
      </c>
      <c r="L5" s="745">
        <v>86.43</v>
      </c>
      <c r="M5" s="745">
        <v>1</v>
      </c>
      <c r="N5" s="746">
        <v>86.43</v>
      </c>
    </row>
    <row r="6" spans="1:14" ht="14.4" customHeight="1" x14ac:dyDescent="0.3">
      <c r="A6" s="747" t="s">
        <v>590</v>
      </c>
      <c r="B6" s="748" t="s">
        <v>591</v>
      </c>
      <c r="C6" s="749" t="s">
        <v>603</v>
      </c>
      <c r="D6" s="750" t="s">
        <v>604</v>
      </c>
      <c r="E6" s="751">
        <v>50113001</v>
      </c>
      <c r="F6" s="750" t="s">
        <v>623</v>
      </c>
      <c r="G6" s="749" t="s">
        <v>624</v>
      </c>
      <c r="H6" s="749">
        <v>176954</v>
      </c>
      <c r="I6" s="749">
        <v>176954</v>
      </c>
      <c r="J6" s="749" t="s">
        <v>627</v>
      </c>
      <c r="K6" s="749" t="s">
        <v>628</v>
      </c>
      <c r="L6" s="752">
        <v>95.36</v>
      </c>
      <c r="M6" s="752">
        <v>3</v>
      </c>
      <c r="N6" s="753">
        <v>286.08</v>
      </c>
    </row>
    <row r="7" spans="1:14" ht="14.4" customHeight="1" x14ac:dyDescent="0.3">
      <c r="A7" s="747" t="s">
        <v>590</v>
      </c>
      <c r="B7" s="748" t="s">
        <v>591</v>
      </c>
      <c r="C7" s="749" t="s">
        <v>603</v>
      </c>
      <c r="D7" s="750" t="s">
        <v>604</v>
      </c>
      <c r="E7" s="751">
        <v>50113001</v>
      </c>
      <c r="F7" s="750" t="s">
        <v>623</v>
      </c>
      <c r="G7" s="749" t="s">
        <v>624</v>
      </c>
      <c r="H7" s="749">
        <v>167547</v>
      </c>
      <c r="I7" s="749">
        <v>67547</v>
      </c>
      <c r="J7" s="749" t="s">
        <v>629</v>
      </c>
      <c r="K7" s="749" t="s">
        <v>630</v>
      </c>
      <c r="L7" s="752">
        <v>47.54</v>
      </c>
      <c r="M7" s="752">
        <v>3</v>
      </c>
      <c r="N7" s="753">
        <v>142.62</v>
      </c>
    </row>
    <row r="8" spans="1:14" ht="14.4" customHeight="1" x14ac:dyDescent="0.3">
      <c r="A8" s="747" t="s">
        <v>590</v>
      </c>
      <c r="B8" s="748" t="s">
        <v>591</v>
      </c>
      <c r="C8" s="749" t="s">
        <v>603</v>
      </c>
      <c r="D8" s="750" t="s">
        <v>604</v>
      </c>
      <c r="E8" s="751">
        <v>50113001</v>
      </c>
      <c r="F8" s="750" t="s">
        <v>623</v>
      </c>
      <c r="G8" s="749" t="s">
        <v>624</v>
      </c>
      <c r="H8" s="749">
        <v>192248</v>
      </c>
      <c r="I8" s="749">
        <v>192248</v>
      </c>
      <c r="J8" s="749" t="s">
        <v>631</v>
      </c>
      <c r="K8" s="749" t="s">
        <v>632</v>
      </c>
      <c r="L8" s="752">
        <v>59.540000000000013</v>
      </c>
      <c r="M8" s="752">
        <v>1</v>
      </c>
      <c r="N8" s="753">
        <v>59.540000000000013</v>
      </c>
    </row>
    <row r="9" spans="1:14" ht="14.4" customHeight="1" x14ac:dyDescent="0.3">
      <c r="A9" s="747" t="s">
        <v>590</v>
      </c>
      <c r="B9" s="748" t="s">
        <v>591</v>
      </c>
      <c r="C9" s="749" t="s">
        <v>603</v>
      </c>
      <c r="D9" s="750" t="s">
        <v>604</v>
      </c>
      <c r="E9" s="751">
        <v>50113001</v>
      </c>
      <c r="F9" s="750" t="s">
        <v>623</v>
      </c>
      <c r="G9" s="749" t="s">
        <v>624</v>
      </c>
      <c r="H9" s="749">
        <v>847713</v>
      </c>
      <c r="I9" s="749">
        <v>125526</v>
      </c>
      <c r="J9" s="749" t="s">
        <v>633</v>
      </c>
      <c r="K9" s="749" t="s">
        <v>634</v>
      </c>
      <c r="L9" s="752">
        <v>84.27000000000001</v>
      </c>
      <c r="M9" s="752">
        <v>4</v>
      </c>
      <c r="N9" s="753">
        <v>337.08000000000004</v>
      </c>
    </row>
    <row r="10" spans="1:14" ht="14.4" customHeight="1" x14ac:dyDescent="0.3">
      <c r="A10" s="747" t="s">
        <v>590</v>
      </c>
      <c r="B10" s="748" t="s">
        <v>591</v>
      </c>
      <c r="C10" s="749" t="s">
        <v>603</v>
      </c>
      <c r="D10" s="750" t="s">
        <v>604</v>
      </c>
      <c r="E10" s="751">
        <v>50113001</v>
      </c>
      <c r="F10" s="750" t="s">
        <v>623</v>
      </c>
      <c r="G10" s="749" t="s">
        <v>635</v>
      </c>
      <c r="H10" s="749">
        <v>112892</v>
      </c>
      <c r="I10" s="749">
        <v>12892</v>
      </c>
      <c r="J10" s="749" t="s">
        <v>636</v>
      </c>
      <c r="K10" s="749" t="s">
        <v>637</v>
      </c>
      <c r="L10" s="752">
        <v>104.34250000000002</v>
      </c>
      <c r="M10" s="752">
        <v>8</v>
      </c>
      <c r="N10" s="753">
        <v>834.74000000000012</v>
      </c>
    </row>
    <row r="11" spans="1:14" ht="14.4" customHeight="1" x14ac:dyDescent="0.3">
      <c r="A11" s="747" t="s">
        <v>590</v>
      </c>
      <c r="B11" s="748" t="s">
        <v>591</v>
      </c>
      <c r="C11" s="749" t="s">
        <v>603</v>
      </c>
      <c r="D11" s="750" t="s">
        <v>604</v>
      </c>
      <c r="E11" s="751">
        <v>50113001</v>
      </c>
      <c r="F11" s="750" t="s">
        <v>623</v>
      </c>
      <c r="G11" s="749" t="s">
        <v>635</v>
      </c>
      <c r="H11" s="749">
        <v>146981</v>
      </c>
      <c r="I11" s="749">
        <v>46981</v>
      </c>
      <c r="J11" s="749" t="s">
        <v>638</v>
      </c>
      <c r="K11" s="749" t="s">
        <v>639</v>
      </c>
      <c r="L11" s="752">
        <v>97.480000000000032</v>
      </c>
      <c r="M11" s="752">
        <v>1</v>
      </c>
      <c r="N11" s="753">
        <v>97.480000000000032</v>
      </c>
    </row>
    <row r="12" spans="1:14" ht="14.4" customHeight="1" x14ac:dyDescent="0.3">
      <c r="A12" s="747" t="s">
        <v>590</v>
      </c>
      <c r="B12" s="748" t="s">
        <v>591</v>
      </c>
      <c r="C12" s="749" t="s">
        <v>603</v>
      </c>
      <c r="D12" s="750" t="s">
        <v>604</v>
      </c>
      <c r="E12" s="751">
        <v>50113001</v>
      </c>
      <c r="F12" s="750" t="s">
        <v>623</v>
      </c>
      <c r="G12" s="749" t="s">
        <v>635</v>
      </c>
      <c r="H12" s="749">
        <v>132225</v>
      </c>
      <c r="I12" s="749">
        <v>32225</v>
      </c>
      <c r="J12" s="749" t="s">
        <v>640</v>
      </c>
      <c r="K12" s="749" t="s">
        <v>641</v>
      </c>
      <c r="L12" s="752">
        <v>72.34</v>
      </c>
      <c r="M12" s="752">
        <v>1</v>
      </c>
      <c r="N12" s="753">
        <v>72.34</v>
      </c>
    </row>
    <row r="13" spans="1:14" ht="14.4" customHeight="1" x14ac:dyDescent="0.3">
      <c r="A13" s="747" t="s">
        <v>590</v>
      </c>
      <c r="B13" s="748" t="s">
        <v>591</v>
      </c>
      <c r="C13" s="749" t="s">
        <v>603</v>
      </c>
      <c r="D13" s="750" t="s">
        <v>604</v>
      </c>
      <c r="E13" s="751">
        <v>50113001</v>
      </c>
      <c r="F13" s="750" t="s">
        <v>623</v>
      </c>
      <c r="G13" s="749" t="s">
        <v>635</v>
      </c>
      <c r="H13" s="749">
        <v>992572</v>
      </c>
      <c r="I13" s="749">
        <v>158711</v>
      </c>
      <c r="J13" s="749" t="s">
        <v>642</v>
      </c>
      <c r="K13" s="749" t="s">
        <v>643</v>
      </c>
      <c r="L13" s="752">
        <v>52.28</v>
      </c>
      <c r="M13" s="752">
        <v>1</v>
      </c>
      <c r="N13" s="753">
        <v>52.28</v>
      </c>
    </row>
    <row r="14" spans="1:14" ht="14.4" customHeight="1" x14ac:dyDescent="0.3">
      <c r="A14" s="747" t="s">
        <v>590</v>
      </c>
      <c r="B14" s="748" t="s">
        <v>591</v>
      </c>
      <c r="C14" s="749" t="s">
        <v>603</v>
      </c>
      <c r="D14" s="750" t="s">
        <v>604</v>
      </c>
      <c r="E14" s="751">
        <v>50113001</v>
      </c>
      <c r="F14" s="750" t="s">
        <v>623</v>
      </c>
      <c r="G14" s="749" t="s">
        <v>635</v>
      </c>
      <c r="H14" s="749">
        <v>158673</v>
      </c>
      <c r="I14" s="749">
        <v>158673</v>
      </c>
      <c r="J14" s="749" t="s">
        <v>644</v>
      </c>
      <c r="K14" s="749" t="s">
        <v>645</v>
      </c>
      <c r="L14" s="752">
        <v>26.469999999999995</v>
      </c>
      <c r="M14" s="752">
        <v>2</v>
      </c>
      <c r="N14" s="753">
        <v>52.939999999999991</v>
      </c>
    </row>
    <row r="15" spans="1:14" ht="14.4" customHeight="1" x14ac:dyDescent="0.3">
      <c r="A15" s="747" t="s">
        <v>590</v>
      </c>
      <c r="B15" s="748" t="s">
        <v>591</v>
      </c>
      <c r="C15" s="749" t="s">
        <v>603</v>
      </c>
      <c r="D15" s="750" t="s">
        <v>604</v>
      </c>
      <c r="E15" s="751">
        <v>50113001</v>
      </c>
      <c r="F15" s="750" t="s">
        <v>623</v>
      </c>
      <c r="G15" s="749" t="s">
        <v>624</v>
      </c>
      <c r="H15" s="749">
        <v>185300</v>
      </c>
      <c r="I15" s="749">
        <v>185300</v>
      </c>
      <c r="J15" s="749" t="s">
        <v>646</v>
      </c>
      <c r="K15" s="749" t="s">
        <v>647</v>
      </c>
      <c r="L15" s="752">
        <v>767.65</v>
      </c>
      <c r="M15" s="752">
        <v>1</v>
      </c>
      <c r="N15" s="753">
        <v>767.65</v>
      </c>
    </row>
    <row r="16" spans="1:14" ht="14.4" customHeight="1" x14ac:dyDescent="0.3">
      <c r="A16" s="747" t="s">
        <v>590</v>
      </c>
      <c r="B16" s="748" t="s">
        <v>591</v>
      </c>
      <c r="C16" s="749" t="s">
        <v>603</v>
      </c>
      <c r="D16" s="750" t="s">
        <v>604</v>
      </c>
      <c r="E16" s="751">
        <v>50113001</v>
      </c>
      <c r="F16" s="750" t="s">
        <v>623</v>
      </c>
      <c r="G16" s="749" t="s">
        <v>624</v>
      </c>
      <c r="H16" s="749">
        <v>188356</v>
      </c>
      <c r="I16" s="749">
        <v>88356</v>
      </c>
      <c r="J16" s="749" t="s">
        <v>648</v>
      </c>
      <c r="K16" s="749" t="s">
        <v>649</v>
      </c>
      <c r="L16" s="752">
        <v>96.139999999999986</v>
      </c>
      <c r="M16" s="752">
        <v>1</v>
      </c>
      <c r="N16" s="753">
        <v>96.139999999999986</v>
      </c>
    </row>
    <row r="17" spans="1:14" ht="14.4" customHeight="1" x14ac:dyDescent="0.3">
      <c r="A17" s="747" t="s">
        <v>590</v>
      </c>
      <c r="B17" s="748" t="s">
        <v>591</v>
      </c>
      <c r="C17" s="749" t="s">
        <v>603</v>
      </c>
      <c r="D17" s="750" t="s">
        <v>604</v>
      </c>
      <c r="E17" s="751">
        <v>50113001</v>
      </c>
      <c r="F17" s="750" t="s">
        <v>623</v>
      </c>
      <c r="G17" s="749" t="s">
        <v>624</v>
      </c>
      <c r="H17" s="749">
        <v>848412</v>
      </c>
      <c r="I17" s="749">
        <v>30776</v>
      </c>
      <c r="J17" s="749" t="s">
        <v>650</v>
      </c>
      <c r="K17" s="749" t="s">
        <v>651</v>
      </c>
      <c r="L17" s="752">
        <v>104.21</v>
      </c>
      <c r="M17" s="752">
        <v>11</v>
      </c>
      <c r="N17" s="753">
        <v>1146.31</v>
      </c>
    </row>
    <row r="18" spans="1:14" ht="14.4" customHeight="1" x14ac:dyDescent="0.3">
      <c r="A18" s="747" t="s">
        <v>590</v>
      </c>
      <c r="B18" s="748" t="s">
        <v>591</v>
      </c>
      <c r="C18" s="749" t="s">
        <v>603</v>
      </c>
      <c r="D18" s="750" t="s">
        <v>604</v>
      </c>
      <c r="E18" s="751">
        <v>50113001</v>
      </c>
      <c r="F18" s="750" t="s">
        <v>623</v>
      </c>
      <c r="G18" s="749" t="s">
        <v>624</v>
      </c>
      <c r="H18" s="749">
        <v>850007</v>
      </c>
      <c r="I18" s="749">
        <v>30778</v>
      </c>
      <c r="J18" s="749" t="s">
        <v>652</v>
      </c>
      <c r="K18" s="749" t="s">
        <v>592</v>
      </c>
      <c r="L18" s="752">
        <v>163.88999999999996</v>
      </c>
      <c r="M18" s="752">
        <v>1</v>
      </c>
      <c r="N18" s="753">
        <v>163.88999999999996</v>
      </c>
    </row>
    <row r="19" spans="1:14" ht="14.4" customHeight="1" x14ac:dyDescent="0.3">
      <c r="A19" s="747" t="s">
        <v>590</v>
      </c>
      <c r="B19" s="748" t="s">
        <v>591</v>
      </c>
      <c r="C19" s="749" t="s">
        <v>603</v>
      </c>
      <c r="D19" s="750" t="s">
        <v>604</v>
      </c>
      <c r="E19" s="751">
        <v>50113001</v>
      </c>
      <c r="F19" s="750" t="s">
        <v>623</v>
      </c>
      <c r="G19" s="749" t="s">
        <v>624</v>
      </c>
      <c r="H19" s="749">
        <v>156993</v>
      </c>
      <c r="I19" s="749">
        <v>56993</v>
      </c>
      <c r="J19" s="749" t="s">
        <v>653</v>
      </c>
      <c r="K19" s="749" t="s">
        <v>654</v>
      </c>
      <c r="L19" s="752">
        <v>73.149999999999991</v>
      </c>
      <c r="M19" s="752">
        <v>1</v>
      </c>
      <c r="N19" s="753">
        <v>73.149999999999991</v>
      </c>
    </row>
    <row r="20" spans="1:14" ht="14.4" customHeight="1" x14ac:dyDescent="0.3">
      <c r="A20" s="747" t="s">
        <v>590</v>
      </c>
      <c r="B20" s="748" t="s">
        <v>591</v>
      </c>
      <c r="C20" s="749" t="s">
        <v>603</v>
      </c>
      <c r="D20" s="750" t="s">
        <v>604</v>
      </c>
      <c r="E20" s="751">
        <v>50113001</v>
      </c>
      <c r="F20" s="750" t="s">
        <v>623</v>
      </c>
      <c r="G20" s="749" t="s">
        <v>624</v>
      </c>
      <c r="H20" s="749">
        <v>112765</v>
      </c>
      <c r="I20" s="749">
        <v>184377</v>
      </c>
      <c r="J20" s="749" t="s">
        <v>655</v>
      </c>
      <c r="K20" s="749" t="s">
        <v>656</v>
      </c>
      <c r="L20" s="752">
        <v>906.02</v>
      </c>
      <c r="M20" s="752">
        <v>1</v>
      </c>
      <c r="N20" s="753">
        <v>906.02</v>
      </c>
    </row>
    <row r="21" spans="1:14" ht="14.4" customHeight="1" x14ac:dyDescent="0.3">
      <c r="A21" s="747" t="s">
        <v>590</v>
      </c>
      <c r="B21" s="748" t="s">
        <v>591</v>
      </c>
      <c r="C21" s="749" t="s">
        <v>603</v>
      </c>
      <c r="D21" s="750" t="s">
        <v>604</v>
      </c>
      <c r="E21" s="751">
        <v>50113001</v>
      </c>
      <c r="F21" s="750" t="s">
        <v>623</v>
      </c>
      <c r="G21" s="749" t="s">
        <v>635</v>
      </c>
      <c r="H21" s="749">
        <v>113767</v>
      </c>
      <c r="I21" s="749">
        <v>13767</v>
      </c>
      <c r="J21" s="749" t="s">
        <v>657</v>
      </c>
      <c r="K21" s="749" t="s">
        <v>658</v>
      </c>
      <c r="L21" s="752">
        <v>44.659999999999982</v>
      </c>
      <c r="M21" s="752">
        <v>1</v>
      </c>
      <c r="N21" s="753">
        <v>44.659999999999982</v>
      </c>
    </row>
    <row r="22" spans="1:14" ht="14.4" customHeight="1" x14ac:dyDescent="0.3">
      <c r="A22" s="747" t="s">
        <v>590</v>
      </c>
      <c r="B22" s="748" t="s">
        <v>591</v>
      </c>
      <c r="C22" s="749" t="s">
        <v>603</v>
      </c>
      <c r="D22" s="750" t="s">
        <v>604</v>
      </c>
      <c r="E22" s="751">
        <v>50113001</v>
      </c>
      <c r="F22" s="750" t="s">
        <v>623</v>
      </c>
      <c r="G22" s="749" t="s">
        <v>624</v>
      </c>
      <c r="H22" s="749">
        <v>114075</v>
      </c>
      <c r="I22" s="749">
        <v>14075</v>
      </c>
      <c r="J22" s="749" t="s">
        <v>659</v>
      </c>
      <c r="K22" s="749" t="s">
        <v>660</v>
      </c>
      <c r="L22" s="752">
        <v>294.97000000000008</v>
      </c>
      <c r="M22" s="752">
        <v>6</v>
      </c>
      <c r="N22" s="753">
        <v>1769.8200000000006</v>
      </c>
    </row>
    <row r="23" spans="1:14" ht="14.4" customHeight="1" x14ac:dyDescent="0.3">
      <c r="A23" s="747" t="s">
        <v>590</v>
      </c>
      <c r="B23" s="748" t="s">
        <v>591</v>
      </c>
      <c r="C23" s="749" t="s">
        <v>603</v>
      </c>
      <c r="D23" s="750" t="s">
        <v>604</v>
      </c>
      <c r="E23" s="751">
        <v>50113001</v>
      </c>
      <c r="F23" s="750" t="s">
        <v>623</v>
      </c>
      <c r="G23" s="749" t="s">
        <v>624</v>
      </c>
      <c r="H23" s="749">
        <v>208695</v>
      </c>
      <c r="I23" s="749">
        <v>208695</v>
      </c>
      <c r="J23" s="749" t="s">
        <v>661</v>
      </c>
      <c r="K23" s="749" t="s">
        <v>662</v>
      </c>
      <c r="L23" s="752">
        <v>77.760000000000005</v>
      </c>
      <c r="M23" s="752">
        <v>5</v>
      </c>
      <c r="N23" s="753">
        <v>388.8</v>
      </c>
    </row>
    <row r="24" spans="1:14" ht="14.4" customHeight="1" x14ac:dyDescent="0.3">
      <c r="A24" s="747" t="s">
        <v>590</v>
      </c>
      <c r="B24" s="748" t="s">
        <v>591</v>
      </c>
      <c r="C24" s="749" t="s">
        <v>603</v>
      </c>
      <c r="D24" s="750" t="s">
        <v>604</v>
      </c>
      <c r="E24" s="751">
        <v>50113001</v>
      </c>
      <c r="F24" s="750" t="s">
        <v>623</v>
      </c>
      <c r="G24" s="749" t="s">
        <v>624</v>
      </c>
      <c r="H24" s="749">
        <v>846346</v>
      </c>
      <c r="I24" s="749">
        <v>119672</v>
      </c>
      <c r="J24" s="749" t="s">
        <v>663</v>
      </c>
      <c r="K24" s="749" t="s">
        <v>664</v>
      </c>
      <c r="L24" s="752">
        <v>115.28000000000003</v>
      </c>
      <c r="M24" s="752">
        <v>4</v>
      </c>
      <c r="N24" s="753">
        <v>461.12000000000012</v>
      </c>
    </row>
    <row r="25" spans="1:14" ht="14.4" customHeight="1" x14ac:dyDescent="0.3">
      <c r="A25" s="747" t="s">
        <v>590</v>
      </c>
      <c r="B25" s="748" t="s">
        <v>591</v>
      </c>
      <c r="C25" s="749" t="s">
        <v>603</v>
      </c>
      <c r="D25" s="750" t="s">
        <v>604</v>
      </c>
      <c r="E25" s="751">
        <v>50113001</v>
      </c>
      <c r="F25" s="750" t="s">
        <v>623</v>
      </c>
      <c r="G25" s="749" t="s">
        <v>624</v>
      </c>
      <c r="H25" s="749">
        <v>103645</v>
      </c>
      <c r="I25" s="749">
        <v>3645</v>
      </c>
      <c r="J25" s="749" t="s">
        <v>665</v>
      </c>
      <c r="K25" s="749" t="s">
        <v>666</v>
      </c>
      <c r="L25" s="752">
        <v>69.919999999999987</v>
      </c>
      <c r="M25" s="752">
        <v>1</v>
      </c>
      <c r="N25" s="753">
        <v>69.919999999999987</v>
      </c>
    </row>
    <row r="26" spans="1:14" ht="14.4" customHeight="1" x14ac:dyDescent="0.3">
      <c r="A26" s="747" t="s">
        <v>590</v>
      </c>
      <c r="B26" s="748" t="s">
        <v>591</v>
      </c>
      <c r="C26" s="749" t="s">
        <v>603</v>
      </c>
      <c r="D26" s="750" t="s">
        <v>604</v>
      </c>
      <c r="E26" s="751">
        <v>50113001</v>
      </c>
      <c r="F26" s="750" t="s">
        <v>623</v>
      </c>
      <c r="G26" s="749" t="s">
        <v>635</v>
      </c>
      <c r="H26" s="749">
        <v>169189</v>
      </c>
      <c r="I26" s="749">
        <v>69189</v>
      </c>
      <c r="J26" s="749" t="s">
        <v>667</v>
      </c>
      <c r="K26" s="749" t="s">
        <v>668</v>
      </c>
      <c r="L26" s="752">
        <v>61.119999999999983</v>
      </c>
      <c r="M26" s="752">
        <v>1</v>
      </c>
      <c r="N26" s="753">
        <v>61.119999999999983</v>
      </c>
    </row>
    <row r="27" spans="1:14" ht="14.4" customHeight="1" x14ac:dyDescent="0.3">
      <c r="A27" s="747" t="s">
        <v>590</v>
      </c>
      <c r="B27" s="748" t="s">
        <v>591</v>
      </c>
      <c r="C27" s="749" t="s">
        <v>603</v>
      </c>
      <c r="D27" s="750" t="s">
        <v>604</v>
      </c>
      <c r="E27" s="751">
        <v>50113001</v>
      </c>
      <c r="F27" s="750" t="s">
        <v>623</v>
      </c>
      <c r="G27" s="749" t="s">
        <v>624</v>
      </c>
      <c r="H27" s="749">
        <v>59571</v>
      </c>
      <c r="I27" s="749">
        <v>59571</v>
      </c>
      <c r="J27" s="749" t="s">
        <v>669</v>
      </c>
      <c r="K27" s="749" t="s">
        <v>670</v>
      </c>
      <c r="L27" s="752">
        <v>231.65636363636361</v>
      </c>
      <c r="M27" s="752">
        <v>11</v>
      </c>
      <c r="N27" s="753">
        <v>2548.2199999999998</v>
      </c>
    </row>
    <row r="28" spans="1:14" ht="14.4" customHeight="1" x14ac:dyDescent="0.3">
      <c r="A28" s="747" t="s">
        <v>590</v>
      </c>
      <c r="B28" s="748" t="s">
        <v>591</v>
      </c>
      <c r="C28" s="749" t="s">
        <v>603</v>
      </c>
      <c r="D28" s="750" t="s">
        <v>604</v>
      </c>
      <c r="E28" s="751">
        <v>50113001</v>
      </c>
      <c r="F28" s="750" t="s">
        <v>623</v>
      </c>
      <c r="G28" s="749" t="s">
        <v>624</v>
      </c>
      <c r="H28" s="749">
        <v>216978</v>
      </c>
      <c r="I28" s="749">
        <v>216978</v>
      </c>
      <c r="J28" s="749" t="s">
        <v>671</v>
      </c>
      <c r="K28" s="749" t="s">
        <v>672</v>
      </c>
      <c r="L28" s="752">
        <v>285.05000000000007</v>
      </c>
      <c r="M28" s="752">
        <v>1</v>
      </c>
      <c r="N28" s="753">
        <v>285.05000000000007</v>
      </c>
    </row>
    <row r="29" spans="1:14" ht="14.4" customHeight="1" x14ac:dyDescent="0.3">
      <c r="A29" s="747" t="s">
        <v>590</v>
      </c>
      <c r="B29" s="748" t="s">
        <v>591</v>
      </c>
      <c r="C29" s="749" t="s">
        <v>603</v>
      </c>
      <c r="D29" s="750" t="s">
        <v>604</v>
      </c>
      <c r="E29" s="751">
        <v>50113001</v>
      </c>
      <c r="F29" s="750" t="s">
        <v>623</v>
      </c>
      <c r="G29" s="749" t="s">
        <v>635</v>
      </c>
      <c r="H29" s="749">
        <v>213489</v>
      </c>
      <c r="I29" s="749">
        <v>213489</v>
      </c>
      <c r="J29" s="749" t="s">
        <v>673</v>
      </c>
      <c r="K29" s="749" t="s">
        <v>674</v>
      </c>
      <c r="L29" s="752">
        <v>630.66000000000008</v>
      </c>
      <c r="M29" s="752">
        <v>13</v>
      </c>
      <c r="N29" s="753">
        <v>8198.5800000000017</v>
      </c>
    </row>
    <row r="30" spans="1:14" ht="14.4" customHeight="1" x14ac:dyDescent="0.3">
      <c r="A30" s="747" t="s">
        <v>590</v>
      </c>
      <c r="B30" s="748" t="s">
        <v>591</v>
      </c>
      <c r="C30" s="749" t="s">
        <v>603</v>
      </c>
      <c r="D30" s="750" t="s">
        <v>604</v>
      </c>
      <c r="E30" s="751">
        <v>50113001</v>
      </c>
      <c r="F30" s="750" t="s">
        <v>623</v>
      </c>
      <c r="G30" s="749" t="s">
        <v>635</v>
      </c>
      <c r="H30" s="749">
        <v>213494</v>
      </c>
      <c r="I30" s="749">
        <v>213494</v>
      </c>
      <c r="J30" s="749" t="s">
        <v>673</v>
      </c>
      <c r="K30" s="749" t="s">
        <v>675</v>
      </c>
      <c r="L30" s="752">
        <v>408.95</v>
      </c>
      <c r="M30" s="752">
        <v>25</v>
      </c>
      <c r="N30" s="753">
        <v>10223.75</v>
      </c>
    </row>
    <row r="31" spans="1:14" ht="14.4" customHeight="1" x14ac:dyDescent="0.3">
      <c r="A31" s="747" t="s">
        <v>590</v>
      </c>
      <c r="B31" s="748" t="s">
        <v>591</v>
      </c>
      <c r="C31" s="749" t="s">
        <v>603</v>
      </c>
      <c r="D31" s="750" t="s">
        <v>604</v>
      </c>
      <c r="E31" s="751">
        <v>50113001</v>
      </c>
      <c r="F31" s="750" t="s">
        <v>623</v>
      </c>
      <c r="G31" s="749" t="s">
        <v>624</v>
      </c>
      <c r="H31" s="749">
        <v>102539</v>
      </c>
      <c r="I31" s="749">
        <v>2539</v>
      </c>
      <c r="J31" s="749" t="s">
        <v>676</v>
      </c>
      <c r="K31" s="749" t="s">
        <v>677</v>
      </c>
      <c r="L31" s="752">
        <v>52.61999999999999</v>
      </c>
      <c r="M31" s="752">
        <v>1</v>
      </c>
      <c r="N31" s="753">
        <v>52.61999999999999</v>
      </c>
    </row>
    <row r="32" spans="1:14" ht="14.4" customHeight="1" x14ac:dyDescent="0.3">
      <c r="A32" s="747" t="s">
        <v>590</v>
      </c>
      <c r="B32" s="748" t="s">
        <v>591</v>
      </c>
      <c r="C32" s="749" t="s">
        <v>603</v>
      </c>
      <c r="D32" s="750" t="s">
        <v>604</v>
      </c>
      <c r="E32" s="751">
        <v>50113001</v>
      </c>
      <c r="F32" s="750" t="s">
        <v>623</v>
      </c>
      <c r="G32" s="749" t="s">
        <v>624</v>
      </c>
      <c r="H32" s="749">
        <v>215606</v>
      </c>
      <c r="I32" s="749">
        <v>215606</v>
      </c>
      <c r="J32" s="749" t="s">
        <v>678</v>
      </c>
      <c r="K32" s="749" t="s">
        <v>679</v>
      </c>
      <c r="L32" s="752">
        <v>71.984999999999985</v>
      </c>
      <c r="M32" s="752">
        <v>4</v>
      </c>
      <c r="N32" s="753">
        <v>287.93999999999994</v>
      </c>
    </row>
    <row r="33" spans="1:14" ht="14.4" customHeight="1" x14ac:dyDescent="0.3">
      <c r="A33" s="747" t="s">
        <v>590</v>
      </c>
      <c r="B33" s="748" t="s">
        <v>591</v>
      </c>
      <c r="C33" s="749" t="s">
        <v>603</v>
      </c>
      <c r="D33" s="750" t="s">
        <v>604</v>
      </c>
      <c r="E33" s="751">
        <v>50113001</v>
      </c>
      <c r="F33" s="750" t="s">
        <v>623</v>
      </c>
      <c r="G33" s="749" t="s">
        <v>635</v>
      </c>
      <c r="H33" s="749">
        <v>100308</v>
      </c>
      <c r="I33" s="749">
        <v>100308</v>
      </c>
      <c r="J33" s="749" t="s">
        <v>680</v>
      </c>
      <c r="K33" s="749" t="s">
        <v>681</v>
      </c>
      <c r="L33" s="752">
        <v>54.845000000000006</v>
      </c>
      <c r="M33" s="752">
        <v>10</v>
      </c>
      <c r="N33" s="753">
        <v>548.45000000000005</v>
      </c>
    </row>
    <row r="34" spans="1:14" ht="14.4" customHeight="1" x14ac:dyDescent="0.3">
      <c r="A34" s="747" t="s">
        <v>590</v>
      </c>
      <c r="B34" s="748" t="s">
        <v>591</v>
      </c>
      <c r="C34" s="749" t="s">
        <v>603</v>
      </c>
      <c r="D34" s="750" t="s">
        <v>604</v>
      </c>
      <c r="E34" s="751">
        <v>50113001</v>
      </c>
      <c r="F34" s="750" t="s">
        <v>623</v>
      </c>
      <c r="G34" s="749" t="s">
        <v>624</v>
      </c>
      <c r="H34" s="749">
        <v>216572</v>
      </c>
      <c r="I34" s="749">
        <v>216572</v>
      </c>
      <c r="J34" s="749" t="s">
        <v>682</v>
      </c>
      <c r="K34" s="749" t="s">
        <v>683</v>
      </c>
      <c r="L34" s="752">
        <v>36.286666666666662</v>
      </c>
      <c r="M34" s="752">
        <v>15</v>
      </c>
      <c r="N34" s="753">
        <v>544.29999999999995</v>
      </c>
    </row>
    <row r="35" spans="1:14" ht="14.4" customHeight="1" x14ac:dyDescent="0.3">
      <c r="A35" s="747" t="s">
        <v>590</v>
      </c>
      <c r="B35" s="748" t="s">
        <v>591</v>
      </c>
      <c r="C35" s="749" t="s">
        <v>603</v>
      </c>
      <c r="D35" s="750" t="s">
        <v>604</v>
      </c>
      <c r="E35" s="751">
        <v>50113001</v>
      </c>
      <c r="F35" s="750" t="s">
        <v>623</v>
      </c>
      <c r="G35" s="749" t="s">
        <v>624</v>
      </c>
      <c r="H35" s="749">
        <v>116467</v>
      </c>
      <c r="I35" s="749">
        <v>16467</v>
      </c>
      <c r="J35" s="749" t="s">
        <v>684</v>
      </c>
      <c r="K35" s="749" t="s">
        <v>685</v>
      </c>
      <c r="L35" s="752">
        <v>58.36999999999999</v>
      </c>
      <c r="M35" s="752">
        <v>4</v>
      </c>
      <c r="N35" s="753">
        <v>233.47999999999996</v>
      </c>
    </row>
    <row r="36" spans="1:14" ht="14.4" customHeight="1" x14ac:dyDescent="0.3">
      <c r="A36" s="747" t="s">
        <v>590</v>
      </c>
      <c r="B36" s="748" t="s">
        <v>591</v>
      </c>
      <c r="C36" s="749" t="s">
        <v>603</v>
      </c>
      <c r="D36" s="750" t="s">
        <v>604</v>
      </c>
      <c r="E36" s="751">
        <v>50113001</v>
      </c>
      <c r="F36" s="750" t="s">
        <v>623</v>
      </c>
      <c r="G36" s="749" t="s">
        <v>624</v>
      </c>
      <c r="H36" s="749">
        <v>100802</v>
      </c>
      <c r="I36" s="749">
        <v>0</v>
      </c>
      <c r="J36" s="749" t="s">
        <v>686</v>
      </c>
      <c r="K36" s="749" t="s">
        <v>687</v>
      </c>
      <c r="L36" s="752">
        <v>82.226337557642282</v>
      </c>
      <c r="M36" s="752">
        <v>2</v>
      </c>
      <c r="N36" s="753">
        <v>164.45267511528456</v>
      </c>
    </row>
    <row r="37" spans="1:14" ht="14.4" customHeight="1" x14ac:dyDescent="0.3">
      <c r="A37" s="747" t="s">
        <v>590</v>
      </c>
      <c r="B37" s="748" t="s">
        <v>591</v>
      </c>
      <c r="C37" s="749" t="s">
        <v>603</v>
      </c>
      <c r="D37" s="750" t="s">
        <v>604</v>
      </c>
      <c r="E37" s="751">
        <v>50113001</v>
      </c>
      <c r="F37" s="750" t="s">
        <v>623</v>
      </c>
      <c r="G37" s="749" t="s">
        <v>624</v>
      </c>
      <c r="H37" s="749">
        <v>101674</v>
      </c>
      <c r="I37" s="749">
        <v>1674</v>
      </c>
      <c r="J37" s="749" t="s">
        <v>688</v>
      </c>
      <c r="K37" s="749" t="s">
        <v>592</v>
      </c>
      <c r="L37" s="752">
        <v>88.580000000000013</v>
      </c>
      <c r="M37" s="752">
        <v>1</v>
      </c>
      <c r="N37" s="753">
        <v>88.580000000000013</v>
      </c>
    </row>
    <row r="38" spans="1:14" ht="14.4" customHeight="1" x14ac:dyDescent="0.3">
      <c r="A38" s="747" t="s">
        <v>590</v>
      </c>
      <c r="B38" s="748" t="s">
        <v>591</v>
      </c>
      <c r="C38" s="749" t="s">
        <v>603</v>
      </c>
      <c r="D38" s="750" t="s">
        <v>604</v>
      </c>
      <c r="E38" s="751">
        <v>50113001</v>
      </c>
      <c r="F38" s="750" t="s">
        <v>623</v>
      </c>
      <c r="G38" s="749" t="s">
        <v>624</v>
      </c>
      <c r="H38" s="749">
        <v>845697</v>
      </c>
      <c r="I38" s="749">
        <v>200935</v>
      </c>
      <c r="J38" s="749" t="s">
        <v>689</v>
      </c>
      <c r="K38" s="749" t="s">
        <v>690</v>
      </c>
      <c r="L38" s="752">
        <v>44.818571428571431</v>
      </c>
      <c r="M38" s="752">
        <v>7</v>
      </c>
      <c r="N38" s="753">
        <v>313.73</v>
      </c>
    </row>
    <row r="39" spans="1:14" ht="14.4" customHeight="1" x14ac:dyDescent="0.3">
      <c r="A39" s="747" t="s">
        <v>590</v>
      </c>
      <c r="B39" s="748" t="s">
        <v>591</v>
      </c>
      <c r="C39" s="749" t="s">
        <v>603</v>
      </c>
      <c r="D39" s="750" t="s">
        <v>604</v>
      </c>
      <c r="E39" s="751">
        <v>50113001</v>
      </c>
      <c r="F39" s="750" t="s">
        <v>623</v>
      </c>
      <c r="G39" s="749" t="s">
        <v>624</v>
      </c>
      <c r="H39" s="749">
        <v>990947</v>
      </c>
      <c r="I39" s="749">
        <v>0</v>
      </c>
      <c r="J39" s="749" t="s">
        <v>691</v>
      </c>
      <c r="K39" s="749" t="s">
        <v>592</v>
      </c>
      <c r="L39" s="752">
        <v>1373.76</v>
      </c>
      <c r="M39" s="752">
        <v>2</v>
      </c>
      <c r="N39" s="753">
        <v>2747.52</v>
      </c>
    </row>
    <row r="40" spans="1:14" ht="14.4" customHeight="1" x14ac:dyDescent="0.3">
      <c r="A40" s="747" t="s">
        <v>590</v>
      </c>
      <c r="B40" s="748" t="s">
        <v>591</v>
      </c>
      <c r="C40" s="749" t="s">
        <v>603</v>
      </c>
      <c r="D40" s="750" t="s">
        <v>604</v>
      </c>
      <c r="E40" s="751">
        <v>50113001</v>
      </c>
      <c r="F40" s="750" t="s">
        <v>623</v>
      </c>
      <c r="G40" s="749" t="s">
        <v>624</v>
      </c>
      <c r="H40" s="749">
        <v>840220</v>
      </c>
      <c r="I40" s="749">
        <v>0</v>
      </c>
      <c r="J40" s="749" t="s">
        <v>692</v>
      </c>
      <c r="K40" s="749" t="s">
        <v>592</v>
      </c>
      <c r="L40" s="752">
        <v>218.2</v>
      </c>
      <c r="M40" s="752">
        <v>4</v>
      </c>
      <c r="N40" s="753">
        <v>872.8</v>
      </c>
    </row>
    <row r="41" spans="1:14" ht="14.4" customHeight="1" x14ac:dyDescent="0.3">
      <c r="A41" s="747" t="s">
        <v>590</v>
      </c>
      <c r="B41" s="748" t="s">
        <v>591</v>
      </c>
      <c r="C41" s="749" t="s">
        <v>603</v>
      </c>
      <c r="D41" s="750" t="s">
        <v>604</v>
      </c>
      <c r="E41" s="751">
        <v>50113001</v>
      </c>
      <c r="F41" s="750" t="s">
        <v>623</v>
      </c>
      <c r="G41" s="749" t="s">
        <v>624</v>
      </c>
      <c r="H41" s="749">
        <v>188217</v>
      </c>
      <c r="I41" s="749">
        <v>88217</v>
      </c>
      <c r="J41" s="749" t="s">
        <v>693</v>
      </c>
      <c r="K41" s="749" t="s">
        <v>694</v>
      </c>
      <c r="L41" s="752">
        <v>125.33</v>
      </c>
      <c r="M41" s="752">
        <v>2</v>
      </c>
      <c r="N41" s="753">
        <v>250.66</v>
      </c>
    </row>
    <row r="42" spans="1:14" ht="14.4" customHeight="1" x14ac:dyDescent="0.3">
      <c r="A42" s="747" t="s">
        <v>590</v>
      </c>
      <c r="B42" s="748" t="s">
        <v>591</v>
      </c>
      <c r="C42" s="749" t="s">
        <v>603</v>
      </c>
      <c r="D42" s="750" t="s">
        <v>604</v>
      </c>
      <c r="E42" s="751">
        <v>50113001</v>
      </c>
      <c r="F42" s="750" t="s">
        <v>623</v>
      </c>
      <c r="G42" s="749" t="s">
        <v>624</v>
      </c>
      <c r="H42" s="749">
        <v>188219</v>
      </c>
      <c r="I42" s="749">
        <v>88219</v>
      </c>
      <c r="J42" s="749" t="s">
        <v>695</v>
      </c>
      <c r="K42" s="749" t="s">
        <v>696</v>
      </c>
      <c r="L42" s="752">
        <v>142.43</v>
      </c>
      <c r="M42" s="752">
        <v>2</v>
      </c>
      <c r="N42" s="753">
        <v>284.86</v>
      </c>
    </row>
    <row r="43" spans="1:14" ht="14.4" customHeight="1" x14ac:dyDescent="0.3">
      <c r="A43" s="747" t="s">
        <v>590</v>
      </c>
      <c r="B43" s="748" t="s">
        <v>591</v>
      </c>
      <c r="C43" s="749" t="s">
        <v>603</v>
      </c>
      <c r="D43" s="750" t="s">
        <v>604</v>
      </c>
      <c r="E43" s="751">
        <v>50113001</v>
      </c>
      <c r="F43" s="750" t="s">
        <v>623</v>
      </c>
      <c r="G43" s="749" t="s">
        <v>635</v>
      </c>
      <c r="H43" s="749">
        <v>149910</v>
      </c>
      <c r="I43" s="749">
        <v>49910</v>
      </c>
      <c r="J43" s="749" t="s">
        <v>697</v>
      </c>
      <c r="K43" s="749" t="s">
        <v>698</v>
      </c>
      <c r="L43" s="752">
        <v>98.01</v>
      </c>
      <c r="M43" s="752">
        <v>1</v>
      </c>
      <c r="N43" s="753">
        <v>98.01</v>
      </c>
    </row>
    <row r="44" spans="1:14" ht="14.4" customHeight="1" x14ac:dyDescent="0.3">
      <c r="A44" s="747" t="s">
        <v>590</v>
      </c>
      <c r="B44" s="748" t="s">
        <v>591</v>
      </c>
      <c r="C44" s="749" t="s">
        <v>603</v>
      </c>
      <c r="D44" s="750" t="s">
        <v>604</v>
      </c>
      <c r="E44" s="751">
        <v>50113001</v>
      </c>
      <c r="F44" s="750" t="s">
        <v>623</v>
      </c>
      <c r="G44" s="749" t="s">
        <v>624</v>
      </c>
      <c r="H44" s="749">
        <v>110151</v>
      </c>
      <c r="I44" s="749">
        <v>10151</v>
      </c>
      <c r="J44" s="749" t="s">
        <v>699</v>
      </c>
      <c r="K44" s="749" t="s">
        <v>700</v>
      </c>
      <c r="L44" s="752">
        <v>66.329999999999984</v>
      </c>
      <c r="M44" s="752">
        <v>3</v>
      </c>
      <c r="N44" s="753">
        <v>198.98999999999995</v>
      </c>
    </row>
    <row r="45" spans="1:14" ht="14.4" customHeight="1" x14ac:dyDescent="0.3">
      <c r="A45" s="747" t="s">
        <v>590</v>
      </c>
      <c r="B45" s="748" t="s">
        <v>591</v>
      </c>
      <c r="C45" s="749" t="s">
        <v>603</v>
      </c>
      <c r="D45" s="750" t="s">
        <v>604</v>
      </c>
      <c r="E45" s="751">
        <v>50113001</v>
      </c>
      <c r="F45" s="750" t="s">
        <v>623</v>
      </c>
      <c r="G45" s="749" t="s">
        <v>624</v>
      </c>
      <c r="H45" s="749">
        <v>192853</v>
      </c>
      <c r="I45" s="749">
        <v>192853</v>
      </c>
      <c r="J45" s="749" t="s">
        <v>699</v>
      </c>
      <c r="K45" s="749" t="s">
        <v>701</v>
      </c>
      <c r="L45" s="752">
        <v>107.94000000000001</v>
      </c>
      <c r="M45" s="752">
        <v>2</v>
      </c>
      <c r="N45" s="753">
        <v>215.88000000000002</v>
      </c>
    </row>
    <row r="46" spans="1:14" ht="14.4" customHeight="1" x14ac:dyDescent="0.3">
      <c r="A46" s="747" t="s">
        <v>590</v>
      </c>
      <c r="B46" s="748" t="s">
        <v>591</v>
      </c>
      <c r="C46" s="749" t="s">
        <v>603</v>
      </c>
      <c r="D46" s="750" t="s">
        <v>604</v>
      </c>
      <c r="E46" s="751">
        <v>50113001</v>
      </c>
      <c r="F46" s="750" t="s">
        <v>623</v>
      </c>
      <c r="G46" s="749" t="s">
        <v>624</v>
      </c>
      <c r="H46" s="749">
        <v>117992</v>
      </c>
      <c r="I46" s="749">
        <v>17992</v>
      </c>
      <c r="J46" s="749" t="s">
        <v>702</v>
      </c>
      <c r="K46" s="749" t="s">
        <v>703</v>
      </c>
      <c r="L46" s="752">
        <v>94.240000000000009</v>
      </c>
      <c r="M46" s="752">
        <v>2</v>
      </c>
      <c r="N46" s="753">
        <v>188.48000000000002</v>
      </c>
    </row>
    <row r="47" spans="1:14" ht="14.4" customHeight="1" x14ac:dyDescent="0.3">
      <c r="A47" s="747" t="s">
        <v>590</v>
      </c>
      <c r="B47" s="748" t="s">
        <v>591</v>
      </c>
      <c r="C47" s="749" t="s">
        <v>603</v>
      </c>
      <c r="D47" s="750" t="s">
        <v>604</v>
      </c>
      <c r="E47" s="751">
        <v>50113001</v>
      </c>
      <c r="F47" s="750" t="s">
        <v>623</v>
      </c>
      <c r="G47" s="749" t="s">
        <v>624</v>
      </c>
      <c r="H47" s="749">
        <v>100502</v>
      </c>
      <c r="I47" s="749">
        <v>502</v>
      </c>
      <c r="J47" s="749" t="s">
        <v>704</v>
      </c>
      <c r="K47" s="749" t="s">
        <v>705</v>
      </c>
      <c r="L47" s="752">
        <v>238.66</v>
      </c>
      <c r="M47" s="752">
        <v>4</v>
      </c>
      <c r="N47" s="753">
        <v>954.64</v>
      </c>
    </row>
    <row r="48" spans="1:14" ht="14.4" customHeight="1" x14ac:dyDescent="0.3">
      <c r="A48" s="747" t="s">
        <v>590</v>
      </c>
      <c r="B48" s="748" t="s">
        <v>591</v>
      </c>
      <c r="C48" s="749" t="s">
        <v>603</v>
      </c>
      <c r="D48" s="750" t="s">
        <v>604</v>
      </c>
      <c r="E48" s="751">
        <v>50113001</v>
      </c>
      <c r="F48" s="750" t="s">
        <v>623</v>
      </c>
      <c r="G48" s="749" t="s">
        <v>624</v>
      </c>
      <c r="H48" s="749">
        <v>102684</v>
      </c>
      <c r="I48" s="749">
        <v>2684</v>
      </c>
      <c r="J48" s="749" t="s">
        <v>704</v>
      </c>
      <c r="K48" s="749" t="s">
        <v>706</v>
      </c>
      <c r="L48" s="752">
        <v>73.75</v>
      </c>
      <c r="M48" s="752">
        <v>10</v>
      </c>
      <c r="N48" s="753">
        <v>737.5</v>
      </c>
    </row>
    <row r="49" spans="1:14" ht="14.4" customHeight="1" x14ac:dyDescent="0.3">
      <c r="A49" s="747" t="s">
        <v>590</v>
      </c>
      <c r="B49" s="748" t="s">
        <v>591</v>
      </c>
      <c r="C49" s="749" t="s">
        <v>603</v>
      </c>
      <c r="D49" s="750" t="s">
        <v>604</v>
      </c>
      <c r="E49" s="751">
        <v>50113001</v>
      </c>
      <c r="F49" s="750" t="s">
        <v>623</v>
      </c>
      <c r="G49" s="749" t="s">
        <v>624</v>
      </c>
      <c r="H49" s="749">
        <v>131089</v>
      </c>
      <c r="I49" s="749">
        <v>31089</v>
      </c>
      <c r="J49" s="749" t="s">
        <v>707</v>
      </c>
      <c r="K49" s="749" t="s">
        <v>708</v>
      </c>
      <c r="L49" s="752">
        <v>56.610000000000007</v>
      </c>
      <c r="M49" s="752">
        <v>1</v>
      </c>
      <c r="N49" s="753">
        <v>56.610000000000007</v>
      </c>
    </row>
    <row r="50" spans="1:14" ht="14.4" customHeight="1" x14ac:dyDescent="0.3">
      <c r="A50" s="747" t="s">
        <v>590</v>
      </c>
      <c r="B50" s="748" t="s">
        <v>591</v>
      </c>
      <c r="C50" s="749" t="s">
        <v>603</v>
      </c>
      <c r="D50" s="750" t="s">
        <v>604</v>
      </c>
      <c r="E50" s="751">
        <v>50113001</v>
      </c>
      <c r="F50" s="750" t="s">
        <v>623</v>
      </c>
      <c r="G50" s="749" t="s">
        <v>635</v>
      </c>
      <c r="H50" s="749">
        <v>155823</v>
      </c>
      <c r="I50" s="749">
        <v>55823</v>
      </c>
      <c r="J50" s="749" t="s">
        <v>709</v>
      </c>
      <c r="K50" s="749" t="s">
        <v>710</v>
      </c>
      <c r="L50" s="752">
        <v>33.702941176470588</v>
      </c>
      <c r="M50" s="752">
        <v>51</v>
      </c>
      <c r="N50" s="753">
        <v>1718.8500000000001</v>
      </c>
    </row>
    <row r="51" spans="1:14" ht="14.4" customHeight="1" x14ac:dyDescent="0.3">
      <c r="A51" s="747" t="s">
        <v>590</v>
      </c>
      <c r="B51" s="748" t="s">
        <v>591</v>
      </c>
      <c r="C51" s="749" t="s">
        <v>603</v>
      </c>
      <c r="D51" s="750" t="s">
        <v>604</v>
      </c>
      <c r="E51" s="751">
        <v>50113001</v>
      </c>
      <c r="F51" s="750" t="s">
        <v>623</v>
      </c>
      <c r="G51" s="749" t="s">
        <v>635</v>
      </c>
      <c r="H51" s="749">
        <v>155824</v>
      </c>
      <c r="I51" s="749">
        <v>55824</v>
      </c>
      <c r="J51" s="749" t="s">
        <v>709</v>
      </c>
      <c r="K51" s="749" t="s">
        <v>711</v>
      </c>
      <c r="L51" s="752">
        <v>50.695769230769237</v>
      </c>
      <c r="M51" s="752">
        <v>26</v>
      </c>
      <c r="N51" s="753">
        <v>1318.0900000000001</v>
      </c>
    </row>
    <row r="52" spans="1:14" ht="14.4" customHeight="1" x14ac:dyDescent="0.3">
      <c r="A52" s="747" t="s">
        <v>590</v>
      </c>
      <c r="B52" s="748" t="s">
        <v>591</v>
      </c>
      <c r="C52" s="749" t="s">
        <v>603</v>
      </c>
      <c r="D52" s="750" t="s">
        <v>604</v>
      </c>
      <c r="E52" s="751">
        <v>50113001</v>
      </c>
      <c r="F52" s="750" t="s">
        <v>623</v>
      </c>
      <c r="G52" s="749" t="s">
        <v>624</v>
      </c>
      <c r="H52" s="749">
        <v>849941</v>
      </c>
      <c r="I52" s="749">
        <v>162142</v>
      </c>
      <c r="J52" s="749" t="s">
        <v>712</v>
      </c>
      <c r="K52" s="749" t="s">
        <v>713</v>
      </c>
      <c r="L52" s="752">
        <v>29.710000000000008</v>
      </c>
      <c r="M52" s="752">
        <v>5</v>
      </c>
      <c r="N52" s="753">
        <v>148.55000000000004</v>
      </c>
    </row>
    <row r="53" spans="1:14" ht="14.4" customHeight="1" x14ac:dyDescent="0.3">
      <c r="A53" s="747" t="s">
        <v>590</v>
      </c>
      <c r="B53" s="748" t="s">
        <v>591</v>
      </c>
      <c r="C53" s="749" t="s">
        <v>603</v>
      </c>
      <c r="D53" s="750" t="s">
        <v>604</v>
      </c>
      <c r="E53" s="751">
        <v>50113001</v>
      </c>
      <c r="F53" s="750" t="s">
        <v>623</v>
      </c>
      <c r="G53" s="749" t="s">
        <v>624</v>
      </c>
      <c r="H53" s="749">
        <v>102957</v>
      </c>
      <c r="I53" s="749">
        <v>2957</v>
      </c>
      <c r="J53" s="749" t="s">
        <v>714</v>
      </c>
      <c r="K53" s="749" t="s">
        <v>715</v>
      </c>
      <c r="L53" s="752">
        <v>52.23</v>
      </c>
      <c r="M53" s="752">
        <v>1</v>
      </c>
      <c r="N53" s="753">
        <v>52.23</v>
      </c>
    </row>
    <row r="54" spans="1:14" ht="14.4" customHeight="1" x14ac:dyDescent="0.3">
      <c r="A54" s="747" t="s">
        <v>590</v>
      </c>
      <c r="B54" s="748" t="s">
        <v>591</v>
      </c>
      <c r="C54" s="749" t="s">
        <v>603</v>
      </c>
      <c r="D54" s="750" t="s">
        <v>604</v>
      </c>
      <c r="E54" s="751">
        <v>50113001</v>
      </c>
      <c r="F54" s="750" t="s">
        <v>623</v>
      </c>
      <c r="G54" s="749" t="s">
        <v>635</v>
      </c>
      <c r="H54" s="749">
        <v>215904</v>
      </c>
      <c r="I54" s="749">
        <v>215904</v>
      </c>
      <c r="J54" s="749" t="s">
        <v>716</v>
      </c>
      <c r="K54" s="749" t="s">
        <v>717</v>
      </c>
      <c r="L54" s="752">
        <v>119.19000000000003</v>
      </c>
      <c r="M54" s="752">
        <v>1</v>
      </c>
      <c r="N54" s="753">
        <v>119.19000000000003</v>
      </c>
    </row>
    <row r="55" spans="1:14" ht="14.4" customHeight="1" x14ac:dyDescent="0.3">
      <c r="A55" s="747" t="s">
        <v>590</v>
      </c>
      <c r="B55" s="748" t="s">
        <v>591</v>
      </c>
      <c r="C55" s="749" t="s">
        <v>603</v>
      </c>
      <c r="D55" s="750" t="s">
        <v>604</v>
      </c>
      <c r="E55" s="751">
        <v>50113001</v>
      </c>
      <c r="F55" s="750" t="s">
        <v>623</v>
      </c>
      <c r="G55" s="749" t="s">
        <v>624</v>
      </c>
      <c r="H55" s="749">
        <v>207264</v>
      </c>
      <c r="I55" s="749">
        <v>207264</v>
      </c>
      <c r="J55" s="749" t="s">
        <v>718</v>
      </c>
      <c r="K55" s="749" t="s">
        <v>719</v>
      </c>
      <c r="L55" s="752">
        <v>137.91999999999999</v>
      </c>
      <c r="M55" s="752">
        <v>1</v>
      </c>
      <c r="N55" s="753">
        <v>137.91999999999999</v>
      </c>
    </row>
    <row r="56" spans="1:14" ht="14.4" customHeight="1" x14ac:dyDescent="0.3">
      <c r="A56" s="747" t="s">
        <v>590</v>
      </c>
      <c r="B56" s="748" t="s">
        <v>591</v>
      </c>
      <c r="C56" s="749" t="s">
        <v>603</v>
      </c>
      <c r="D56" s="750" t="s">
        <v>604</v>
      </c>
      <c r="E56" s="751">
        <v>50113001</v>
      </c>
      <c r="F56" s="750" t="s">
        <v>623</v>
      </c>
      <c r="G56" s="749" t="s">
        <v>624</v>
      </c>
      <c r="H56" s="749">
        <v>149014</v>
      </c>
      <c r="I56" s="749">
        <v>49014</v>
      </c>
      <c r="J56" s="749" t="s">
        <v>720</v>
      </c>
      <c r="K56" s="749" t="s">
        <v>721</v>
      </c>
      <c r="L56" s="752">
        <v>102.19</v>
      </c>
      <c r="M56" s="752">
        <v>1</v>
      </c>
      <c r="N56" s="753">
        <v>102.19</v>
      </c>
    </row>
    <row r="57" spans="1:14" ht="14.4" customHeight="1" x14ac:dyDescent="0.3">
      <c r="A57" s="747" t="s">
        <v>590</v>
      </c>
      <c r="B57" s="748" t="s">
        <v>591</v>
      </c>
      <c r="C57" s="749" t="s">
        <v>603</v>
      </c>
      <c r="D57" s="750" t="s">
        <v>604</v>
      </c>
      <c r="E57" s="751">
        <v>50113001</v>
      </c>
      <c r="F57" s="750" t="s">
        <v>623</v>
      </c>
      <c r="G57" s="749" t="s">
        <v>624</v>
      </c>
      <c r="H57" s="749">
        <v>849361</v>
      </c>
      <c r="I57" s="749">
        <v>65926</v>
      </c>
      <c r="J57" s="749" t="s">
        <v>722</v>
      </c>
      <c r="K57" s="749" t="s">
        <v>723</v>
      </c>
      <c r="L57" s="752">
        <v>137.19000000000003</v>
      </c>
      <c r="M57" s="752">
        <v>1</v>
      </c>
      <c r="N57" s="753">
        <v>137.19000000000003</v>
      </c>
    </row>
    <row r="58" spans="1:14" ht="14.4" customHeight="1" x14ac:dyDescent="0.3">
      <c r="A58" s="747" t="s">
        <v>590</v>
      </c>
      <c r="B58" s="748" t="s">
        <v>591</v>
      </c>
      <c r="C58" s="749" t="s">
        <v>603</v>
      </c>
      <c r="D58" s="750" t="s">
        <v>604</v>
      </c>
      <c r="E58" s="751">
        <v>50113001</v>
      </c>
      <c r="F58" s="750" t="s">
        <v>623</v>
      </c>
      <c r="G58" s="749" t="s">
        <v>624</v>
      </c>
      <c r="H58" s="749">
        <v>103688</v>
      </c>
      <c r="I58" s="749">
        <v>3688</v>
      </c>
      <c r="J58" s="749" t="s">
        <v>724</v>
      </c>
      <c r="K58" s="749" t="s">
        <v>725</v>
      </c>
      <c r="L58" s="752">
        <v>51.18</v>
      </c>
      <c r="M58" s="752">
        <v>34</v>
      </c>
      <c r="N58" s="753">
        <v>1740.12</v>
      </c>
    </row>
    <row r="59" spans="1:14" ht="14.4" customHeight="1" x14ac:dyDescent="0.3">
      <c r="A59" s="747" t="s">
        <v>590</v>
      </c>
      <c r="B59" s="748" t="s">
        <v>591</v>
      </c>
      <c r="C59" s="749" t="s">
        <v>603</v>
      </c>
      <c r="D59" s="750" t="s">
        <v>604</v>
      </c>
      <c r="E59" s="751">
        <v>50113001</v>
      </c>
      <c r="F59" s="750" t="s">
        <v>623</v>
      </c>
      <c r="G59" s="749" t="s">
        <v>624</v>
      </c>
      <c r="H59" s="749">
        <v>395293</v>
      </c>
      <c r="I59" s="749">
        <v>180305</v>
      </c>
      <c r="J59" s="749" t="s">
        <v>726</v>
      </c>
      <c r="K59" s="749" t="s">
        <v>727</v>
      </c>
      <c r="L59" s="752">
        <v>121.96</v>
      </c>
      <c r="M59" s="752">
        <v>1</v>
      </c>
      <c r="N59" s="753">
        <v>121.96</v>
      </c>
    </row>
    <row r="60" spans="1:14" ht="14.4" customHeight="1" x14ac:dyDescent="0.3">
      <c r="A60" s="747" t="s">
        <v>590</v>
      </c>
      <c r="B60" s="748" t="s">
        <v>591</v>
      </c>
      <c r="C60" s="749" t="s">
        <v>603</v>
      </c>
      <c r="D60" s="750" t="s">
        <v>604</v>
      </c>
      <c r="E60" s="751">
        <v>50113001</v>
      </c>
      <c r="F60" s="750" t="s">
        <v>623</v>
      </c>
      <c r="G60" s="749" t="s">
        <v>624</v>
      </c>
      <c r="H60" s="749">
        <v>395294</v>
      </c>
      <c r="I60" s="749">
        <v>180306</v>
      </c>
      <c r="J60" s="749" t="s">
        <v>726</v>
      </c>
      <c r="K60" s="749" t="s">
        <v>728</v>
      </c>
      <c r="L60" s="752">
        <v>175.65</v>
      </c>
      <c r="M60" s="752">
        <v>1</v>
      </c>
      <c r="N60" s="753">
        <v>175.65</v>
      </c>
    </row>
    <row r="61" spans="1:14" ht="14.4" customHeight="1" x14ac:dyDescent="0.3">
      <c r="A61" s="747" t="s">
        <v>590</v>
      </c>
      <c r="B61" s="748" t="s">
        <v>591</v>
      </c>
      <c r="C61" s="749" t="s">
        <v>603</v>
      </c>
      <c r="D61" s="750" t="s">
        <v>604</v>
      </c>
      <c r="E61" s="751">
        <v>50113001</v>
      </c>
      <c r="F61" s="750" t="s">
        <v>623</v>
      </c>
      <c r="G61" s="749" t="s">
        <v>624</v>
      </c>
      <c r="H61" s="749">
        <v>180172</v>
      </c>
      <c r="I61" s="749">
        <v>180172</v>
      </c>
      <c r="J61" s="749" t="s">
        <v>729</v>
      </c>
      <c r="K61" s="749" t="s">
        <v>730</v>
      </c>
      <c r="L61" s="752">
        <v>114.80999999999999</v>
      </c>
      <c r="M61" s="752">
        <v>1</v>
      </c>
      <c r="N61" s="753">
        <v>114.80999999999999</v>
      </c>
    </row>
    <row r="62" spans="1:14" ht="14.4" customHeight="1" x14ac:dyDescent="0.3">
      <c r="A62" s="747" t="s">
        <v>590</v>
      </c>
      <c r="B62" s="748" t="s">
        <v>591</v>
      </c>
      <c r="C62" s="749" t="s">
        <v>603</v>
      </c>
      <c r="D62" s="750" t="s">
        <v>604</v>
      </c>
      <c r="E62" s="751">
        <v>50113001</v>
      </c>
      <c r="F62" s="750" t="s">
        <v>623</v>
      </c>
      <c r="G62" s="749" t="s">
        <v>624</v>
      </c>
      <c r="H62" s="749">
        <v>845075</v>
      </c>
      <c r="I62" s="749">
        <v>125641</v>
      </c>
      <c r="J62" s="749" t="s">
        <v>731</v>
      </c>
      <c r="K62" s="749" t="s">
        <v>732</v>
      </c>
      <c r="L62" s="752">
        <v>353.96999999999997</v>
      </c>
      <c r="M62" s="752">
        <v>1</v>
      </c>
      <c r="N62" s="753">
        <v>353.96999999999997</v>
      </c>
    </row>
    <row r="63" spans="1:14" ht="14.4" customHeight="1" x14ac:dyDescent="0.3">
      <c r="A63" s="747" t="s">
        <v>590</v>
      </c>
      <c r="B63" s="748" t="s">
        <v>591</v>
      </c>
      <c r="C63" s="749" t="s">
        <v>603</v>
      </c>
      <c r="D63" s="750" t="s">
        <v>604</v>
      </c>
      <c r="E63" s="751">
        <v>50113001</v>
      </c>
      <c r="F63" s="750" t="s">
        <v>623</v>
      </c>
      <c r="G63" s="749" t="s">
        <v>624</v>
      </c>
      <c r="H63" s="749">
        <v>148578</v>
      </c>
      <c r="I63" s="749">
        <v>48578</v>
      </c>
      <c r="J63" s="749" t="s">
        <v>733</v>
      </c>
      <c r="K63" s="749" t="s">
        <v>734</v>
      </c>
      <c r="L63" s="752">
        <v>54.98</v>
      </c>
      <c r="M63" s="752">
        <v>5</v>
      </c>
      <c r="N63" s="753">
        <v>274.89999999999998</v>
      </c>
    </row>
    <row r="64" spans="1:14" ht="14.4" customHeight="1" x14ac:dyDescent="0.3">
      <c r="A64" s="747" t="s">
        <v>590</v>
      </c>
      <c r="B64" s="748" t="s">
        <v>591</v>
      </c>
      <c r="C64" s="749" t="s">
        <v>603</v>
      </c>
      <c r="D64" s="750" t="s">
        <v>604</v>
      </c>
      <c r="E64" s="751">
        <v>50113001</v>
      </c>
      <c r="F64" s="750" t="s">
        <v>623</v>
      </c>
      <c r="G64" s="749" t="s">
        <v>624</v>
      </c>
      <c r="H64" s="749">
        <v>143979</v>
      </c>
      <c r="I64" s="749">
        <v>43979</v>
      </c>
      <c r="J64" s="749" t="s">
        <v>735</v>
      </c>
      <c r="K64" s="749" t="s">
        <v>736</v>
      </c>
      <c r="L64" s="752">
        <v>81.910000000000011</v>
      </c>
      <c r="M64" s="752">
        <v>15</v>
      </c>
      <c r="N64" s="753">
        <v>1228.6500000000001</v>
      </c>
    </row>
    <row r="65" spans="1:14" ht="14.4" customHeight="1" x14ac:dyDescent="0.3">
      <c r="A65" s="747" t="s">
        <v>590</v>
      </c>
      <c r="B65" s="748" t="s">
        <v>591</v>
      </c>
      <c r="C65" s="749" t="s">
        <v>603</v>
      </c>
      <c r="D65" s="750" t="s">
        <v>604</v>
      </c>
      <c r="E65" s="751">
        <v>50113001</v>
      </c>
      <c r="F65" s="750" t="s">
        <v>623</v>
      </c>
      <c r="G65" s="749" t="s">
        <v>624</v>
      </c>
      <c r="H65" s="749">
        <v>102828</v>
      </c>
      <c r="I65" s="749">
        <v>2828</v>
      </c>
      <c r="J65" s="749" t="s">
        <v>737</v>
      </c>
      <c r="K65" s="749" t="s">
        <v>738</v>
      </c>
      <c r="L65" s="752">
        <v>42.38000000000001</v>
      </c>
      <c r="M65" s="752">
        <v>1</v>
      </c>
      <c r="N65" s="753">
        <v>42.38000000000001</v>
      </c>
    </row>
    <row r="66" spans="1:14" ht="14.4" customHeight="1" x14ac:dyDescent="0.3">
      <c r="A66" s="747" t="s">
        <v>590</v>
      </c>
      <c r="B66" s="748" t="s">
        <v>591</v>
      </c>
      <c r="C66" s="749" t="s">
        <v>603</v>
      </c>
      <c r="D66" s="750" t="s">
        <v>604</v>
      </c>
      <c r="E66" s="751">
        <v>50113001</v>
      </c>
      <c r="F66" s="750" t="s">
        <v>623</v>
      </c>
      <c r="G66" s="749" t="s">
        <v>635</v>
      </c>
      <c r="H66" s="749">
        <v>56976</v>
      </c>
      <c r="I66" s="749">
        <v>56976</v>
      </c>
      <c r="J66" s="749" t="s">
        <v>739</v>
      </c>
      <c r="K66" s="749" t="s">
        <v>740</v>
      </c>
      <c r="L66" s="752">
        <v>11.840000000000002</v>
      </c>
      <c r="M66" s="752">
        <v>3</v>
      </c>
      <c r="N66" s="753">
        <v>35.520000000000003</v>
      </c>
    </row>
    <row r="67" spans="1:14" ht="14.4" customHeight="1" x14ac:dyDescent="0.3">
      <c r="A67" s="747" t="s">
        <v>590</v>
      </c>
      <c r="B67" s="748" t="s">
        <v>591</v>
      </c>
      <c r="C67" s="749" t="s">
        <v>603</v>
      </c>
      <c r="D67" s="750" t="s">
        <v>604</v>
      </c>
      <c r="E67" s="751">
        <v>50113001</v>
      </c>
      <c r="F67" s="750" t="s">
        <v>623</v>
      </c>
      <c r="G67" s="749" t="s">
        <v>635</v>
      </c>
      <c r="H67" s="749">
        <v>131934</v>
      </c>
      <c r="I67" s="749">
        <v>31934</v>
      </c>
      <c r="J67" s="749" t="s">
        <v>741</v>
      </c>
      <c r="K67" s="749" t="s">
        <v>742</v>
      </c>
      <c r="L67" s="752">
        <v>49.82</v>
      </c>
      <c r="M67" s="752">
        <v>1</v>
      </c>
      <c r="N67" s="753">
        <v>49.82</v>
      </c>
    </row>
    <row r="68" spans="1:14" ht="14.4" customHeight="1" x14ac:dyDescent="0.3">
      <c r="A68" s="747" t="s">
        <v>590</v>
      </c>
      <c r="B68" s="748" t="s">
        <v>591</v>
      </c>
      <c r="C68" s="749" t="s">
        <v>603</v>
      </c>
      <c r="D68" s="750" t="s">
        <v>604</v>
      </c>
      <c r="E68" s="751">
        <v>50113001</v>
      </c>
      <c r="F68" s="750" t="s">
        <v>623</v>
      </c>
      <c r="G68" s="749" t="s">
        <v>624</v>
      </c>
      <c r="H68" s="749">
        <v>103550</v>
      </c>
      <c r="I68" s="749">
        <v>3550</v>
      </c>
      <c r="J68" s="749" t="s">
        <v>743</v>
      </c>
      <c r="K68" s="749" t="s">
        <v>744</v>
      </c>
      <c r="L68" s="752">
        <v>39.859999999999992</v>
      </c>
      <c r="M68" s="752">
        <v>5</v>
      </c>
      <c r="N68" s="753">
        <v>199.29999999999995</v>
      </c>
    </row>
    <row r="69" spans="1:14" ht="14.4" customHeight="1" x14ac:dyDescent="0.3">
      <c r="A69" s="747" t="s">
        <v>590</v>
      </c>
      <c r="B69" s="748" t="s">
        <v>591</v>
      </c>
      <c r="C69" s="749" t="s">
        <v>603</v>
      </c>
      <c r="D69" s="750" t="s">
        <v>604</v>
      </c>
      <c r="E69" s="751">
        <v>50113001</v>
      </c>
      <c r="F69" s="750" t="s">
        <v>623</v>
      </c>
      <c r="G69" s="749" t="s">
        <v>624</v>
      </c>
      <c r="H69" s="749">
        <v>848469</v>
      </c>
      <c r="I69" s="749">
        <v>500719</v>
      </c>
      <c r="J69" s="749" t="s">
        <v>745</v>
      </c>
      <c r="K69" s="749" t="s">
        <v>746</v>
      </c>
      <c r="L69" s="752">
        <v>3960</v>
      </c>
      <c r="M69" s="752">
        <v>4</v>
      </c>
      <c r="N69" s="753">
        <v>15840</v>
      </c>
    </row>
    <row r="70" spans="1:14" ht="14.4" customHeight="1" x14ac:dyDescent="0.3">
      <c r="A70" s="747" t="s">
        <v>590</v>
      </c>
      <c r="B70" s="748" t="s">
        <v>591</v>
      </c>
      <c r="C70" s="749" t="s">
        <v>603</v>
      </c>
      <c r="D70" s="750" t="s">
        <v>604</v>
      </c>
      <c r="E70" s="751">
        <v>50113001</v>
      </c>
      <c r="F70" s="750" t="s">
        <v>623</v>
      </c>
      <c r="G70" s="749" t="s">
        <v>635</v>
      </c>
      <c r="H70" s="749">
        <v>166030</v>
      </c>
      <c r="I70" s="749">
        <v>66030</v>
      </c>
      <c r="J70" s="749" t="s">
        <v>747</v>
      </c>
      <c r="K70" s="749" t="s">
        <v>748</v>
      </c>
      <c r="L70" s="752">
        <v>29.899230769230773</v>
      </c>
      <c r="M70" s="752">
        <v>13</v>
      </c>
      <c r="N70" s="753">
        <v>388.69000000000005</v>
      </c>
    </row>
    <row r="71" spans="1:14" ht="14.4" customHeight="1" x14ac:dyDescent="0.3">
      <c r="A71" s="747" t="s">
        <v>590</v>
      </c>
      <c r="B71" s="748" t="s">
        <v>591</v>
      </c>
      <c r="C71" s="749" t="s">
        <v>603</v>
      </c>
      <c r="D71" s="750" t="s">
        <v>604</v>
      </c>
      <c r="E71" s="751">
        <v>50113001</v>
      </c>
      <c r="F71" s="750" t="s">
        <v>623</v>
      </c>
      <c r="G71" s="749" t="s">
        <v>635</v>
      </c>
      <c r="H71" s="749">
        <v>987473</v>
      </c>
      <c r="I71" s="749">
        <v>146894</v>
      </c>
      <c r="J71" s="749" t="s">
        <v>749</v>
      </c>
      <c r="K71" s="749" t="s">
        <v>750</v>
      </c>
      <c r="L71" s="752">
        <v>21.96</v>
      </c>
      <c r="M71" s="752">
        <v>16</v>
      </c>
      <c r="N71" s="753">
        <v>351.36</v>
      </c>
    </row>
    <row r="72" spans="1:14" ht="14.4" customHeight="1" x14ac:dyDescent="0.3">
      <c r="A72" s="747" t="s">
        <v>590</v>
      </c>
      <c r="B72" s="748" t="s">
        <v>591</v>
      </c>
      <c r="C72" s="749" t="s">
        <v>603</v>
      </c>
      <c r="D72" s="750" t="s">
        <v>604</v>
      </c>
      <c r="E72" s="751">
        <v>50113008</v>
      </c>
      <c r="F72" s="750" t="s">
        <v>751</v>
      </c>
      <c r="G72" s="749"/>
      <c r="H72" s="749"/>
      <c r="I72" s="749">
        <v>138455</v>
      </c>
      <c r="J72" s="749" t="s">
        <v>752</v>
      </c>
      <c r="K72" s="749" t="s">
        <v>753</v>
      </c>
      <c r="L72" s="752">
        <v>1287</v>
      </c>
      <c r="M72" s="752">
        <v>1</v>
      </c>
      <c r="N72" s="753">
        <v>1287</v>
      </c>
    </row>
    <row r="73" spans="1:14" ht="14.4" customHeight="1" x14ac:dyDescent="0.3">
      <c r="A73" s="747" t="s">
        <v>590</v>
      </c>
      <c r="B73" s="748" t="s">
        <v>591</v>
      </c>
      <c r="C73" s="749" t="s">
        <v>603</v>
      </c>
      <c r="D73" s="750" t="s">
        <v>604</v>
      </c>
      <c r="E73" s="751">
        <v>50113013</v>
      </c>
      <c r="F73" s="750" t="s">
        <v>754</v>
      </c>
      <c r="G73" s="749" t="s">
        <v>624</v>
      </c>
      <c r="H73" s="749">
        <v>172972</v>
      </c>
      <c r="I73" s="749">
        <v>72972</v>
      </c>
      <c r="J73" s="749" t="s">
        <v>755</v>
      </c>
      <c r="K73" s="749" t="s">
        <v>756</v>
      </c>
      <c r="L73" s="752">
        <v>181.65</v>
      </c>
      <c r="M73" s="752">
        <v>0.4</v>
      </c>
      <c r="N73" s="753">
        <v>72.660000000000011</v>
      </c>
    </row>
    <row r="74" spans="1:14" ht="14.4" customHeight="1" x14ac:dyDescent="0.3">
      <c r="A74" s="747" t="s">
        <v>590</v>
      </c>
      <c r="B74" s="748" t="s">
        <v>591</v>
      </c>
      <c r="C74" s="749" t="s">
        <v>603</v>
      </c>
      <c r="D74" s="750" t="s">
        <v>604</v>
      </c>
      <c r="E74" s="751">
        <v>50113013</v>
      </c>
      <c r="F74" s="750" t="s">
        <v>754</v>
      </c>
      <c r="G74" s="749" t="s">
        <v>635</v>
      </c>
      <c r="H74" s="749">
        <v>105951</v>
      </c>
      <c r="I74" s="749">
        <v>5951</v>
      </c>
      <c r="J74" s="749" t="s">
        <v>757</v>
      </c>
      <c r="K74" s="749" t="s">
        <v>758</v>
      </c>
      <c r="L74" s="752">
        <v>113.79999999999998</v>
      </c>
      <c r="M74" s="752">
        <v>5</v>
      </c>
      <c r="N74" s="753">
        <v>568.99999999999989</v>
      </c>
    </row>
    <row r="75" spans="1:14" ht="14.4" customHeight="1" x14ac:dyDescent="0.3">
      <c r="A75" s="747" t="s">
        <v>590</v>
      </c>
      <c r="B75" s="748" t="s">
        <v>591</v>
      </c>
      <c r="C75" s="749" t="s">
        <v>603</v>
      </c>
      <c r="D75" s="750" t="s">
        <v>604</v>
      </c>
      <c r="E75" s="751">
        <v>50113013</v>
      </c>
      <c r="F75" s="750" t="s">
        <v>754</v>
      </c>
      <c r="G75" s="749" t="s">
        <v>624</v>
      </c>
      <c r="H75" s="749">
        <v>164831</v>
      </c>
      <c r="I75" s="749">
        <v>64831</v>
      </c>
      <c r="J75" s="749" t="s">
        <v>759</v>
      </c>
      <c r="K75" s="749" t="s">
        <v>760</v>
      </c>
      <c r="L75" s="752">
        <v>198.87999999999997</v>
      </c>
      <c r="M75" s="752">
        <v>10.999999999999998</v>
      </c>
      <c r="N75" s="753">
        <v>2187.6799999999994</v>
      </c>
    </row>
    <row r="76" spans="1:14" ht="14.4" customHeight="1" x14ac:dyDescent="0.3">
      <c r="A76" s="747" t="s">
        <v>590</v>
      </c>
      <c r="B76" s="748" t="s">
        <v>591</v>
      </c>
      <c r="C76" s="749" t="s">
        <v>603</v>
      </c>
      <c r="D76" s="750" t="s">
        <v>604</v>
      </c>
      <c r="E76" s="751">
        <v>50113013</v>
      </c>
      <c r="F76" s="750" t="s">
        <v>754</v>
      </c>
      <c r="G76" s="749" t="s">
        <v>624</v>
      </c>
      <c r="H76" s="749">
        <v>183926</v>
      </c>
      <c r="I76" s="749">
        <v>183926</v>
      </c>
      <c r="J76" s="749" t="s">
        <v>761</v>
      </c>
      <c r="K76" s="749" t="s">
        <v>762</v>
      </c>
      <c r="L76" s="752">
        <v>132.66000000000034</v>
      </c>
      <c r="M76" s="752">
        <v>16.799999999999983</v>
      </c>
      <c r="N76" s="753">
        <v>2228.6880000000033</v>
      </c>
    </row>
    <row r="77" spans="1:14" ht="14.4" customHeight="1" x14ac:dyDescent="0.3">
      <c r="A77" s="747" t="s">
        <v>590</v>
      </c>
      <c r="B77" s="748" t="s">
        <v>591</v>
      </c>
      <c r="C77" s="749" t="s">
        <v>603</v>
      </c>
      <c r="D77" s="750" t="s">
        <v>604</v>
      </c>
      <c r="E77" s="751">
        <v>50113013</v>
      </c>
      <c r="F77" s="750" t="s">
        <v>754</v>
      </c>
      <c r="G77" s="749" t="s">
        <v>635</v>
      </c>
      <c r="H77" s="749">
        <v>849655</v>
      </c>
      <c r="I77" s="749">
        <v>129836</v>
      </c>
      <c r="J77" s="749" t="s">
        <v>763</v>
      </c>
      <c r="K77" s="749" t="s">
        <v>764</v>
      </c>
      <c r="L77" s="752">
        <v>262.90000000000003</v>
      </c>
      <c r="M77" s="752">
        <v>1.9</v>
      </c>
      <c r="N77" s="753">
        <v>499.51</v>
      </c>
    </row>
    <row r="78" spans="1:14" ht="14.4" customHeight="1" x14ac:dyDescent="0.3">
      <c r="A78" s="747" t="s">
        <v>590</v>
      </c>
      <c r="B78" s="748" t="s">
        <v>591</v>
      </c>
      <c r="C78" s="749" t="s">
        <v>603</v>
      </c>
      <c r="D78" s="750" t="s">
        <v>604</v>
      </c>
      <c r="E78" s="751">
        <v>50113013</v>
      </c>
      <c r="F78" s="750" t="s">
        <v>754</v>
      </c>
      <c r="G78" s="749" t="s">
        <v>635</v>
      </c>
      <c r="H78" s="749">
        <v>849887</v>
      </c>
      <c r="I78" s="749">
        <v>129834</v>
      </c>
      <c r="J78" s="749" t="s">
        <v>765</v>
      </c>
      <c r="K78" s="749" t="s">
        <v>592</v>
      </c>
      <c r="L78" s="752">
        <v>154</v>
      </c>
      <c r="M78" s="752">
        <v>0.2</v>
      </c>
      <c r="N78" s="753">
        <v>30.8</v>
      </c>
    </row>
    <row r="79" spans="1:14" ht="14.4" customHeight="1" x14ac:dyDescent="0.3">
      <c r="A79" s="747" t="s">
        <v>590</v>
      </c>
      <c r="B79" s="748" t="s">
        <v>591</v>
      </c>
      <c r="C79" s="749" t="s">
        <v>603</v>
      </c>
      <c r="D79" s="750" t="s">
        <v>604</v>
      </c>
      <c r="E79" s="751">
        <v>50113013</v>
      </c>
      <c r="F79" s="750" t="s">
        <v>754</v>
      </c>
      <c r="G79" s="749" t="s">
        <v>624</v>
      </c>
      <c r="H79" s="749">
        <v>101066</v>
      </c>
      <c r="I79" s="749">
        <v>1066</v>
      </c>
      <c r="J79" s="749" t="s">
        <v>766</v>
      </c>
      <c r="K79" s="749" t="s">
        <v>767</v>
      </c>
      <c r="L79" s="752">
        <v>50.69</v>
      </c>
      <c r="M79" s="752">
        <v>2</v>
      </c>
      <c r="N79" s="753">
        <v>101.38</v>
      </c>
    </row>
    <row r="80" spans="1:14" ht="14.4" customHeight="1" x14ac:dyDescent="0.3">
      <c r="A80" s="747" t="s">
        <v>590</v>
      </c>
      <c r="B80" s="748" t="s">
        <v>591</v>
      </c>
      <c r="C80" s="749" t="s">
        <v>603</v>
      </c>
      <c r="D80" s="750" t="s">
        <v>604</v>
      </c>
      <c r="E80" s="751">
        <v>50113013</v>
      </c>
      <c r="F80" s="750" t="s">
        <v>754</v>
      </c>
      <c r="G80" s="749" t="s">
        <v>635</v>
      </c>
      <c r="H80" s="749">
        <v>166265</v>
      </c>
      <c r="I80" s="749">
        <v>166265</v>
      </c>
      <c r="J80" s="749" t="s">
        <v>768</v>
      </c>
      <c r="K80" s="749" t="s">
        <v>769</v>
      </c>
      <c r="L80" s="752">
        <v>33.39</v>
      </c>
      <c r="M80" s="752">
        <v>9</v>
      </c>
      <c r="N80" s="753">
        <v>300.51</v>
      </c>
    </row>
    <row r="81" spans="1:14" ht="14.4" customHeight="1" x14ac:dyDescent="0.3">
      <c r="A81" s="747" t="s">
        <v>590</v>
      </c>
      <c r="B81" s="748" t="s">
        <v>591</v>
      </c>
      <c r="C81" s="749" t="s">
        <v>603</v>
      </c>
      <c r="D81" s="750" t="s">
        <v>604</v>
      </c>
      <c r="E81" s="751">
        <v>50113014</v>
      </c>
      <c r="F81" s="750" t="s">
        <v>770</v>
      </c>
      <c r="G81" s="749" t="s">
        <v>635</v>
      </c>
      <c r="H81" s="749">
        <v>164401</v>
      </c>
      <c r="I81" s="749">
        <v>164401</v>
      </c>
      <c r="J81" s="749" t="s">
        <v>771</v>
      </c>
      <c r="K81" s="749" t="s">
        <v>772</v>
      </c>
      <c r="L81" s="752">
        <v>148.5</v>
      </c>
      <c r="M81" s="752">
        <v>0.6</v>
      </c>
      <c r="N81" s="753">
        <v>89.1</v>
      </c>
    </row>
    <row r="82" spans="1:14" ht="14.4" customHeight="1" x14ac:dyDescent="0.3">
      <c r="A82" s="747" t="s">
        <v>590</v>
      </c>
      <c r="B82" s="748" t="s">
        <v>591</v>
      </c>
      <c r="C82" s="749" t="s">
        <v>608</v>
      </c>
      <c r="D82" s="750" t="s">
        <v>609</v>
      </c>
      <c r="E82" s="751">
        <v>50113001</v>
      </c>
      <c r="F82" s="750" t="s">
        <v>623</v>
      </c>
      <c r="G82" s="749" t="s">
        <v>624</v>
      </c>
      <c r="H82" s="749">
        <v>146686</v>
      </c>
      <c r="I82" s="749">
        <v>146686</v>
      </c>
      <c r="J82" s="749" t="s">
        <v>773</v>
      </c>
      <c r="K82" s="749" t="s">
        <v>774</v>
      </c>
      <c r="L82" s="752">
        <v>19.8</v>
      </c>
      <c r="M82" s="752">
        <v>10</v>
      </c>
      <c r="N82" s="753">
        <v>198</v>
      </c>
    </row>
    <row r="83" spans="1:14" ht="14.4" customHeight="1" x14ac:dyDescent="0.3">
      <c r="A83" s="747" t="s">
        <v>590</v>
      </c>
      <c r="B83" s="748" t="s">
        <v>591</v>
      </c>
      <c r="C83" s="749" t="s">
        <v>608</v>
      </c>
      <c r="D83" s="750" t="s">
        <v>609</v>
      </c>
      <c r="E83" s="751">
        <v>50113001</v>
      </c>
      <c r="F83" s="750" t="s">
        <v>623</v>
      </c>
      <c r="G83" s="749" t="s">
        <v>624</v>
      </c>
      <c r="H83" s="749">
        <v>192729</v>
      </c>
      <c r="I83" s="749">
        <v>92729</v>
      </c>
      <c r="J83" s="749" t="s">
        <v>775</v>
      </c>
      <c r="K83" s="749" t="s">
        <v>776</v>
      </c>
      <c r="L83" s="752">
        <v>48.32</v>
      </c>
      <c r="M83" s="752">
        <v>5</v>
      </c>
      <c r="N83" s="753">
        <v>241.6</v>
      </c>
    </row>
    <row r="84" spans="1:14" ht="14.4" customHeight="1" x14ac:dyDescent="0.3">
      <c r="A84" s="747" t="s">
        <v>590</v>
      </c>
      <c r="B84" s="748" t="s">
        <v>591</v>
      </c>
      <c r="C84" s="749" t="s">
        <v>608</v>
      </c>
      <c r="D84" s="750" t="s">
        <v>609</v>
      </c>
      <c r="E84" s="751">
        <v>50113001</v>
      </c>
      <c r="F84" s="750" t="s">
        <v>623</v>
      </c>
      <c r="G84" s="749" t="s">
        <v>624</v>
      </c>
      <c r="H84" s="749">
        <v>100362</v>
      </c>
      <c r="I84" s="749">
        <v>362</v>
      </c>
      <c r="J84" s="749" t="s">
        <v>625</v>
      </c>
      <c r="K84" s="749" t="s">
        <v>626</v>
      </c>
      <c r="L84" s="752">
        <v>86.430000000000021</v>
      </c>
      <c r="M84" s="752">
        <v>1</v>
      </c>
      <c r="N84" s="753">
        <v>86.430000000000021</v>
      </c>
    </row>
    <row r="85" spans="1:14" ht="14.4" customHeight="1" x14ac:dyDescent="0.3">
      <c r="A85" s="747" t="s">
        <v>590</v>
      </c>
      <c r="B85" s="748" t="s">
        <v>591</v>
      </c>
      <c r="C85" s="749" t="s">
        <v>608</v>
      </c>
      <c r="D85" s="750" t="s">
        <v>609</v>
      </c>
      <c r="E85" s="751">
        <v>50113001</v>
      </c>
      <c r="F85" s="750" t="s">
        <v>623</v>
      </c>
      <c r="G85" s="749" t="s">
        <v>624</v>
      </c>
      <c r="H85" s="749">
        <v>167547</v>
      </c>
      <c r="I85" s="749">
        <v>67547</v>
      </c>
      <c r="J85" s="749" t="s">
        <v>629</v>
      </c>
      <c r="K85" s="749" t="s">
        <v>630</v>
      </c>
      <c r="L85" s="752">
        <v>47.12</v>
      </c>
      <c r="M85" s="752">
        <v>19</v>
      </c>
      <c r="N85" s="753">
        <v>895.28</v>
      </c>
    </row>
    <row r="86" spans="1:14" ht="14.4" customHeight="1" x14ac:dyDescent="0.3">
      <c r="A86" s="747" t="s">
        <v>590</v>
      </c>
      <c r="B86" s="748" t="s">
        <v>591</v>
      </c>
      <c r="C86" s="749" t="s">
        <v>608</v>
      </c>
      <c r="D86" s="750" t="s">
        <v>609</v>
      </c>
      <c r="E86" s="751">
        <v>50113001</v>
      </c>
      <c r="F86" s="750" t="s">
        <v>623</v>
      </c>
      <c r="G86" s="749" t="s">
        <v>624</v>
      </c>
      <c r="H86" s="749">
        <v>988727</v>
      </c>
      <c r="I86" s="749">
        <v>192247</v>
      </c>
      <c r="J86" s="749" t="s">
        <v>631</v>
      </c>
      <c r="K86" s="749" t="s">
        <v>777</v>
      </c>
      <c r="L86" s="752">
        <v>73.65000000000002</v>
      </c>
      <c r="M86" s="752">
        <v>1</v>
      </c>
      <c r="N86" s="753">
        <v>73.65000000000002</v>
      </c>
    </row>
    <row r="87" spans="1:14" ht="14.4" customHeight="1" x14ac:dyDescent="0.3">
      <c r="A87" s="747" t="s">
        <v>590</v>
      </c>
      <c r="B87" s="748" t="s">
        <v>591</v>
      </c>
      <c r="C87" s="749" t="s">
        <v>608</v>
      </c>
      <c r="D87" s="750" t="s">
        <v>609</v>
      </c>
      <c r="E87" s="751">
        <v>50113001</v>
      </c>
      <c r="F87" s="750" t="s">
        <v>623</v>
      </c>
      <c r="G87" s="749" t="s">
        <v>624</v>
      </c>
      <c r="H87" s="749">
        <v>188518</v>
      </c>
      <c r="I87" s="749">
        <v>88518</v>
      </c>
      <c r="J87" s="749" t="s">
        <v>778</v>
      </c>
      <c r="K87" s="749" t="s">
        <v>779</v>
      </c>
      <c r="L87" s="752">
        <v>37.789999999999992</v>
      </c>
      <c r="M87" s="752">
        <v>1</v>
      </c>
      <c r="N87" s="753">
        <v>37.789999999999992</v>
      </c>
    </row>
    <row r="88" spans="1:14" ht="14.4" customHeight="1" x14ac:dyDescent="0.3">
      <c r="A88" s="747" t="s">
        <v>590</v>
      </c>
      <c r="B88" s="748" t="s">
        <v>591</v>
      </c>
      <c r="C88" s="749" t="s">
        <v>608</v>
      </c>
      <c r="D88" s="750" t="s">
        <v>609</v>
      </c>
      <c r="E88" s="751">
        <v>50113001</v>
      </c>
      <c r="F88" s="750" t="s">
        <v>623</v>
      </c>
      <c r="G88" s="749" t="s">
        <v>624</v>
      </c>
      <c r="H88" s="749">
        <v>847974</v>
      </c>
      <c r="I88" s="749">
        <v>125525</v>
      </c>
      <c r="J88" s="749" t="s">
        <v>633</v>
      </c>
      <c r="K88" s="749" t="s">
        <v>780</v>
      </c>
      <c r="L88" s="752">
        <v>44.679999999999993</v>
      </c>
      <c r="M88" s="752">
        <v>2</v>
      </c>
      <c r="N88" s="753">
        <v>89.359999999999985</v>
      </c>
    </row>
    <row r="89" spans="1:14" ht="14.4" customHeight="1" x14ac:dyDescent="0.3">
      <c r="A89" s="747" t="s">
        <v>590</v>
      </c>
      <c r="B89" s="748" t="s">
        <v>591</v>
      </c>
      <c r="C89" s="749" t="s">
        <v>608</v>
      </c>
      <c r="D89" s="750" t="s">
        <v>609</v>
      </c>
      <c r="E89" s="751">
        <v>50113001</v>
      </c>
      <c r="F89" s="750" t="s">
        <v>623</v>
      </c>
      <c r="G89" s="749" t="s">
        <v>624</v>
      </c>
      <c r="H89" s="749">
        <v>192351</v>
      </c>
      <c r="I89" s="749">
        <v>92351</v>
      </c>
      <c r="J89" s="749" t="s">
        <v>781</v>
      </c>
      <c r="K89" s="749" t="s">
        <v>782</v>
      </c>
      <c r="L89" s="752">
        <v>86.22</v>
      </c>
      <c r="M89" s="752">
        <v>1</v>
      </c>
      <c r="N89" s="753">
        <v>86.22</v>
      </c>
    </row>
    <row r="90" spans="1:14" ht="14.4" customHeight="1" x14ac:dyDescent="0.3">
      <c r="A90" s="747" t="s">
        <v>590</v>
      </c>
      <c r="B90" s="748" t="s">
        <v>591</v>
      </c>
      <c r="C90" s="749" t="s">
        <v>608</v>
      </c>
      <c r="D90" s="750" t="s">
        <v>609</v>
      </c>
      <c r="E90" s="751">
        <v>50113001</v>
      </c>
      <c r="F90" s="750" t="s">
        <v>623</v>
      </c>
      <c r="G90" s="749" t="s">
        <v>635</v>
      </c>
      <c r="H90" s="749">
        <v>112892</v>
      </c>
      <c r="I90" s="749">
        <v>12892</v>
      </c>
      <c r="J90" s="749" t="s">
        <v>636</v>
      </c>
      <c r="K90" s="749" t="s">
        <v>637</v>
      </c>
      <c r="L90" s="752">
        <v>104.34400000000002</v>
      </c>
      <c r="M90" s="752">
        <v>5</v>
      </c>
      <c r="N90" s="753">
        <v>521.72000000000014</v>
      </c>
    </row>
    <row r="91" spans="1:14" ht="14.4" customHeight="1" x14ac:dyDescent="0.3">
      <c r="A91" s="747" t="s">
        <v>590</v>
      </c>
      <c r="B91" s="748" t="s">
        <v>591</v>
      </c>
      <c r="C91" s="749" t="s">
        <v>608</v>
      </c>
      <c r="D91" s="750" t="s">
        <v>609</v>
      </c>
      <c r="E91" s="751">
        <v>50113001</v>
      </c>
      <c r="F91" s="750" t="s">
        <v>623</v>
      </c>
      <c r="G91" s="749" t="s">
        <v>624</v>
      </c>
      <c r="H91" s="749">
        <v>126247</v>
      </c>
      <c r="I91" s="749">
        <v>26247</v>
      </c>
      <c r="J91" s="749" t="s">
        <v>783</v>
      </c>
      <c r="K91" s="749" t="s">
        <v>784</v>
      </c>
      <c r="L91" s="752">
        <v>205.04</v>
      </c>
      <c r="M91" s="752">
        <v>1</v>
      </c>
      <c r="N91" s="753">
        <v>205.04</v>
      </c>
    </row>
    <row r="92" spans="1:14" ht="14.4" customHeight="1" x14ac:dyDescent="0.3">
      <c r="A92" s="747" t="s">
        <v>590</v>
      </c>
      <c r="B92" s="748" t="s">
        <v>591</v>
      </c>
      <c r="C92" s="749" t="s">
        <v>608</v>
      </c>
      <c r="D92" s="750" t="s">
        <v>609</v>
      </c>
      <c r="E92" s="751">
        <v>50113001</v>
      </c>
      <c r="F92" s="750" t="s">
        <v>623</v>
      </c>
      <c r="G92" s="749" t="s">
        <v>635</v>
      </c>
      <c r="H92" s="749">
        <v>132225</v>
      </c>
      <c r="I92" s="749">
        <v>32225</v>
      </c>
      <c r="J92" s="749" t="s">
        <v>640</v>
      </c>
      <c r="K92" s="749" t="s">
        <v>641</v>
      </c>
      <c r="L92" s="752">
        <v>72.330000000000013</v>
      </c>
      <c r="M92" s="752">
        <v>1</v>
      </c>
      <c r="N92" s="753">
        <v>72.330000000000013</v>
      </c>
    </row>
    <row r="93" spans="1:14" ht="14.4" customHeight="1" x14ac:dyDescent="0.3">
      <c r="A93" s="747" t="s">
        <v>590</v>
      </c>
      <c r="B93" s="748" t="s">
        <v>591</v>
      </c>
      <c r="C93" s="749" t="s">
        <v>608</v>
      </c>
      <c r="D93" s="750" t="s">
        <v>609</v>
      </c>
      <c r="E93" s="751">
        <v>50113001</v>
      </c>
      <c r="F93" s="750" t="s">
        <v>623</v>
      </c>
      <c r="G93" s="749" t="s">
        <v>635</v>
      </c>
      <c r="H93" s="749">
        <v>104063</v>
      </c>
      <c r="I93" s="749">
        <v>4063</v>
      </c>
      <c r="J93" s="749" t="s">
        <v>785</v>
      </c>
      <c r="K93" s="749" t="s">
        <v>786</v>
      </c>
      <c r="L93" s="752">
        <v>79.220000000000013</v>
      </c>
      <c r="M93" s="752">
        <v>1</v>
      </c>
      <c r="N93" s="753">
        <v>79.220000000000013</v>
      </c>
    </row>
    <row r="94" spans="1:14" ht="14.4" customHeight="1" x14ac:dyDescent="0.3">
      <c r="A94" s="747" t="s">
        <v>590</v>
      </c>
      <c r="B94" s="748" t="s">
        <v>591</v>
      </c>
      <c r="C94" s="749" t="s">
        <v>608</v>
      </c>
      <c r="D94" s="750" t="s">
        <v>609</v>
      </c>
      <c r="E94" s="751">
        <v>50113001</v>
      </c>
      <c r="F94" s="750" t="s">
        <v>623</v>
      </c>
      <c r="G94" s="749" t="s">
        <v>624</v>
      </c>
      <c r="H94" s="749">
        <v>156992</v>
      </c>
      <c r="I94" s="749">
        <v>56992</v>
      </c>
      <c r="J94" s="749" t="s">
        <v>787</v>
      </c>
      <c r="K94" s="749" t="s">
        <v>788</v>
      </c>
      <c r="L94" s="752">
        <v>61.440000000000026</v>
      </c>
      <c r="M94" s="752">
        <v>1</v>
      </c>
      <c r="N94" s="753">
        <v>61.440000000000026</v>
      </c>
    </row>
    <row r="95" spans="1:14" ht="14.4" customHeight="1" x14ac:dyDescent="0.3">
      <c r="A95" s="747" t="s">
        <v>590</v>
      </c>
      <c r="B95" s="748" t="s">
        <v>591</v>
      </c>
      <c r="C95" s="749" t="s">
        <v>608</v>
      </c>
      <c r="D95" s="750" t="s">
        <v>609</v>
      </c>
      <c r="E95" s="751">
        <v>50113001</v>
      </c>
      <c r="F95" s="750" t="s">
        <v>623</v>
      </c>
      <c r="G95" s="749" t="s">
        <v>635</v>
      </c>
      <c r="H95" s="749">
        <v>214427</v>
      </c>
      <c r="I95" s="749">
        <v>214427</v>
      </c>
      <c r="J95" s="749" t="s">
        <v>789</v>
      </c>
      <c r="K95" s="749" t="s">
        <v>790</v>
      </c>
      <c r="L95" s="752">
        <v>16.590000000000003</v>
      </c>
      <c r="M95" s="752">
        <v>3</v>
      </c>
      <c r="N95" s="753">
        <v>49.77000000000001</v>
      </c>
    </row>
    <row r="96" spans="1:14" ht="14.4" customHeight="1" x14ac:dyDescent="0.3">
      <c r="A96" s="747" t="s">
        <v>590</v>
      </c>
      <c r="B96" s="748" t="s">
        <v>591</v>
      </c>
      <c r="C96" s="749" t="s">
        <v>608</v>
      </c>
      <c r="D96" s="750" t="s">
        <v>609</v>
      </c>
      <c r="E96" s="751">
        <v>50113001</v>
      </c>
      <c r="F96" s="750" t="s">
        <v>623</v>
      </c>
      <c r="G96" s="749" t="s">
        <v>635</v>
      </c>
      <c r="H96" s="749">
        <v>168834</v>
      </c>
      <c r="I96" s="749">
        <v>168834</v>
      </c>
      <c r="J96" s="749" t="s">
        <v>791</v>
      </c>
      <c r="K96" s="749" t="s">
        <v>792</v>
      </c>
      <c r="L96" s="752">
        <v>14.589999999999998</v>
      </c>
      <c r="M96" s="752">
        <v>1</v>
      </c>
      <c r="N96" s="753">
        <v>14.589999999999998</v>
      </c>
    </row>
    <row r="97" spans="1:14" ht="14.4" customHeight="1" x14ac:dyDescent="0.3">
      <c r="A97" s="747" t="s">
        <v>590</v>
      </c>
      <c r="B97" s="748" t="s">
        <v>591</v>
      </c>
      <c r="C97" s="749" t="s">
        <v>608</v>
      </c>
      <c r="D97" s="750" t="s">
        <v>609</v>
      </c>
      <c r="E97" s="751">
        <v>50113001</v>
      </c>
      <c r="F97" s="750" t="s">
        <v>623</v>
      </c>
      <c r="G97" s="749" t="s">
        <v>635</v>
      </c>
      <c r="H97" s="749">
        <v>190044</v>
      </c>
      <c r="I97" s="749">
        <v>90044</v>
      </c>
      <c r="J97" s="749" t="s">
        <v>793</v>
      </c>
      <c r="K97" s="749" t="s">
        <v>794</v>
      </c>
      <c r="L97" s="752">
        <v>37.219999999999992</v>
      </c>
      <c r="M97" s="752">
        <v>13</v>
      </c>
      <c r="N97" s="753">
        <v>483.8599999999999</v>
      </c>
    </row>
    <row r="98" spans="1:14" ht="14.4" customHeight="1" x14ac:dyDescent="0.3">
      <c r="A98" s="747" t="s">
        <v>590</v>
      </c>
      <c r="B98" s="748" t="s">
        <v>591</v>
      </c>
      <c r="C98" s="749" t="s">
        <v>608</v>
      </c>
      <c r="D98" s="750" t="s">
        <v>609</v>
      </c>
      <c r="E98" s="751">
        <v>50113001</v>
      </c>
      <c r="F98" s="750" t="s">
        <v>623</v>
      </c>
      <c r="G98" s="749" t="s">
        <v>624</v>
      </c>
      <c r="H98" s="749">
        <v>197522</v>
      </c>
      <c r="I98" s="749">
        <v>97522</v>
      </c>
      <c r="J98" s="749" t="s">
        <v>659</v>
      </c>
      <c r="K98" s="749" t="s">
        <v>795</v>
      </c>
      <c r="L98" s="752">
        <v>159.20500000000001</v>
      </c>
      <c r="M98" s="752">
        <v>2</v>
      </c>
      <c r="N98" s="753">
        <v>318.41000000000003</v>
      </c>
    </row>
    <row r="99" spans="1:14" ht="14.4" customHeight="1" x14ac:dyDescent="0.3">
      <c r="A99" s="747" t="s">
        <v>590</v>
      </c>
      <c r="B99" s="748" t="s">
        <v>591</v>
      </c>
      <c r="C99" s="749" t="s">
        <v>608</v>
      </c>
      <c r="D99" s="750" t="s">
        <v>609</v>
      </c>
      <c r="E99" s="751">
        <v>50113001</v>
      </c>
      <c r="F99" s="750" t="s">
        <v>623</v>
      </c>
      <c r="G99" s="749" t="s">
        <v>624</v>
      </c>
      <c r="H99" s="749">
        <v>208695</v>
      </c>
      <c r="I99" s="749">
        <v>208695</v>
      </c>
      <c r="J99" s="749" t="s">
        <v>661</v>
      </c>
      <c r="K99" s="749" t="s">
        <v>662</v>
      </c>
      <c r="L99" s="752">
        <v>77.759999999999991</v>
      </c>
      <c r="M99" s="752">
        <v>18</v>
      </c>
      <c r="N99" s="753">
        <v>1399.6799999999998</v>
      </c>
    </row>
    <row r="100" spans="1:14" ht="14.4" customHeight="1" x14ac:dyDescent="0.3">
      <c r="A100" s="747" t="s">
        <v>590</v>
      </c>
      <c r="B100" s="748" t="s">
        <v>591</v>
      </c>
      <c r="C100" s="749" t="s">
        <v>608</v>
      </c>
      <c r="D100" s="750" t="s">
        <v>609</v>
      </c>
      <c r="E100" s="751">
        <v>50113001</v>
      </c>
      <c r="F100" s="750" t="s">
        <v>623</v>
      </c>
      <c r="G100" s="749" t="s">
        <v>624</v>
      </c>
      <c r="H100" s="749">
        <v>108499</v>
      </c>
      <c r="I100" s="749">
        <v>8499</v>
      </c>
      <c r="J100" s="749" t="s">
        <v>796</v>
      </c>
      <c r="K100" s="749" t="s">
        <v>797</v>
      </c>
      <c r="L100" s="752">
        <v>111.52000000000001</v>
      </c>
      <c r="M100" s="752">
        <v>10</v>
      </c>
      <c r="N100" s="753">
        <v>1115.2</v>
      </c>
    </row>
    <row r="101" spans="1:14" ht="14.4" customHeight="1" x14ac:dyDescent="0.3">
      <c r="A101" s="747" t="s">
        <v>590</v>
      </c>
      <c r="B101" s="748" t="s">
        <v>591</v>
      </c>
      <c r="C101" s="749" t="s">
        <v>608</v>
      </c>
      <c r="D101" s="750" t="s">
        <v>609</v>
      </c>
      <c r="E101" s="751">
        <v>50113001</v>
      </c>
      <c r="F101" s="750" t="s">
        <v>623</v>
      </c>
      <c r="G101" s="749" t="s">
        <v>624</v>
      </c>
      <c r="H101" s="749">
        <v>192143</v>
      </c>
      <c r="I101" s="749">
        <v>192143</v>
      </c>
      <c r="J101" s="749" t="s">
        <v>798</v>
      </c>
      <c r="K101" s="749" t="s">
        <v>799</v>
      </c>
      <c r="L101" s="752">
        <v>214.76</v>
      </c>
      <c r="M101" s="752">
        <v>9</v>
      </c>
      <c r="N101" s="753">
        <v>1932.84</v>
      </c>
    </row>
    <row r="102" spans="1:14" ht="14.4" customHeight="1" x14ac:dyDescent="0.3">
      <c r="A102" s="747" t="s">
        <v>590</v>
      </c>
      <c r="B102" s="748" t="s">
        <v>591</v>
      </c>
      <c r="C102" s="749" t="s">
        <v>608</v>
      </c>
      <c r="D102" s="750" t="s">
        <v>609</v>
      </c>
      <c r="E102" s="751">
        <v>50113001</v>
      </c>
      <c r="F102" s="750" t="s">
        <v>623</v>
      </c>
      <c r="G102" s="749" t="s">
        <v>624</v>
      </c>
      <c r="H102" s="749">
        <v>102479</v>
      </c>
      <c r="I102" s="749">
        <v>2479</v>
      </c>
      <c r="J102" s="749" t="s">
        <v>800</v>
      </c>
      <c r="K102" s="749" t="s">
        <v>801</v>
      </c>
      <c r="L102" s="752">
        <v>65.58</v>
      </c>
      <c r="M102" s="752">
        <v>1</v>
      </c>
      <c r="N102" s="753">
        <v>65.58</v>
      </c>
    </row>
    <row r="103" spans="1:14" ht="14.4" customHeight="1" x14ac:dyDescent="0.3">
      <c r="A103" s="747" t="s">
        <v>590</v>
      </c>
      <c r="B103" s="748" t="s">
        <v>591</v>
      </c>
      <c r="C103" s="749" t="s">
        <v>608</v>
      </c>
      <c r="D103" s="750" t="s">
        <v>609</v>
      </c>
      <c r="E103" s="751">
        <v>50113001</v>
      </c>
      <c r="F103" s="750" t="s">
        <v>623</v>
      </c>
      <c r="G103" s="749" t="s">
        <v>635</v>
      </c>
      <c r="H103" s="749">
        <v>115010</v>
      </c>
      <c r="I103" s="749">
        <v>15010</v>
      </c>
      <c r="J103" s="749" t="s">
        <v>802</v>
      </c>
      <c r="K103" s="749" t="s">
        <v>803</v>
      </c>
      <c r="L103" s="752">
        <v>89.750000000000014</v>
      </c>
      <c r="M103" s="752">
        <v>1</v>
      </c>
      <c r="N103" s="753">
        <v>89.750000000000014</v>
      </c>
    </row>
    <row r="104" spans="1:14" ht="14.4" customHeight="1" x14ac:dyDescent="0.3">
      <c r="A104" s="747" t="s">
        <v>590</v>
      </c>
      <c r="B104" s="748" t="s">
        <v>591</v>
      </c>
      <c r="C104" s="749" t="s">
        <v>608</v>
      </c>
      <c r="D104" s="750" t="s">
        <v>609</v>
      </c>
      <c r="E104" s="751">
        <v>50113001</v>
      </c>
      <c r="F104" s="750" t="s">
        <v>623</v>
      </c>
      <c r="G104" s="749" t="s">
        <v>624</v>
      </c>
      <c r="H104" s="749">
        <v>920154</v>
      </c>
      <c r="I104" s="749">
        <v>0</v>
      </c>
      <c r="J104" s="749" t="s">
        <v>804</v>
      </c>
      <c r="K104" s="749" t="s">
        <v>592</v>
      </c>
      <c r="L104" s="752">
        <v>315.38744059123582</v>
      </c>
      <c r="M104" s="752">
        <v>1</v>
      </c>
      <c r="N104" s="753">
        <v>315.38744059123582</v>
      </c>
    </row>
    <row r="105" spans="1:14" ht="14.4" customHeight="1" x14ac:dyDescent="0.3">
      <c r="A105" s="747" t="s">
        <v>590</v>
      </c>
      <c r="B105" s="748" t="s">
        <v>591</v>
      </c>
      <c r="C105" s="749" t="s">
        <v>608</v>
      </c>
      <c r="D105" s="750" t="s">
        <v>609</v>
      </c>
      <c r="E105" s="751">
        <v>50113001</v>
      </c>
      <c r="F105" s="750" t="s">
        <v>623</v>
      </c>
      <c r="G105" s="749" t="s">
        <v>624</v>
      </c>
      <c r="H105" s="749">
        <v>202924</v>
      </c>
      <c r="I105" s="749">
        <v>202924</v>
      </c>
      <c r="J105" s="749" t="s">
        <v>805</v>
      </c>
      <c r="K105" s="749" t="s">
        <v>806</v>
      </c>
      <c r="L105" s="752">
        <v>81.910000000000011</v>
      </c>
      <c r="M105" s="752">
        <v>2</v>
      </c>
      <c r="N105" s="753">
        <v>163.82000000000002</v>
      </c>
    </row>
    <row r="106" spans="1:14" ht="14.4" customHeight="1" x14ac:dyDescent="0.3">
      <c r="A106" s="747" t="s">
        <v>590</v>
      </c>
      <c r="B106" s="748" t="s">
        <v>591</v>
      </c>
      <c r="C106" s="749" t="s">
        <v>608</v>
      </c>
      <c r="D106" s="750" t="s">
        <v>609</v>
      </c>
      <c r="E106" s="751">
        <v>50113001</v>
      </c>
      <c r="F106" s="750" t="s">
        <v>623</v>
      </c>
      <c r="G106" s="749" t="s">
        <v>635</v>
      </c>
      <c r="H106" s="749">
        <v>213485</v>
      </c>
      <c r="I106" s="749">
        <v>213485</v>
      </c>
      <c r="J106" s="749" t="s">
        <v>673</v>
      </c>
      <c r="K106" s="749" t="s">
        <v>807</v>
      </c>
      <c r="L106" s="752">
        <v>721.2</v>
      </c>
      <c r="M106" s="752">
        <v>1</v>
      </c>
      <c r="N106" s="753">
        <v>721.2</v>
      </c>
    </row>
    <row r="107" spans="1:14" ht="14.4" customHeight="1" x14ac:dyDescent="0.3">
      <c r="A107" s="747" t="s">
        <v>590</v>
      </c>
      <c r="B107" s="748" t="s">
        <v>591</v>
      </c>
      <c r="C107" s="749" t="s">
        <v>608</v>
      </c>
      <c r="D107" s="750" t="s">
        <v>609</v>
      </c>
      <c r="E107" s="751">
        <v>50113001</v>
      </c>
      <c r="F107" s="750" t="s">
        <v>623</v>
      </c>
      <c r="G107" s="749" t="s">
        <v>635</v>
      </c>
      <c r="H107" s="749">
        <v>213487</v>
      </c>
      <c r="I107" s="749">
        <v>213487</v>
      </c>
      <c r="J107" s="749" t="s">
        <v>673</v>
      </c>
      <c r="K107" s="749" t="s">
        <v>808</v>
      </c>
      <c r="L107" s="752">
        <v>271.85000000000002</v>
      </c>
      <c r="M107" s="752">
        <v>4</v>
      </c>
      <c r="N107" s="753">
        <v>1087.4000000000001</v>
      </c>
    </row>
    <row r="108" spans="1:14" ht="14.4" customHeight="1" x14ac:dyDescent="0.3">
      <c r="A108" s="747" t="s">
        <v>590</v>
      </c>
      <c r="B108" s="748" t="s">
        <v>591</v>
      </c>
      <c r="C108" s="749" t="s">
        <v>608</v>
      </c>
      <c r="D108" s="750" t="s">
        <v>609</v>
      </c>
      <c r="E108" s="751">
        <v>50113001</v>
      </c>
      <c r="F108" s="750" t="s">
        <v>623</v>
      </c>
      <c r="G108" s="749" t="s">
        <v>635</v>
      </c>
      <c r="H108" s="749">
        <v>213489</v>
      </c>
      <c r="I108" s="749">
        <v>213489</v>
      </c>
      <c r="J108" s="749" t="s">
        <v>673</v>
      </c>
      <c r="K108" s="749" t="s">
        <v>674</v>
      </c>
      <c r="L108" s="752">
        <v>630.66000000000008</v>
      </c>
      <c r="M108" s="752">
        <v>11</v>
      </c>
      <c r="N108" s="753">
        <v>6937.2600000000011</v>
      </c>
    </row>
    <row r="109" spans="1:14" ht="14.4" customHeight="1" x14ac:dyDescent="0.3">
      <c r="A109" s="747" t="s">
        <v>590</v>
      </c>
      <c r="B109" s="748" t="s">
        <v>591</v>
      </c>
      <c r="C109" s="749" t="s">
        <v>608</v>
      </c>
      <c r="D109" s="750" t="s">
        <v>609</v>
      </c>
      <c r="E109" s="751">
        <v>50113001</v>
      </c>
      <c r="F109" s="750" t="s">
        <v>623</v>
      </c>
      <c r="G109" s="749" t="s">
        <v>635</v>
      </c>
      <c r="H109" s="749">
        <v>213494</v>
      </c>
      <c r="I109" s="749">
        <v>213494</v>
      </c>
      <c r="J109" s="749" t="s">
        <v>673</v>
      </c>
      <c r="K109" s="749" t="s">
        <v>675</v>
      </c>
      <c r="L109" s="752">
        <v>408.95</v>
      </c>
      <c r="M109" s="752">
        <v>51</v>
      </c>
      <c r="N109" s="753">
        <v>20856.45</v>
      </c>
    </row>
    <row r="110" spans="1:14" ht="14.4" customHeight="1" x14ac:dyDescent="0.3">
      <c r="A110" s="747" t="s">
        <v>590</v>
      </c>
      <c r="B110" s="748" t="s">
        <v>591</v>
      </c>
      <c r="C110" s="749" t="s">
        <v>608</v>
      </c>
      <c r="D110" s="750" t="s">
        <v>609</v>
      </c>
      <c r="E110" s="751">
        <v>50113001</v>
      </c>
      <c r="F110" s="750" t="s">
        <v>623</v>
      </c>
      <c r="G110" s="749" t="s">
        <v>592</v>
      </c>
      <c r="H110" s="749">
        <v>198219</v>
      </c>
      <c r="I110" s="749">
        <v>98219</v>
      </c>
      <c r="J110" s="749" t="s">
        <v>809</v>
      </c>
      <c r="K110" s="749" t="s">
        <v>810</v>
      </c>
      <c r="L110" s="752">
        <v>59.3</v>
      </c>
      <c r="M110" s="752">
        <v>1</v>
      </c>
      <c r="N110" s="753">
        <v>59.3</v>
      </c>
    </row>
    <row r="111" spans="1:14" ht="14.4" customHeight="1" x14ac:dyDescent="0.3">
      <c r="A111" s="747" t="s">
        <v>590</v>
      </c>
      <c r="B111" s="748" t="s">
        <v>591</v>
      </c>
      <c r="C111" s="749" t="s">
        <v>608</v>
      </c>
      <c r="D111" s="750" t="s">
        <v>609</v>
      </c>
      <c r="E111" s="751">
        <v>50113001</v>
      </c>
      <c r="F111" s="750" t="s">
        <v>623</v>
      </c>
      <c r="G111" s="749" t="s">
        <v>624</v>
      </c>
      <c r="H111" s="749">
        <v>31915</v>
      </c>
      <c r="I111" s="749">
        <v>31915</v>
      </c>
      <c r="J111" s="749" t="s">
        <v>811</v>
      </c>
      <c r="K111" s="749" t="s">
        <v>812</v>
      </c>
      <c r="L111" s="752">
        <v>173.69</v>
      </c>
      <c r="M111" s="752">
        <v>1</v>
      </c>
      <c r="N111" s="753">
        <v>173.69</v>
      </c>
    </row>
    <row r="112" spans="1:14" ht="14.4" customHeight="1" x14ac:dyDescent="0.3">
      <c r="A112" s="747" t="s">
        <v>590</v>
      </c>
      <c r="B112" s="748" t="s">
        <v>591</v>
      </c>
      <c r="C112" s="749" t="s">
        <v>608</v>
      </c>
      <c r="D112" s="750" t="s">
        <v>609</v>
      </c>
      <c r="E112" s="751">
        <v>50113001</v>
      </c>
      <c r="F112" s="750" t="s">
        <v>623</v>
      </c>
      <c r="G112" s="749" t="s">
        <v>624</v>
      </c>
      <c r="H112" s="749">
        <v>215605</v>
      </c>
      <c r="I112" s="749">
        <v>215605</v>
      </c>
      <c r="J112" s="749" t="s">
        <v>678</v>
      </c>
      <c r="K112" s="749" t="s">
        <v>813</v>
      </c>
      <c r="L112" s="752">
        <v>28.24</v>
      </c>
      <c r="M112" s="752">
        <v>1</v>
      </c>
      <c r="N112" s="753">
        <v>28.24</v>
      </c>
    </row>
    <row r="113" spans="1:14" ht="14.4" customHeight="1" x14ac:dyDescent="0.3">
      <c r="A113" s="747" t="s">
        <v>590</v>
      </c>
      <c r="B113" s="748" t="s">
        <v>591</v>
      </c>
      <c r="C113" s="749" t="s">
        <v>608</v>
      </c>
      <c r="D113" s="750" t="s">
        <v>609</v>
      </c>
      <c r="E113" s="751">
        <v>50113001</v>
      </c>
      <c r="F113" s="750" t="s">
        <v>623</v>
      </c>
      <c r="G113" s="749" t="s">
        <v>635</v>
      </c>
      <c r="H113" s="749">
        <v>100308</v>
      </c>
      <c r="I113" s="749">
        <v>100308</v>
      </c>
      <c r="J113" s="749" t="s">
        <v>680</v>
      </c>
      <c r="K113" s="749" t="s">
        <v>681</v>
      </c>
      <c r="L113" s="752">
        <v>43.330000000000005</v>
      </c>
      <c r="M113" s="752">
        <v>1</v>
      </c>
      <c r="N113" s="753">
        <v>43.330000000000005</v>
      </c>
    </row>
    <row r="114" spans="1:14" ht="14.4" customHeight="1" x14ac:dyDescent="0.3">
      <c r="A114" s="747" t="s">
        <v>590</v>
      </c>
      <c r="B114" s="748" t="s">
        <v>591</v>
      </c>
      <c r="C114" s="749" t="s">
        <v>608</v>
      </c>
      <c r="D114" s="750" t="s">
        <v>609</v>
      </c>
      <c r="E114" s="751">
        <v>50113001</v>
      </c>
      <c r="F114" s="750" t="s">
        <v>623</v>
      </c>
      <c r="G114" s="749" t="s">
        <v>624</v>
      </c>
      <c r="H114" s="749">
        <v>214355</v>
      </c>
      <c r="I114" s="749">
        <v>214355</v>
      </c>
      <c r="J114" s="749" t="s">
        <v>814</v>
      </c>
      <c r="K114" s="749" t="s">
        <v>815</v>
      </c>
      <c r="L114" s="752">
        <v>237.02999999999997</v>
      </c>
      <c r="M114" s="752">
        <v>3</v>
      </c>
      <c r="N114" s="753">
        <v>711.08999999999992</v>
      </c>
    </row>
    <row r="115" spans="1:14" ht="14.4" customHeight="1" x14ac:dyDescent="0.3">
      <c r="A115" s="747" t="s">
        <v>590</v>
      </c>
      <c r="B115" s="748" t="s">
        <v>591</v>
      </c>
      <c r="C115" s="749" t="s">
        <v>608</v>
      </c>
      <c r="D115" s="750" t="s">
        <v>609</v>
      </c>
      <c r="E115" s="751">
        <v>50113001</v>
      </c>
      <c r="F115" s="750" t="s">
        <v>623</v>
      </c>
      <c r="G115" s="749" t="s">
        <v>624</v>
      </c>
      <c r="H115" s="749">
        <v>216572</v>
      </c>
      <c r="I115" s="749">
        <v>216572</v>
      </c>
      <c r="J115" s="749" t="s">
        <v>682</v>
      </c>
      <c r="K115" s="749" t="s">
        <v>683</v>
      </c>
      <c r="L115" s="752">
        <v>36.285454545454549</v>
      </c>
      <c r="M115" s="752">
        <v>22</v>
      </c>
      <c r="N115" s="753">
        <v>798.28000000000009</v>
      </c>
    </row>
    <row r="116" spans="1:14" ht="14.4" customHeight="1" x14ac:dyDescent="0.3">
      <c r="A116" s="747" t="s">
        <v>590</v>
      </c>
      <c r="B116" s="748" t="s">
        <v>591</v>
      </c>
      <c r="C116" s="749" t="s">
        <v>608</v>
      </c>
      <c r="D116" s="750" t="s">
        <v>609</v>
      </c>
      <c r="E116" s="751">
        <v>50113001</v>
      </c>
      <c r="F116" s="750" t="s">
        <v>623</v>
      </c>
      <c r="G116" s="749" t="s">
        <v>624</v>
      </c>
      <c r="H116" s="749">
        <v>51366</v>
      </c>
      <c r="I116" s="749">
        <v>51366</v>
      </c>
      <c r="J116" s="749" t="s">
        <v>816</v>
      </c>
      <c r="K116" s="749" t="s">
        <v>817</v>
      </c>
      <c r="L116" s="752">
        <v>171.60000000000002</v>
      </c>
      <c r="M116" s="752">
        <v>74</v>
      </c>
      <c r="N116" s="753">
        <v>12698.400000000001</v>
      </c>
    </row>
    <row r="117" spans="1:14" ht="14.4" customHeight="1" x14ac:dyDescent="0.3">
      <c r="A117" s="747" t="s">
        <v>590</v>
      </c>
      <c r="B117" s="748" t="s">
        <v>591</v>
      </c>
      <c r="C117" s="749" t="s">
        <v>608</v>
      </c>
      <c r="D117" s="750" t="s">
        <v>609</v>
      </c>
      <c r="E117" s="751">
        <v>50113001</v>
      </c>
      <c r="F117" s="750" t="s">
        <v>623</v>
      </c>
      <c r="G117" s="749" t="s">
        <v>624</v>
      </c>
      <c r="H117" s="749">
        <v>51367</v>
      </c>
      <c r="I117" s="749">
        <v>51367</v>
      </c>
      <c r="J117" s="749" t="s">
        <v>816</v>
      </c>
      <c r="K117" s="749" t="s">
        <v>818</v>
      </c>
      <c r="L117" s="752">
        <v>92.95</v>
      </c>
      <c r="M117" s="752">
        <v>6</v>
      </c>
      <c r="N117" s="753">
        <v>557.70000000000005</v>
      </c>
    </row>
    <row r="118" spans="1:14" ht="14.4" customHeight="1" x14ac:dyDescent="0.3">
      <c r="A118" s="747" t="s">
        <v>590</v>
      </c>
      <c r="B118" s="748" t="s">
        <v>591</v>
      </c>
      <c r="C118" s="749" t="s">
        <v>608</v>
      </c>
      <c r="D118" s="750" t="s">
        <v>609</v>
      </c>
      <c r="E118" s="751">
        <v>50113001</v>
      </c>
      <c r="F118" s="750" t="s">
        <v>623</v>
      </c>
      <c r="G118" s="749" t="s">
        <v>624</v>
      </c>
      <c r="H118" s="749">
        <v>193724</v>
      </c>
      <c r="I118" s="749">
        <v>93724</v>
      </c>
      <c r="J118" s="749" t="s">
        <v>819</v>
      </c>
      <c r="K118" s="749" t="s">
        <v>820</v>
      </c>
      <c r="L118" s="752">
        <v>68.33</v>
      </c>
      <c r="M118" s="752">
        <v>3</v>
      </c>
      <c r="N118" s="753">
        <v>204.99</v>
      </c>
    </row>
    <row r="119" spans="1:14" ht="14.4" customHeight="1" x14ac:dyDescent="0.3">
      <c r="A119" s="747" t="s">
        <v>590</v>
      </c>
      <c r="B119" s="748" t="s">
        <v>591</v>
      </c>
      <c r="C119" s="749" t="s">
        <v>608</v>
      </c>
      <c r="D119" s="750" t="s">
        <v>609</v>
      </c>
      <c r="E119" s="751">
        <v>50113001</v>
      </c>
      <c r="F119" s="750" t="s">
        <v>623</v>
      </c>
      <c r="G119" s="749" t="s">
        <v>624</v>
      </c>
      <c r="H119" s="749">
        <v>134824</v>
      </c>
      <c r="I119" s="749">
        <v>134824</v>
      </c>
      <c r="J119" s="749" t="s">
        <v>821</v>
      </c>
      <c r="K119" s="749" t="s">
        <v>822</v>
      </c>
      <c r="L119" s="752">
        <v>199.98</v>
      </c>
      <c r="M119" s="752">
        <v>1</v>
      </c>
      <c r="N119" s="753">
        <v>199.98</v>
      </c>
    </row>
    <row r="120" spans="1:14" ht="14.4" customHeight="1" x14ac:dyDescent="0.3">
      <c r="A120" s="747" t="s">
        <v>590</v>
      </c>
      <c r="B120" s="748" t="s">
        <v>591</v>
      </c>
      <c r="C120" s="749" t="s">
        <v>608</v>
      </c>
      <c r="D120" s="750" t="s">
        <v>609</v>
      </c>
      <c r="E120" s="751">
        <v>50113001</v>
      </c>
      <c r="F120" s="750" t="s">
        <v>623</v>
      </c>
      <c r="G120" s="749" t="s">
        <v>624</v>
      </c>
      <c r="H120" s="749">
        <v>100720</v>
      </c>
      <c r="I120" s="749">
        <v>720</v>
      </c>
      <c r="J120" s="749" t="s">
        <v>823</v>
      </c>
      <c r="K120" s="749" t="s">
        <v>824</v>
      </c>
      <c r="L120" s="752">
        <v>78.634999999999991</v>
      </c>
      <c r="M120" s="752">
        <v>2</v>
      </c>
      <c r="N120" s="753">
        <v>157.26999999999998</v>
      </c>
    </row>
    <row r="121" spans="1:14" ht="14.4" customHeight="1" x14ac:dyDescent="0.3">
      <c r="A121" s="747" t="s">
        <v>590</v>
      </c>
      <c r="B121" s="748" t="s">
        <v>591</v>
      </c>
      <c r="C121" s="749" t="s">
        <v>608</v>
      </c>
      <c r="D121" s="750" t="s">
        <v>609</v>
      </c>
      <c r="E121" s="751">
        <v>50113001</v>
      </c>
      <c r="F121" s="750" t="s">
        <v>623</v>
      </c>
      <c r="G121" s="749" t="s">
        <v>624</v>
      </c>
      <c r="H121" s="749">
        <v>840220</v>
      </c>
      <c r="I121" s="749">
        <v>0</v>
      </c>
      <c r="J121" s="749" t="s">
        <v>692</v>
      </c>
      <c r="K121" s="749" t="s">
        <v>592</v>
      </c>
      <c r="L121" s="752">
        <v>218.2</v>
      </c>
      <c r="M121" s="752">
        <v>1</v>
      </c>
      <c r="N121" s="753">
        <v>218.2</v>
      </c>
    </row>
    <row r="122" spans="1:14" ht="14.4" customHeight="1" x14ac:dyDescent="0.3">
      <c r="A122" s="747" t="s">
        <v>590</v>
      </c>
      <c r="B122" s="748" t="s">
        <v>591</v>
      </c>
      <c r="C122" s="749" t="s">
        <v>608</v>
      </c>
      <c r="D122" s="750" t="s">
        <v>609</v>
      </c>
      <c r="E122" s="751">
        <v>50113001</v>
      </c>
      <c r="F122" s="750" t="s">
        <v>623</v>
      </c>
      <c r="G122" s="749" t="s">
        <v>624</v>
      </c>
      <c r="H122" s="749">
        <v>188217</v>
      </c>
      <c r="I122" s="749">
        <v>88217</v>
      </c>
      <c r="J122" s="749" t="s">
        <v>693</v>
      </c>
      <c r="K122" s="749" t="s">
        <v>694</v>
      </c>
      <c r="L122" s="752">
        <v>129.31</v>
      </c>
      <c r="M122" s="752">
        <v>1</v>
      </c>
      <c r="N122" s="753">
        <v>129.31</v>
      </c>
    </row>
    <row r="123" spans="1:14" ht="14.4" customHeight="1" x14ac:dyDescent="0.3">
      <c r="A123" s="747" t="s">
        <v>590</v>
      </c>
      <c r="B123" s="748" t="s">
        <v>591</v>
      </c>
      <c r="C123" s="749" t="s">
        <v>608</v>
      </c>
      <c r="D123" s="750" t="s">
        <v>609</v>
      </c>
      <c r="E123" s="751">
        <v>50113001</v>
      </c>
      <c r="F123" s="750" t="s">
        <v>623</v>
      </c>
      <c r="G123" s="749" t="s">
        <v>624</v>
      </c>
      <c r="H123" s="749">
        <v>153536</v>
      </c>
      <c r="I123" s="749">
        <v>153536</v>
      </c>
      <c r="J123" s="749" t="s">
        <v>825</v>
      </c>
      <c r="K123" s="749" t="s">
        <v>826</v>
      </c>
      <c r="L123" s="752">
        <v>74.890000000000015</v>
      </c>
      <c r="M123" s="752">
        <v>1</v>
      </c>
      <c r="N123" s="753">
        <v>74.890000000000015</v>
      </c>
    </row>
    <row r="124" spans="1:14" ht="14.4" customHeight="1" x14ac:dyDescent="0.3">
      <c r="A124" s="747" t="s">
        <v>590</v>
      </c>
      <c r="B124" s="748" t="s">
        <v>591</v>
      </c>
      <c r="C124" s="749" t="s">
        <v>608</v>
      </c>
      <c r="D124" s="750" t="s">
        <v>609</v>
      </c>
      <c r="E124" s="751">
        <v>50113001</v>
      </c>
      <c r="F124" s="750" t="s">
        <v>623</v>
      </c>
      <c r="G124" s="749" t="s">
        <v>624</v>
      </c>
      <c r="H124" s="749">
        <v>67558</v>
      </c>
      <c r="I124" s="749">
        <v>67558</v>
      </c>
      <c r="J124" s="749" t="s">
        <v>827</v>
      </c>
      <c r="K124" s="749" t="s">
        <v>828</v>
      </c>
      <c r="L124" s="752">
        <v>27.585000000000004</v>
      </c>
      <c r="M124" s="752">
        <v>6</v>
      </c>
      <c r="N124" s="753">
        <v>165.51000000000002</v>
      </c>
    </row>
    <row r="125" spans="1:14" ht="14.4" customHeight="1" x14ac:dyDescent="0.3">
      <c r="A125" s="747" t="s">
        <v>590</v>
      </c>
      <c r="B125" s="748" t="s">
        <v>591</v>
      </c>
      <c r="C125" s="749" t="s">
        <v>608</v>
      </c>
      <c r="D125" s="750" t="s">
        <v>609</v>
      </c>
      <c r="E125" s="751">
        <v>50113001</v>
      </c>
      <c r="F125" s="750" t="s">
        <v>623</v>
      </c>
      <c r="G125" s="749" t="s">
        <v>624</v>
      </c>
      <c r="H125" s="749">
        <v>117992</v>
      </c>
      <c r="I125" s="749">
        <v>17992</v>
      </c>
      <c r="J125" s="749" t="s">
        <v>702</v>
      </c>
      <c r="K125" s="749" t="s">
        <v>703</v>
      </c>
      <c r="L125" s="752">
        <v>94.289999999999992</v>
      </c>
      <c r="M125" s="752">
        <v>2</v>
      </c>
      <c r="N125" s="753">
        <v>188.57999999999998</v>
      </c>
    </row>
    <row r="126" spans="1:14" ht="14.4" customHeight="1" x14ac:dyDescent="0.3">
      <c r="A126" s="747" t="s">
        <v>590</v>
      </c>
      <c r="B126" s="748" t="s">
        <v>591</v>
      </c>
      <c r="C126" s="749" t="s">
        <v>608</v>
      </c>
      <c r="D126" s="750" t="s">
        <v>609</v>
      </c>
      <c r="E126" s="751">
        <v>50113001</v>
      </c>
      <c r="F126" s="750" t="s">
        <v>623</v>
      </c>
      <c r="G126" s="749" t="s">
        <v>624</v>
      </c>
      <c r="H126" s="749">
        <v>186393</v>
      </c>
      <c r="I126" s="749">
        <v>86393</v>
      </c>
      <c r="J126" s="749" t="s">
        <v>702</v>
      </c>
      <c r="K126" s="749" t="s">
        <v>829</v>
      </c>
      <c r="L126" s="752">
        <v>51.640000000000015</v>
      </c>
      <c r="M126" s="752">
        <v>2</v>
      </c>
      <c r="N126" s="753">
        <v>103.28000000000003</v>
      </c>
    </row>
    <row r="127" spans="1:14" ht="14.4" customHeight="1" x14ac:dyDescent="0.3">
      <c r="A127" s="747" t="s">
        <v>590</v>
      </c>
      <c r="B127" s="748" t="s">
        <v>591</v>
      </c>
      <c r="C127" s="749" t="s">
        <v>608</v>
      </c>
      <c r="D127" s="750" t="s">
        <v>609</v>
      </c>
      <c r="E127" s="751">
        <v>50113001</v>
      </c>
      <c r="F127" s="750" t="s">
        <v>623</v>
      </c>
      <c r="G127" s="749" t="s">
        <v>624</v>
      </c>
      <c r="H127" s="749">
        <v>100498</v>
      </c>
      <c r="I127" s="749">
        <v>498</v>
      </c>
      <c r="J127" s="749" t="s">
        <v>830</v>
      </c>
      <c r="K127" s="749" t="s">
        <v>831</v>
      </c>
      <c r="L127" s="752">
        <v>108.75000000000003</v>
      </c>
      <c r="M127" s="752">
        <v>4</v>
      </c>
      <c r="N127" s="753">
        <v>435.00000000000011</v>
      </c>
    </row>
    <row r="128" spans="1:14" ht="14.4" customHeight="1" x14ac:dyDescent="0.3">
      <c r="A128" s="747" t="s">
        <v>590</v>
      </c>
      <c r="B128" s="748" t="s">
        <v>591</v>
      </c>
      <c r="C128" s="749" t="s">
        <v>608</v>
      </c>
      <c r="D128" s="750" t="s">
        <v>609</v>
      </c>
      <c r="E128" s="751">
        <v>50113001</v>
      </c>
      <c r="F128" s="750" t="s">
        <v>623</v>
      </c>
      <c r="G128" s="749" t="s">
        <v>624</v>
      </c>
      <c r="H128" s="749">
        <v>215978</v>
      </c>
      <c r="I128" s="749">
        <v>215978</v>
      </c>
      <c r="J128" s="749" t="s">
        <v>832</v>
      </c>
      <c r="K128" s="749" t="s">
        <v>833</v>
      </c>
      <c r="L128" s="752">
        <v>116.60499999999999</v>
      </c>
      <c r="M128" s="752">
        <v>2</v>
      </c>
      <c r="N128" s="753">
        <v>233.20999999999998</v>
      </c>
    </row>
    <row r="129" spans="1:14" ht="14.4" customHeight="1" x14ac:dyDescent="0.3">
      <c r="A129" s="747" t="s">
        <v>590</v>
      </c>
      <c r="B129" s="748" t="s">
        <v>591</v>
      </c>
      <c r="C129" s="749" t="s">
        <v>608</v>
      </c>
      <c r="D129" s="750" t="s">
        <v>609</v>
      </c>
      <c r="E129" s="751">
        <v>50113001</v>
      </c>
      <c r="F129" s="750" t="s">
        <v>623</v>
      </c>
      <c r="G129" s="749" t="s">
        <v>624</v>
      </c>
      <c r="H129" s="749">
        <v>100502</v>
      </c>
      <c r="I129" s="749">
        <v>502</v>
      </c>
      <c r="J129" s="749" t="s">
        <v>704</v>
      </c>
      <c r="K129" s="749" t="s">
        <v>705</v>
      </c>
      <c r="L129" s="752">
        <v>238.67999999999998</v>
      </c>
      <c r="M129" s="752">
        <v>1</v>
      </c>
      <c r="N129" s="753">
        <v>238.67999999999998</v>
      </c>
    </row>
    <row r="130" spans="1:14" ht="14.4" customHeight="1" x14ac:dyDescent="0.3">
      <c r="A130" s="747" t="s">
        <v>590</v>
      </c>
      <c r="B130" s="748" t="s">
        <v>591</v>
      </c>
      <c r="C130" s="749" t="s">
        <v>608</v>
      </c>
      <c r="D130" s="750" t="s">
        <v>609</v>
      </c>
      <c r="E130" s="751">
        <v>50113001</v>
      </c>
      <c r="F130" s="750" t="s">
        <v>623</v>
      </c>
      <c r="G130" s="749" t="s">
        <v>624</v>
      </c>
      <c r="H130" s="749">
        <v>223144</v>
      </c>
      <c r="I130" s="749">
        <v>223144</v>
      </c>
      <c r="J130" s="749" t="s">
        <v>834</v>
      </c>
      <c r="K130" s="749" t="s">
        <v>835</v>
      </c>
      <c r="L130" s="752">
        <v>85.26</v>
      </c>
      <c r="M130" s="752">
        <v>2</v>
      </c>
      <c r="N130" s="753">
        <v>170.52</v>
      </c>
    </row>
    <row r="131" spans="1:14" ht="14.4" customHeight="1" x14ac:dyDescent="0.3">
      <c r="A131" s="747" t="s">
        <v>590</v>
      </c>
      <c r="B131" s="748" t="s">
        <v>591</v>
      </c>
      <c r="C131" s="749" t="s">
        <v>608</v>
      </c>
      <c r="D131" s="750" t="s">
        <v>609</v>
      </c>
      <c r="E131" s="751">
        <v>50113001</v>
      </c>
      <c r="F131" s="750" t="s">
        <v>623</v>
      </c>
      <c r="G131" s="749" t="s">
        <v>624</v>
      </c>
      <c r="H131" s="749">
        <v>223159</v>
      </c>
      <c r="I131" s="749">
        <v>223159</v>
      </c>
      <c r="J131" s="749" t="s">
        <v>836</v>
      </c>
      <c r="K131" s="749" t="s">
        <v>837</v>
      </c>
      <c r="L131" s="752">
        <v>72.919999999999987</v>
      </c>
      <c r="M131" s="752">
        <v>1</v>
      </c>
      <c r="N131" s="753">
        <v>72.919999999999987</v>
      </c>
    </row>
    <row r="132" spans="1:14" ht="14.4" customHeight="1" x14ac:dyDescent="0.3">
      <c r="A132" s="747" t="s">
        <v>590</v>
      </c>
      <c r="B132" s="748" t="s">
        <v>591</v>
      </c>
      <c r="C132" s="749" t="s">
        <v>608</v>
      </c>
      <c r="D132" s="750" t="s">
        <v>609</v>
      </c>
      <c r="E132" s="751">
        <v>50113001</v>
      </c>
      <c r="F132" s="750" t="s">
        <v>623</v>
      </c>
      <c r="G132" s="749" t="s">
        <v>635</v>
      </c>
      <c r="H132" s="749">
        <v>112572</v>
      </c>
      <c r="I132" s="749">
        <v>112572</v>
      </c>
      <c r="J132" s="749" t="s">
        <v>838</v>
      </c>
      <c r="K132" s="749" t="s">
        <v>839</v>
      </c>
      <c r="L132" s="752">
        <v>64.870000000000019</v>
      </c>
      <c r="M132" s="752">
        <v>1</v>
      </c>
      <c r="N132" s="753">
        <v>64.870000000000019</v>
      </c>
    </row>
    <row r="133" spans="1:14" ht="14.4" customHeight="1" x14ac:dyDescent="0.3">
      <c r="A133" s="747" t="s">
        <v>590</v>
      </c>
      <c r="B133" s="748" t="s">
        <v>591</v>
      </c>
      <c r="C133" s="749" t="s">
        <v>608</v>
      </c>
      <c r="D133" s="750" t="s">
        <v>609</v>
      </c>
      <c r="E133" s="751">
        <v>50113001</v>
      </c>
      <c r="F133" s="750" t="s">
        <v>623</v>
      </c>
      <c r="G133" s="749" t="s">
        <v>635</v>
      </c>
      <c r="H133" s="749">
        <v>155823</v>
      </c>
      <c r="I133" s="749">
        <v>55823</v>
      </c>
      <c r="J133" s="749" t="s">
        <v>709</v>
      </c>
      <c r="K133" s="749" t="s">
        <v>710</v>
      </c>
      <c r="L133" s="752">
        <v>33.470000000000006</v>
      </c>
      <c r="M133" s="752">
        <v>5</v>
      </c>
      <c r="N133" s="753">
        <v>167.35000000000002</v>
      </c>
    </row>
    <row r="134" spans="1:14" ht="14.4" customHeight="1" x14ac:dyDescent="0.3">
      <c r="A134" s="747" t="s">
        <v>590</v>
      </c>
      <c r="B134" s="748" t="s">
        <v>591</v>
      </c>
      <c r="C134" s="749" t="s">
        <v>608</v>
      </c>
      <c r="D134" s="750" t="s">
        <v>609</v>
      </c>
      <c r="E134" s="751">
        <v>50113001</v>
      </c>
      <c r="F134" s="750" t="s">
        <v>623</v>
      </c>
      <c r="G134" s="749" t="s">
        <v>635</v>
      </c>
      <c r="H134" s="749">
        <v>155824</v>
      </c>
      <c r="I134" s="749">
        <v>55824</v>
      </c>
      <c r="J134" s="749" t="s">
        <v>709</v>
      </c>
      <c r="K134" s="749" t="s">
        <v>711</v>
      </c>
      <c r="L134" s="752">
        <v>50.680277777777782</v>
      </c>
      <c r="M134" s="752">
        <v>108</v>
      </c>
      <c r="N134" s="753">
        <v>5473.47</v>
      </c>
    </row>
    <row r="135" spans="1:14" ht="14.4" customHeight="1" x14ac:dyDescent="0.3">
      <c r="A135" s="747" t="s">
        <v>590</v>
      </c>
      <c r="B135" s="748" t="s">
        <v>591</v>
      </c>
      <c r="C135" s="749" t="s">
        <v>608</v>
      </c>
      <c r="D135" s="750" t="s">
        <v>609</v>
      </c>
      <c r="E135" s="751">
        <v>50113001</v>
      </c>
      <c r="F135" s="750" t="s">
        <v>623</v>
      </c>
      <c r="G135" s="749" t="s">
        <v>635</v>
      </c>
      <c r="H135" s="749">
        <v>850729</v>
      </c>
      <c r="I135" s="749">
        <v>157875</v>
      </c>
      <c r="J135" s="749" t="s">
        <v>840</v>
      </c>
      <c r="K135" s="749" t="s">
        <v>841</v>
      </c>
      <c r="L135" s="752">
        <v>225.5</v>
      </c>
      <c r="M135" s="752">
        <v>29</v>
      </c>
      <c r="N135" s="753">
        <v>6539.5</v>
      </c>
    </row>
    <row r="136" spans="1:14" ht="14.4" customHeight="1" x14ac:dyDescent="0.3">
      <c r="A136" s="747" t="s">
        <v>590</v>
      </c>
      <c r="B136" s="748" t="s">
        <v>591</v>
      </c>
      <c r="C136" s="749" t="s">
        <v>608</v>
      </c>
      <c r="D136" s="750" t="s">
        <v>609</v>
      </c>
      <c r="E136" s="751">
        <v>50113001</v>
      </c>
      <c r="F136" s="750" t="s">
        <v>623</v>
      </c>
      <c r="G136" s="749" t="s">
        <v>624</v>
      </c>
      <c r="H136" s="749">
        <v>849941</v>
      </c>
      <c r="I136" s="749">
        <v>162142</v>
      </c>
      <c r="J136" s="749" t="s">
        <v>712</v>
      </c>
      <c r="K136" s="749" t="s">
        <v>713</v>
      </c>
      <c r="L136" s="752">
        <v>29.740000000000006</v>
      </c>
      <c r="M136" s="752">
        <v>1</v>
      </c>
      <c r="N136" s="753">
        <v>29.740000000000006</v>
      </c>
    </row>
    <row r="137" spans="1:14" ht="14.4" customHeight="1" x14ac:dyDescent="0.3">
      <c r="A137" s="747" t="s">
        <v>590</v>
      </c>
      <c r="B137" s="748" t="s">
        <v>591</v>
      </c>
      <c r="C137" s="749" t="s">
        <v>608</v>
      </c>
      <c r="D137" s="750" t="s">
        <v>609</v>
      </c>
      <c r="E137" s="751">
        <v>50113001</v>
      </c>
      <c r="F137" s="750" t="s">
        <v>623</v>
      </c>
      <c r="G137" s="749" t="s">
        <v>624</v>
      </c>
      <c r="H137" s="749">
        <v>159357</v>
      </c>
      <c r="I137" s="749">
        <v>59357</v>
      </c>
      <c r="J137" s="749" t="s">
        <v>842</v>
      </c>
      <c r="K137" s="749" t="s">
        <v>843</v>
      </c>
      <c r="L137" s="752">
        <v>188.88</v>
      </c>
      <c r="M137" s="752">
        <v>1</v>
      </c>
      <c r="N137" s="753">
        <v>188.88</v>
      </c>
    </row>
    <row r="138" spans="1:14" ht="14.4" customHeight="1" x14ac:dyDescent="0.3">
      <c r="A138" s="747" t="s">
        <v>590</v>
      </c>
      <c r="B138" s="748" t="s">
        <v>591</v>
      </c>
      <c r="C138" s="749" t="s">
        <v>608</v>
      </c>
      <c r="D138" s="750" t="s">
        <v>609</v>
      </c>
      <c r="E138" s="751">
        <v>50113001</v>
      </c>
      <c r="F138" s="750" t="s">
        <v>623</v>
      </c>
      <c r="G138" s="749" t="s">
        <v>635</v>
      </c>
      <c r="H138" s="749">
        <v>145551</v>
      </c>
      <c r="I138" s="749">
        <v>145551</v>
      </c>
      <c r="J138" s="749" t="s">
        <v>844</v>
      </c>
      <c r="K138" s="749" t="s">
        <v>845</v>
      </c>
      <c r="L138" s="752">
        <v>69.38000000000001</v>
      </c>
      <c r="M138" s="752">
        <v>1</v>
      </c>
      <c r="N138" s="753">
        <v>69.38000000000001</v>
      </c>
    </row>
    <row r="139" spans="1:14" ht="14.4" customHeight="1" x14ac:dyDescent="0.3">
      <c r="A139" s="747" t="s">
        <v>590</v>
      </c>
      <c r="B139" s="748" t="s">
        <v>591</v>
      </c>
      <c r="C139" s="749" t="s">
        <v>608</v>
      </c>
      <c r="D139" s="750" t="s">
        <v>609</v>
      </c>
      <c r="E139" s="751">
        <v>50113001</v>
      </c>
      <c r="F139" s="750" t="s">
        <v>623</v>
      </c>
      <c r="G139" s="749" t="s">
        <v>635</v>
      </c>
      <c r="H139" s="749">
        <v>109709</v>
      </c>
      <c r="I139" s="749">
        <v>9709</v>
      </c>
      <c r="J139" s="749" t="s">
        <v>846</v>
      </c>
      <c r="K139" s="749" t="s">
        <v>847</v>
      </c>
      <c r="L139" s="752">
        <v>86.66</v>
      </c>
      <c r="M139" s="752">
        <v>2</v>
      </c>
      <c r="N139" s="753">
        <v>173.32</v>
      </c>
    </row>
    <row r="140" spans="1:14" ht="14.4" customHeight="1" x14ac:dyDescent="0.3">
      <c r="A140" s="747" t="s">
        <v>590</v>
      </c>
      <c r="B140" s="748" t="s">
        <v>591</v>
      </c>
      <c r="C140" s="749" t="s">
        <v>608</v>
      </c>
      <c r="D140" s="750" t="s">
        <v>609</v>
      </c>
      <c r="E140" s="751">
        <v>50113001</v>
      </c>
      <c r="F140" s="750" t="s">
        <v>623</v>
      </c>
      <c r="G140" s="749" t="s">
        <v>624</v>
      </c>
      <c r="H140" s="749">
        <v>188900</v>
      </c>
      <c r="I140" s="749">
        <v>88900</v>
      </c>
      <c r="J140" s="749" t="s">
        <v>848</v>
      </c>
      <c r="K140" s="749" t="s">
        <v>849</v>
      </c>
      <c r="L140" s="752">
        <v>78.100000000000009</v>
      </c>
      <c r="M140" s="752">
        <v>2</v>
      </c>
      <c r="N140" s="753">
        <v>156.20000000000002</v>
      </c>
    </row>
    <row r="141" spans="1:14" ht="14.4" customHeight="1" x14ac:dyDescent="0.3">
      <c r="A141" s="747" t="s">
        <v>590</v>
      </c>
      <c r="B141" s="748" t="s">
        <v>591</v>
      </c>
      <c r="C141" s="749" t="s">
        <v>608</v>
      </c>
      <c r="D141" s="750" t="s">
        <v>609</v>
      </c>
      <c r="E141" s="751">
        <v>50113001</v>
      </c>
      <c r="F141" s="750" t="s">
        <v>623</v>
      </c>
      <c r="G141" s="749" t="s">
        <v>624</v>
      </c>
      <c r="H141" s="749">
        <v>195459</v>
      </c>
      <c r="I141" s="749">
        <v>95459</v>
      </c>
      <c r="J141" s="749" t="s">
        <v>850</v>
      </c>
      <c r="K141" s="749" t="s">
        <v>851</v>
      </c>
      <c r="L141" s="752">
        <v>73.655000000000001</v>
      </c>
      <c r="M141" s="752">
        <v>2</v>
      </c>
      <c r="N141" s="753">
        <v>147.31</v>
      </c>
    </row>
    <row r="142" spans="1:14" ht="14.4" customHeight="1" x14ac:dyDescent="0.3">
      <c r="A142" s="747" t="s">
        <v>590</v>
      </c>
      <c r="B142" s="748" t="s">
        <v>591</v>
      </c>
      <c r="C142" s="749" t="s">
        <v>608</v>
      </c>
      <c r="D142" s="750" t="s">
        <v>609</v>
      </c>
      <c r="E142" s="751">
        <v>50113001</v>
      </c>
      <c r="F142" s="750" t="s">
        <v>623</v>
      </c>
      <c r="G142" s="749" t="s">
        <v>624</v>
      </c>
      <c r="H142" s="749">
        <v>395293</v>
      </c>
      <c r="I142" s="749">
        <v>180305</v>
      </c>
      <c r="J142" s="749" t="s">
        <v>726</v>
      </c>
      <c r="K142" s="749" t="s">
        <v>727</v>
      </c>
      <c r="L142" s="752">
        <v>114.92999999999998</v>
      </c>
      <c r="M142" s="752">
        <v>1</v>
      </c>
      <c r="N142" s="753">
        <v>114.92999999999998</v>
      </c>
    </row>
    <row r="143" spans="1:14" ht="14.4" customHeight="1" x14ac:dyDescent="0.3">
      <c r="A143" s="747" t="s">
        <v>590</v>
      </c>
      <c r="B143" s="748" t="s">
        <v>591</v>
      </c>
      <c r="C143" s="749" t="s">
        <v>608</v>
      </c>
      <c r="D143" s="750" t="s">
        <v>609</v>
      </c>
      <c r="E143" s="751">
        <v>50113001</v>
      </c>
      <c r="F143" s="750" t="s">
        <v>623</v>
      </c>
      <c r="G143" s="749" t="s">
        <v>624</v>
      </c>
      <c r="H143" s="749">
        <v>185636</v>
      </c>
      <c r="I143" s="749">
        <v>185636</v>
      </c>
      <c r="J143" s="749" t="s">
        <v>852</v>
      </c>
      <c r="K143" s="749" t="s">
        <v>853</v>
      </c>
      <c r="L143" s="752">
        <v>133.36000000000007</v>
      </c>
      <c r="M143" s="752">
        <v>1</v>
      </c>
      <c r="N143" s="753">
        <v>133.36000000000007</v>
      </c>
    </row>
    <row r="144" spans="1:14" ht="14.4" customHeight="1" x14ac:dyDescent="0.3">
      <c r="A144" s="747" t="s">
        <v>590</v>
      </c>
      <c r="B144" s="748" t="s">
        <v>591</v>
      </c>
      <c r="C144" s="749" t="s">
        <v>608</v>
      </c>
      <c r="D144" s="750" t="s">
        <v>609</v>
      </c>
      <c r="E144" s="751">
        <v>50113001</v>
      </c>
      <c r="F144" s="750" t="s">
        <v>623</v>
      </c>
      <c r="G144" s="749" t="s">
        <v>624</v>
      </c>
      <c r="H144" s="749">
        <v>132087</v>
      </c>
      <c r="I144" s="749">
        <v>32087</v>
      </c>
      <c r="J144" s="749" t="s">
        <v>854</v>
      </c>
      <c r="K144" s="749" t="s">
        <v>855</v>
      </c>
      <c r="L144" s="752">
        <v>29.11333333333333</v>
      </c>
      <c r="M144" s="752">
        <v>9</v>
      </c>
      <c r="N144" s="753">
        <v>262.02</v>
      </c>
    </row>
    <row r="145" spans="1:14" ht="14.4" customHeight="1" x14ac:dyDescent="0.3">
      <c r="A145" s="747" t="s">
        <v>590</v>
      </c>
      <c r="B145" s="748" t="s">
        <v>591</v>
      </c>
      <c r="C145" s="749" t="s">
        <v>608</v>
      </c>
      <c r="D145" s="750" t="s">
        <v>609</v>
      </c>
      <c r="E145" s="751">
        <v>50113001</v>
      </c>
      <c r="F145" s="750" t="s">
        <v>623</v>
      </c>
      <c r="G145" s="749" t="s">
        <v>624</v>
      </c>
      <c r="H145" s="749">
        <v>132090</v>
      </c>
      <c r="I145" s="749">
        <v>32090</v>
      </c>
      <c r="J145" s="749" t="s">
        <v>856</v>
      </c>
      <c r="K145" s="749" t="s">
        <v>857</v>
      </c>
      <c r="L145" s="752">
        <v>27.49</v>
      </c>
      <c r="M145" s="752">
        <v>4</v>
      </c>
      <c r="N145" s="753">
        <v>109.96</v>
      </c>
    </row>
    <row r="146" spans="1:14" ht="14.4" customHeight="1" x14ac:dyDescent="0.3">
      <c r="A146" s="747" t="s">
        <v>590</v>
      </c>
      <c r="B146" s="748" t="s">
        <v>591</v>
      </c>
      <c r="C146" s="749" t="s">
        <v>608</v>
      </c>
      <c r="D146" s="750" t="s">
        <v>609</v>
      </c>
      <c r="E146" s="751">
        <v>50113001</v>
      </c>
      <c r="F146" s="750" t="s">
        <v>623</v>
      </c>
      <c r="G146" s="749" t="s">
        <v>624</v>
      </c>
      <c r="H146" s="749">
        <v>143979</v>
      </c>
      <c r="I146" s="749">
        <v>43979</v>
      </c>
      <c r="J146" s="749" t="s">
        <v>735</v>
      </c>
      <c r="K146" s="749" t="s">
        <v>736</v>
      </c>
      <c r="L146" s="752">
        <v>81.88</v>
      </c>
      <c r="M146" s="752">
        <v>2</v>
      </c>
      <c r="N146" s="753">
        <v>163.76</v>
      </c>
    </row>
    <row r="147" spans="1:14" ht="14.4" customHeight="1" x14ac:dyDescent="0.3">
      <c r="A147" s="747" t="s">
        <v>590</v>
      </c>
      <c r="B147" s="748" t="s">
        <v>591</v>
      </c>
      <c r="C147" s="749" t="s">
        <v>608</v>
      </c>
      <c r="D147" s="750" t="s">
        <v>609</v>
      </c>
      <c r="E147" s="751">
        <v>50113001</v>
      </c>
      <c r="F147" s="750" t="s">
        <v>623</v>
      </c>
      <c r="G147" s="749" t="s">
        <v>624</v>
      </c>
      <c r="H147" s="749">
        <v>850072</v>
      </c>
      <c r="I147" s="749">
        <v>162502</v>
      </c>
      <c r="J147" s="749" t="s">
        <v>858</v>
      </c>
      <c r="K147" s="749" t="s">
        <v>859</v>
      </c>
      <c r="L147" s="752">
        <v>56.100000000000016</v>
      </c>
      <c r="M147" s="752">
        <v>1</v>
      </c>
      <c r="N147" s="753">
        <v>56.100000000000016</v>
      </c>
    </row>
    <row r="148" spans="1:14" ht="14.4" customHeight="1" x14ac:dyDescent="0.3">
      <c r="A148" s="747" t="s">
        <v>590</v>
      </c>
      <c r="B148" s="748" t="s">
        <v>591</v>
      </c>
      <c r="C148" s="749" t="s">
        <v>608</v>
      </c>
      <c r="D148" s="750" t="s">
        <v>609</v>
      </c>
      <c r="E148" s="751">
        <v>50113001</v>
      </c>
      <c r="F148" s="750" t="s">
        <v>623</v>
      </c>
      <c r="G148" s="749" t="s">
        <v>635</v>
      </c>
      <c r="H148" s="749">
        <v>190973</v>
      </c>
      <c r="I148" s="749">
        <v>190973</v>
      </c>
      <c r="J148" s="749" t="s">
        <v>860</v>
      </c>
      <c r="K148" s="749" t="s">
        <v>861</v>
      </c>
      <c r="L148" s="752">
        <v>224.37</v>
      </c>
      <c r="M148" s="752">
        <v>1</v>
      </c>
      <c r="N148" s="753">
        <v>224.37</v>
      </c>
    </row>
    <row r="149" spans="1:14" ht="14.4" customHeight="1" x14ac:dyDescent="0.3">
      <c r="A149" s="747" t="s">
        <v>590</v>
      </c>
      <c r="B149" s="748" t="s">
        <v>591</v>
      </c>
      <c r="C149" s="749" t="s">
        <v>608</v>
      </c>
      <c r="D149" s="750" t="s">
        <v>609</v>
      </c>
      <c r="E149" s="751">
        <v>50113001</v>
      </c>
      <c r="F149" s="750" t="s">
        <v>623</v>
      </c>
      <c r="G149" s="749" t="s">
        <v>624</v>
      </c>
      <c r="H149" s="749">
        <v>181425</v>
      </c>
      <c r="I149" s="749">
        <v>81425</v>
      </c>
      <c r="J149" s="749" t="s">
        <v>862</v>
      </c>
      <c r="K149" s="749" t="s">
        <v>863</v>
      </c>
      <c r="L149" s="752">
        <v>116.72</v>
      </c>
      <c r="M149" s="752">
        <v>1</v>
      </c>
      <c r="N149" s="753">
        <v>116.72</v>
      </c>
    </row>
    <row r="150" spans="1:14" ht="14.4" customHeight="1" x14ac:dyDescent="0.3">
      <c r="A150" s="747" t="s">
        <v>590</v>
      </c>
      <c r="B150" s="748" t="s">
        <v>591</v>
      </c>
      <c r="C150" s="749" t="s">
        <v>608</v>
      </c>
      <c r="D150" s="750" t="s">
        <v>609</v>
      </c>
      <c r="E150" s="751">
        <v>50113001</v>
      </c>
      <c r="F150" s="750" t="s">
        <v>623</v>
      </c>
      <c r="G150" s="749" t="s">
        <v>624</v>
      </c>
      <c r="H150" s="749">
        <v>846281</v>
      </c>
      <c r="I150" s="749">
        <v>107611</v>
      </c>
      <c r="J150" s="749" t="s">
        <v>864</v>
      </c>
      <c r="K150" s="749" t="s">
        <v>865</v>
      </c>
      <c r="L150" s="752">
        <v>212.05</v>
      </c>
      <c r="M150" s="752">
        <v>1</v>
      </c>
      <c r="N150" s="753">
        <v>212.05</v>
      </c>
    </row>
    <row r="151" spans="1:14" ht="14.4" customHeight="1" x14ac:dyDescent="0.3">
      <c r="A151" s="747" t="s">
        <v>590</v>
      </c>
      <c r="B151" s="748" t="s">
        <v>591</v>
      </c>
      <c r="C151" s="749" t="s">
        <v>608</v>
      </c>
      <c r="D151" s="750" t="s">
        <v>609</v>
      </c>
      <c r="E151" s="751">
        <v>50113001</v>
      </c>
      <c r="F151" s="750" t="s">
        <v>623</v>
      </c>
      <c r="G151" s="749" t="s">
        <v>635</v>
      </c>
      <c r="H151" s="749">
        <v>166030</v>
      </c>
      <c r="I151" s="749">
        <v>66030</v>
      </c>
      <c r="J151" s="749" t="s">
        <v>747</v>
      </c>
      <c r="K151" s="749" t="s">
        <v>748</v>
      </c>
      <c r="L151" s="752">
        <v>29.830000000000005</v>
      </c>
      <c r="M151" s="752">
        <v>1</v>
      </c>
      <c r="N151" s="753">
        <v>29.830000000000005</v>
      </c>
    </row>
    <row r="152" spans="1:14" ht="14.4" customHeight="1" x14ac:dyDescent="0.3">
      <c r="A152" s="747" t="s">
        <v>590</v>
      </c>
      <c r="B152" s="748" t="s">
        <v>591</v>
      </c>
      <c r="C152" s="749" t="s">
        <v>608</v>
      </c>
      <c r="D152" s="750" t="s">
        <v>609</v>
      </c>
      <c r="E152" s="751">
        <v>50113013</v>
      </c>
      <c r="F152" s="750" t="s">
        <v>754</v>
      </c>
      <c r="G152" s="749" t="s">
        <v>624</v>
      </c>
      <c r="H152" s="749">
        <v>172972</v>
      </c>
      <c r="I152" s="749">
        <v>72972</v>
      </c>
      <c r="J152" s="749" t="s">
        <v>755</v>
      </c>
      <c r="K152" s="749" t="s">
        <v>756</v>
      </c>
      <c r="L152" s="752">
        <v>181.64999999999998</v>
      </c>
      <c r="M152" s="752">
        <v>4.2</v>
      </c>
      <c r="N152" s="753">
        <v>762.93</v>
      </c>
    </row>
    <row r="153" spans="1:14" ht="14.4" customHeight="1" x14ac:dyDescent="0.3">
      <c r="A153" s="747" t="s">
        <v>590</v>
      </c>
      <c r="B153" s="748" t="s">
        <v>591</v>
      </c>
      <c r="C153" s="749" t="s">
        <v>608</v>
      </c>
      <c r="D153" s="750" t="s">
        <v>609</v>
      </c>
      <c r="E153" s="751">
        <v>50113013</v>
      </c>
      <c r="F153" s="750" t="s">
        <v>754</v>
      </c>
      <c r="G153" s="749" t="s">
        <v>624</v>
      </c>
      <c r="H153" s="749">
        <v>183926</v>
      </c>
      <c r="I153" s="749">
        <v>183926</v>
      </c>
      <c r="J153" s="749" t="s">
        <v>761</v>
      </c>
      <c r="K153" s="749" t="s">
        <v>762</v>
      </c>
      <c r="L153" s="752">
        <v>132.66000000000005</v>
      </c>
      <c r="M153" s="752">
        <v>65.999999999999815</v>
      </c>
      <c r="N153" s="753">
        <v>8755.5599999999795</v>
      </c>
    </row>
    <row r="154" spans="1:14" ht="14.4" customHeight="1" x14ac:dyDescent="0.3">
      <c r="A154" s="747" t="s">
        <v>590</v>
      </c>
      <c r="B154" s="748" t="s">
        <v>591</v>
      </c>
      <c r="C154" s="749" t="s">
        <v>608</v>
      </c>
      <c r="D154" s="750" t="s">
        <v>609</v>
      </c>
      <c r="E154" s="751">
        <v>50113013</v>
      </c>
      <c r="F154" s="750" t="s">
        <v>754</v>
      </c>
      <c r="G154" s="749" t="s">
        <v>635</v>
      </c>
      <c r="H154" s="749">
        <v>849655</v>
      </c>
      <c r="I154" s="749">
        <v>129836</v>
      </c>
      <c r="J154" s="749" t="s">
        <v>763</v>
      </c>
      <c r="K154" s="749" t="s">
        <v>764</v>
      </c>
      <c r="L154" s="752">
        <v>262.89999999999998</v>
      </c>
      <c r="M154" s="752">
        <v>4.8999999999999995</v>
      </c>
      <c r="N154" s="753">
        <v>1288.2099999999998</v>
      </c>
    </row>
    <row r="155" spans="1:14" ht="14.4" customHeight="1" x14ac:dyDescent="0.3">
      <c r="A155" s="747" t="s">
        <v>590</v>
      </c>
      <c r="B155" s="748" t="s">
        <v>591</v>
      </c>
      <c r="C155" s="749" t="s">
        <v>608</v>
      </c>
      <c r="D155" s="750" t="s">
        <v>609</v>
      </c>
      <c r="E155" s="751">
        <v>50113013</v>
      </c>
      <c r="F155" s="750" t="s">
        <v>754</v>
      </c>
      <c r="G155" s="749" t="s">
        <v>635</v>
      </c>
      <c r="H155" s="749">
        <v>849887</v>
      </c>
      <c r="I155" s="749">
        <v>129834</v>
      </c>
      <c r="J155" s="749" t="s">
        <v>765</v>
      </c>
      <c r="K155" s="749" t="s">
        <v>592</v>
      </c>
      <c r="L155" s="752">
        <v>154</v>
      </c>
      <c r="M155" s="752">
        <v>0.70000000000000007</v>
      </c>
      <c r="N155" s="753">
        <v>107.80000000000001</v>
      </c>
    </row>
    <row r="156" spans="1:14" ht="14.4" customHeight="1" x14ac:dyDescent="0.3">
      <c r="A156" s="747" t="s">
        <v>590</v>
      </c>
      <c r="B156" s="748" t="s">
        <v>591</v>
      </c>
      <c r="C156" s="749" t="s">
        <v>608</v>
      </c>
      <c r="D156" s="750" t="s">
        <v>609</v>
      </c>
      <c r="E156" s="751">
        <v>50113013</v>
      </c>
      <c r="F156" s="750" t="s">
        <v>754</v>
      </c>
      <c r="G156" s="749" t="s">
        <v>624</v>
      </c>
      <c r="H156" s="749">
        <v>844576</v>
      </c>
      <c r="I156" s="749">
        <v>100339</v>
      </c>
      <c r="J156" s="749" t="s">
        <v>866</v>
      </c>
      <c r="K156" s="749" t="s">
        <v>867</v>
      </c>
      <c r="L156" s="752">
        <v>97.61</v>
      </c>
      <c r="M156" s="752">
        <v>1</v>
      </c>
      <c r="N156" s="753">
        <v>97.61</v>
      </c>
    </row>
    <row r="157" spans="1:14" ht="14.4" customHeight="1" x14ac:dyDescent="0.3">
      <c r="A157" s="747" t="s">
        <v>590</v>
      </c>
      <c r="B157" s="748" t="s">
        <v>591</v>
      </c>
      <c r="C157" s="749" t="s">
        <v>608</v>
      </c>
      <c r="D157" s="750" t="s">
        <v>609</v>
      </c>
      <c r="E157" s="751">
        <v>50113013</v>
      </c>
      <c r="F157" s="750" t="s">
        <v>754</v>
      </c>
      <c r="G157" s="749" t="s">
        <v>635</v>
      </c>
      <c r="H157" s="749">
        <v>118547</v>
      </c>
      <c r="I157" s="749">
        <v>18547</v>
      </c>
      <c r="J157" s="749" t="s">
        <v>868</v>
      </c>
      <c r="K157" s="749" t="s">
        <v>869</v>
      </c>
      <c r="L157" s="752">
        <v>122.59250000000003</v>
      </c>
      <c r="M157" s="752">
        <v>8</v>
      </c>
      <c r="N157" s="753">
        <v>980.74000000000024</v>
      </c>
    </row>
    <row r="158" spans="1:14" ht="14.4" customHeight="1" x14ac:dyDescent="0.3">
      <c r="A158" s="747" t="s">
        <v>590</v>
      </c>
      <c r="B158" s="748" t="s">
        <v>591</v>
      </c>
      <c r="C158" s="749" t="s">
        <v>611</v>
      </c>
      <c r="D158" s="750" t="s">
        <v>612</v>
      </c>
      <c r="E158" s="751">
        <v>50113001</v>
      </c>
      <c r="F158" s="750" t="s">
        <v>623</v>
      </c>
      <c r="G158" s="749" t="s">
        <v>624</v>
      </c>
      <c r="H158" s="749">
        <v>845008</v>
      </c>
      <c r="I158" s="749">
        <v>107806</v>
      </c>
      <c r="J158" s="749" t="s">
        <v>870</v>
      </c>
      <c r="K158" s="749" t="s">
        <v>871</v>
      </c>
      <c r="L158" s="752">
        <v>52.59</v>
      </c>
      <c r="M158" s="752">
        <v>1</v>
      </c>
      <c r="N158" s="753">
        <v>52.59</v>
      </c>
    </row>
    <row r="159" spans="1:14" ht="14.4" customHeight="1" x14ac:dyDescent="0.3">
      <c r="A159" s="747" t="s">
        <v>590</v>
      </c>
      <c r="B159" s="748" t="s">
        <v>591</v>
      </c>
      <c r="C159" s="749" t="s">
        <v>611</v>
      </c>
      <c r="D159" s="750" t="s">
        <v>612</v>
      </c>
      <c r="E159" s="751">
        <v>50113001</v>
      </c>
      <c r="F159" s="750" t="s">
        <v>623</v>
      </c>
      <c r="G159" s="749" t="s">
        <v>635</v>
      </c>
      <c r="H159" s="749">
        <v>102954</v>
      </c>
      <c r="I159" s="749">
        <v>2954</v>
      </c>
      <c r="J159" s="749" t="s">
        <v>872</v>
      </c>
      <c r="K159" s="749" t="s">
        <v>873</v>
      </c>
      <c r="L159" s="752">
        <v>14.970000000000004</v>
      </c>
      <c r="M159" s="752">
        <v>1</v>
      </c>
      <c r="N159" s="753">
        <v>14.970000000000004</v>
      </c>
    </row>
    <row r="160" spans="1:14" ht="14.4" customHeight="1" x14ac:dyDescent="0.3">
      <c r="A160" s="747" t="s">
        <v>590</v>
      </c>
      <c r="B160" s="748" t="s">
        <v>591</v>
      </c>
      <c r="C160" s="749" t="s">
        <v>611</v>
      </c>
      <c r="D160" s="750" t="s">
        <v>612</v>
      </c>
      <c r="E160" s="751">
        <v>50113001</v>
      </c>
      <c r="F160" s="750" t="s">
        <v>623</v>
      </c>
      <c r="G160" s="749" t="s">
        <v>624</v>
      </c>
      <c r="H160" s="749">
        <v>167547</v>
      </c>
      <c r="I160" s="749">
        <v>67547</v>
      </c>
      <c r="J160" s="749" t="s">
        <v>629</v>
      </c>
      <c r="K160" s="749" t="s">
        <v>630</v>
      </c>
      <c r="L160" s="752">
        <v>47.12</v>
      </c>
      <c r="M160" s="752">
        <v>6</v>
      </c>
      <c r="N160" s="753">
        <v>282.71999999999997</v>
      </c>
    </row>
    <row r="161" spans="1:14" ht="14.4" customHeight="1" x14ac:dyDescent="0.3">
      <c r="A161" s="747" t="s">
        <v>590</v>
      </c>
      <c r="B161" s="748" t="s">
        <v>591</v>
      </c>
      <c r="C161" s="749" t="s">
        <v>611</v>
      </c>
      <c r="D161" s="750" t="s">
        <v>612</v>
      </c>
      <c r="E161" s="751">
        <v>50113001</v>
      </c>
      <c r="F161" s="750" t="s">
        <v>623</v>
      </c>
      <c r="G161" s="749" t="s">
        <v>635</v>
      </c>
      <c r="H161" s="749">
        <v>112891</v>
      </c>
      <c r="I161" s="749">
        <v>12891</v>
      </c>
      <c r="J161" s="749" t="s">
        <v>636</v>
      </c>
      <c r="K161" s="749" t="s">
        <v>874</v>
      </c>
      <c r="L161" s="752">
        <v>58.330000000000013</v>
      </c>
      <c r="M161" s="752">
        <v>1</v>
      </c>
      <c r="N161" s="753">
        <v>58.330000000000013</v>
      </c>
    </row>
    <row r="162" spans="1:14" ht="14.4" customHeight="1" x14ac:dyDescent="0.3">
      <c r="A162" s="747" t="s">
        <v>590</v>
      </c>
      <c r="B162" s="748" t="s">
        <v>591</v>
      </c>
      <c r="C162" s="749" t="s">
        <v>611</v>
      </c>
      <c r="D162" s="750" t="s">
        <v>612</v>
      </c>
      <c r="E162" s="751">
        <v>50113001</v>
      </c>
      <c r="F162" s="750" t="s">
        <v>623</v>
      </c>
      <c r="G162" s="749" t="s">
        <v>635</v>
      </c>
      <c r="H162" s="749">
        <v>112892</v>
      </c>
      <c r="I162" s="749">
        <v>12892</v>
      </c>
      <c r="J162" s="749" t="s">
        <v>636</v>
      </c>
      <c r="K162" s="749" t="s">
        <v>637</v>
      </c>
      <c r="L162" s="752">
        <v>104.35</v>
      </c>
      <c r="M162" s="752">
        <v>1</v>
      </c>
      <c r="N162" s="753">
        <v>104.35</v>
      </c>
    </row>
    <row r="163" spans="1:14" ht="14.4" customHeight="1" x14ac:dyDescent="0.3">
      <c r="A163" s="747" t="s">
        <v>590</v>
      </c>
      <c r="B163" s="748" t="s">
        <v>591</v>
      </c>
      <c r="C163" s="749" t="s">
        <v>611</v>
      </c>
      <c r="D163" s="750" t="s">
        <v>612</v>
      </c>
      <c r="E163" s="751">
        <v>50113001</v>
      </c>
      <c r="F163" s="750" t="s">
        <v>623</v>
      </c>
      <c r="G163" s="749" t="s">
        <v>624</v>
      </c>
      <c r="H163" s="749">
        <v>845329</v>
      </c>
      <c r="I163" s="749">
        <v>0</v>
      </c>
      <c r="J163" s="749" t="s">
        <v>875</v>
      </c>
      <c r="K163" s="749" t="s">
        <v>592</v>
      </c>
      <c r="L163" s="752">
        <v>178.41</v>
      </c>
      <c r="M163" s="752">
        <v>4</v>
      </c>
      <c r="N163" s="753">
        <v>713.64</v>
      </c>
    </row>
    <row r="164" spans="1:14" ht="14.4" customHeight="1" x14ac:dyDescent="0.3">
      <c r="A164" s="747" t="s">
        <v>590</v>
      </c>
      <c r="B164" s="748" t="s">
        <v>591</v>
      </c>
      <c r="C164" s="749" t="s">
        <v>611</v>
      </c>
      <c r="D164" s="750" t="s">
        <v>612</v>
      </c>
      <c r="E164" s="751">
        <v>50113001</v>
      </c>
      <c r="F164" s="750" t="s">
        <v>623</v>
      </c>
      <c r="G164" s="749" t="s">
        <v>635</v>
      </c>
      <c r="H164" s="749">
        <v>992572</v>
      </c>
      <c r="I164" s="749">
        <v>158711</v>
      </c>
      <c r="J164" s="749" t="s">
        <v>642</v>
      </c>
      <c r="K164" s="749" t="s">
        <v>643</v>
      </c>
      <c r="L164" s="752">
        <v>52.28</v>
      </c>
      <c r="M164" s="752">
        <v>1</v>
      </c>
      <c r="N164" s="753">
        <v>52.28</v>
      </c>
    </row>
    <row r="165" spans="1:14" ht="14.4" customHeight="1" x14ac:dyDescent="0.3">
      <c r="A165" s="747" t="s">
        <v>590</v>
      </c>
      <c r="B165" s="748" t="s">
        <v>591</v>
      </c>
      <c r="C165" s="749" t="s">
        <v>611</v>
      </c>
      <c r="D165" s="750" t="s">
        <v>612</v>
      </c>
      <c r="E165" s="751">
        <v>50113001</v>
      </c>
      <c r="F165" s="750" t="s">
        <v>623</v>
      </c>
      <c r="G165" s="749" t="s">
        <v>635</v>
      </c>
      <c r="H165" s="749">
        <v>214433</v>
      </c>
      <c r="I165" s="749">
        <v>214433</v>
      </c>
      <c r="J165" s="749" t="s">
        <v>876</v>
      </c>
      <c r="K165" s="749" t="s">
        <v>877</v>
      </c>
      <c r="L165" s="752">
        <v>12.209999999999999</v>
      </c>
      <c r="M165" s="752">
        <v>1</v>
      </c>
      <c r="N165" s="753">
        <v>12.209999999999999</v>
      </c>
    </row>
    <row r="166" spans="1:14" ht="14.4" customHeight="1" x14ac:dyDescent="0.3">
      <c r="A166" s="747" t="s">
        <v>590</v>
      </c>
      <c r="B166" s="748" t="s">
        <v>591</v>
      </c>
      <c r="C166" s="749" t="s">
        <v>611</v>
      </c>
      <c r="D166" s="750" t="s">
        <v>612</v>
      </c>
      <c r="E166" s="751">
        <v>50113001</v>
      </c>
      <c r="F166" s="750" t="s">
        <v>623</v>
      </c>
      <c r="G166" s="749" t="s">
        <v>635</v>
      </c>
      <c r="H166" s="749">
        <v>214435</v>
      </c>
      <c r="I166" s="749">
        <v>214435</v>
      </c>
      <c r="J166" s="749" t="s">
        <v>876</v>
      </c>
      <c r="K166" s="749" t="s">
        <v>878</v>
      </c>
      <c r="L166" s="752">
        <v>42.88</v>
      </c>
      <c r="M166" s="752">
        <v>1</v>
      </c>
      <c r="N166" s="753">
        <v>42.88</v>
      </c>
    </row>
    <row r="167" spans="1:14" ht="14.4" customHeight="1" x14ac:dyDescent="0.3">
      <c r="A167" s="747" t="s">
        <v>590</v>
      </c>
      <c r="B167" s="748" t="s">
        <v>591</v>
      </c>
      <c r="C167" s="749" t="s">
        <v>611</v>
      </c>
      <c r="D167" s="750" t="s">
        <v>612</v>
      </c>
      <c r="E167" s="751">
        <v>50113001</v>
      </c>
      <c r="F167" s="750" t="s">
        <v>623</v>
      </c>
      <c r="G167" s="749" t="s">
        <v>635</v>
      </c>
      <c r="H167" s="749">
        <v>168838</v>
      </c>
      <c r="I167" s="749">
        <v>168838</v>
      </c>
      <c r="J167" s="749" t="s">
        <v>791</v>
      </c>
      <c r="K167" s="749" t="s">
        <v>879</v>
      </c>
      <c r="L167" s="752">
        <v>132.18</v>
      </c>
      <c r="M167" s="752">
        <v>1</v>
      </c>
      <c r="N167" s="753">
        <v>132.18</v>
      </c>
    </row>
    <row r="168" spans="1:14" ht="14.4" customHeight="1" x14ac:dyDescent="0.3">
      <c r="A168" s="747" t="s">
        <v>590</v>
      </c>
      <c r="B168" s="748" t="s">
        <v>591</v>
      </c>
      <c r="C168" s="749" t="s">
        <v>611</v>
      </c>
      <c r="D168" s="750" t="s">
        <v>612</v>
      </c>
      <c r="E168" s="751">
        <v>50113001</v>
      </c>
      <c r="F168" s="750" t="s">
        <v>623</v>
      </c>
      <c r="G168" s="749" t="s">
        <v>624</v>
      </c>
      <c r="H168" s="749">
        <v>193105</v>
      </c>
      <c r="I168" s="749">
        <v>93105</v>
      </c>
      <c r="J168" s="749" t="s">
        <v>880</v>
      </c>
      <c r="K168" s="749" t="s">
        <v>881</v>
      </c>
      <c r="L168" s="752">
        <v>206.55</v>
      </c>
      <c r="M168" s="752">
        <v>1</v>
      </c>
      <c r="N168" s="753">
        <v>206.55</v>
      </c>
    </row>
    <row r="169" spans="1:14" ht="14.4" customHeight="1" x14ac:dyDescent="0.3">
      <c r="A169" s="747" t="s">
        <v>590</v>
      </c>
      <c r="B169" s="748" t="s">
        <v>591</v>
      </c>
      <c r="C169" s="749" t="s">
        <v>611</v>
      </c>
      <c r="D169" s="750" t="s">
        <v>612</v>
      </c>
      <c r="E169" s="751">
        <v>50113001</v>
      </c>
      <c r="F169" s="750" t="s">
        <v>623</v>
      </c>
      <c r="G169" s="749" t="s">
        <v>624</v>
      </c>
      <c r="H169" s="749">
        <v>208695</v>
      </c>
      <c r="I169" s="749">
        <v>208695</v>
      </c>
      <c r="J169" s="749" t="s">
        <v>661</v>
      </c>
      <c r="K169" s="749" t="s">
        <v>662</v>
      </c>
      <c r="L169" s="752">
        <v>77.760000000000019</v>
      </c>
      <c r="M169" s="752">
        <v>2</v>
      </c>
      <c r="N169" s="753">
        <v>155.52000000000004</v>
      </c>
    </row>
    <row r="170" spans="1:14" ht="14.4" customHeight="1" x14ac:dyDescent="0.3">
      <c r="A170" s="747" t="s">
        <v>590</v>
      </c>
      <c r="B170" s="748" t="s">
        <v>591</v>
      </c>
      <c r="C170" s="749" t="s">
        <v>611</v>
      </c>
      <c r="D170" s="750" t="s">
        <v>612</v>
      </c>
      <c r="E170" s="751">
        <v>50113001</v>
      </c>
      <c r="F170" s="750" t="s">
        <v>623</v>
      </c>
      <c r="G170" s="749" t="s">
        <v>624</v>
      </c>
      <c r="H170" s="749">
        <v>183318</v>
      </c>
      <c r="I170" s="749">
        <v>83318</v>
      </c>
      <c r="J170" s="749" t="s">
        <v>882</v>
      </c>
      <c r="K170" s="749" t="s">
        <v>883</v>
      </c>
      <c r="L170" s="752">
        <v>31.81</v>
      </c>
      <c r="M170" s="752">
        <v>1</v>
      </c>
      <c r="N170" s="753">
        <v>31.81</v>
      </c>
    </row>
    <row r="171" spans="1:14" ht="14.4" customHeight="1" x14ac:dyDescent="0.3">
      <c r="A171" s="747" t="s">
        <v>590</v>
      </c>
      <c r="B171" s="748" t="s">
        <v>591</v>
      </c>
      <c r="C171" s="749" t="s">
        <v>611</v>
      </c>
      <c r="D171" s="750" t="s">
        <v>612</v>
      </c>
      <c r="E171" s="751">
        <v>50113001</v>
      </c>
      <c r="F171" s="750" t="s">
        <v>623</v>
      </c>
      <c r="G171" s="749" t="s">
        <v>624</v>
      </c>
      <c r="H171" s="749">
        <v>114724</v>
      </c>
      <c r="I171" s="749">
        <v>14724</v>
      </c>
      <c r="J171" s="749" t="s">
        <v>884</v>
      </c>
      <c r="K171" s="749" t="s">
        <v>628</v>
      </c>
      <c r="L171" s="752">
        <v>99.64</v>
      </c>
      <c r="M171" s="752">
        <v>1</v>
      </c>
      <c r="N171" s="753">
        <v>99.64</v>
      </c>
    </row>
    <row r="172" spans="1:14" ht="14.4" customHeight="1" x14ac:dyDescent="0.3">
      <c r="A172" s="747" t="s">
        <v>590</v>
      </c>
      <c r="B172" s="748" t="s">
        <v>591</v>
      </c>
      <c r="C172" s="749" t="s">
        <v>611</v>
      </c>
      <c r="D172" s="750" t="s">
        <v>612</v>
      </c>
      <c r="E172" s="751">
        <v>50113001</v>
      </c>
      <c r="F172" s="750" t="s">
        <v>623</v>
      </c>
      <c r="G172" s="749" t="s">
        <v>635</v>
      </c>
      <c r="H172" s="749">
        <v>215715</v>
      </c>
      <c r="I172" s="749">
        <v>215715</v>
      </c>
      <c r="J172" s="749" t="s">
        <v>885</v>
      </c>
      <c r="K172" s="749" t="s">
        <v>886</v>
      </c>
      <c r="L172" s="752">
        <v>66.339999999999989</v>
      </c>
      <c r="M172" s="752">
        <v>1</v>
      </c>
      <c r="N172" s="753">
        <v>66.339999999999989</v>
      </c>
    </row>
    <row r="173" spans="1:14" ht="14.4" customHeight="1" x14ac:dyDescent="0.3">
      <c r="A173" s="747" t="s">
        <v>590</v>
      </c>
      <c r="B173" s="748" t="s">
        <v>591</v>
      </c>
      <c r="C173" s="749" t="s">
        <v>611</v>
      </c>
      <c r="D173" s="750" t="s">
        <v>612</v>
      </c>
      <c r="E173" s="751">
        <v>50113001</v>
      </c>
      <c r="F173" s="750" t="s">
        <v>623</v>
      </c>
      <c r="G173" s="749" t="s">
        <v>624</v>
      </c>
      <c r="H173" s="749">
        <v>905098</v>
      </c>
      <c r="I173" s="749">
        <v>23989</v>
      </c>
      <c r="J173" s="749" t="s">
        <v>887</v>
      </c>
      <c r="K173" s="749" t="s">
        <v>592</v>
      </c>
      <c r="L173" s="752">
        <v>416.99012656439828</v>
      </c>
      <c r="M173" s="752">
        <v>1</v>
      </c>
      <c r="N173" s="753">
        <v>416.99012656439828</v>
      </c>
    </row>
    <row r="174" spans="1:14" ht="14.4" customHeight="1" x14ac:dyDescent="0.3">
      <c r="A174" s="747" t="s">
        <v>590</v>
      </c>
      <c r="B174" s="748" t="s">
        <v>591</v>
      </c>
      <c r="C174" s="749" t="s">
        <v>611</v>
      </c>
      <c r="D174" s="750" t="s">
        <v>612</v>
      </c>
      <c r="E174" s="751">
        <v>50113001</v>
      </c>
      <c r="F174" s="750" t="s">
        <v>623</v>
      </c>
      <c r="G174" s="749" t="s">
        <v>624</v>
      </c>
      <c r="H174" s="749">
        <v>215476</v>
      </c>
      <c r="I174" s="749">
        <v>215476</v>
      </c>
      <c r="J174" s="749" t="s">
        <v>888</v>
      </c>
      <c r="K174" s="749" t="s">
        <v>889</v>
      </c>
      <c r="L174" s="752">
        <v>123.11</v>
      </c>
      <c r="M174" s="752">
        <v>1</v>
      </c>
      <c r="N174" s="753">
        <v>123.11</v>
      </c>
    </row>
    <row r="175" spans="1:14" ht="14.4" customHeight="1" x14ac:dyDescent="0.3">
      <c r="A175" s="747" t="s">
        <v>590</v>
      </c>
      <c r="B175" s="748" t="s">
        <v>591</v>
      </c>
      <c r="C175" s="749" t="s">
        <v>611</v>
      </c>
      <c r="D175" s="750" t="s">
        <v>612</v>
      </c>
      <c r="E175" s="751">
        <v>50113001</v>
      </c>
      <c r="F175" s="750" t="s">
        <v>623</v>
      </c>
      <c r="G175" s="749" t="s">
        <v>624</v>
      </c>
      <c r="H175" s="749">
        <v>159642</v>
      </c>
      <c r="I175" s="749">
        <v>59642</v>
      </c>
      <c r="J175" s="749" t="s">
        <v>890</v>
      </c>
      <c r="K175" s="749" t="s">
        <v>891</v>
      </c>
      <c r="L175" s="752">
        <v>171.11</v>
      </c>
      <c r="M175" s="752">
        <v>1</v>
      </c>
      <c r="N175" s="753">
        <v>171.11</v>
      </c>
    </row>
    <row r="176" spans="1:14" ht="14.4" customHeight="1" x14ac:dyDescent="0.3">
      <c r="A176" s="747" t="s">
        <v>590</v>
      </c>
      <c r="B176" s="748" t="s">
        <v>591</v>
      </c>
      <c r="C176" s="749" t="s">
        <v>611</v>
      </c>
      <c r="D176" s="750" t="s">
        <v>612</v>
      </c>
      <c r="E176" s="751">
        <v>50113001</v>
      </c>
      <c r="F176" s="750" t="s">
        <v>623</v>
      </c>
      <c r="G176" s="749" t="s">
        <v>624</v>
      </c>
      <c r="H176" s="749">
        <v>159570</v>
      </c>
      <c r="I176" s="749">
        <v>59570</v>
      </c>
      <c r="J176" s="749" t="s">
        <v>669</v>
      </c>
      <c r="K176" s="749" t="s">
        <v>892</v>
      </c>
      <c r="L176" s="752">
        <v>119.68999999999998</v>
      </c>
      <c r="M176" s="752">
        <v>1</v>
      </c>
      <c r="N176" s="753">
        <v>119.68999999999998</v>
      </c>
    </row>
    <row r="177" spans="1:14" ht="14.4" customHeight="1" x14ac:dyDescent="0.3">
      <c r="A177" s="747" t="s">
        <v>590</v>
      </c>
      <c r="B177" s="748" t="s">
        <v>591</v>
      </c>
      <c r="C177" s="749" t="s">
        <v>611</v>
      </c>
      <c r="D177" s="750" t="s">
        <v>612</v>
      </c>
      <c r="E177" s="751">
        <v>50113001</v>
      </c>
      <c r="F177" s="750" t="s">
        <v>623</v>
      </c>
      <c r="G177" s="749" t="s">
        <v>635</v>
      </c>
      <c r="H177" s="749">
        <v>213485</v>
      </c>
      <c r="I177" s="749">
        <v>213485</v>
      </c>
      <c r="J177" s="749" t="s">
        <v>673</v>
      </c>
      <c r="K177" s="749" t="s">
        <v>807</v>
      </c>
      <c r="L177" s="752">
        <v>721.2</v>
      </c>
      <c r="M177" s="752">
        <v>1</v>
      </c>
      <c r="N177" s="753">
        <v>721.2</v>
      </c>
    </row>
    <row r="178" spans="1:14" ht="14.4" customHeight="1" x14ac:dyDescent="0.3">
      <c r="A178" s="747" t="s">
        <v>590</v>
      </c>
      <c r="B178" s="748" t="s">
        <v>591</v>
      </c>
      <c r="C178" s="749" t="s">
        <v>611</v>
      </c>
      <c r="D178" s="750" t="s">
        <v>612</v>
      </c>
      <c r="E178" s="751">
        <v>50113001</v>
      </c>
      <c r="F178" s="750" t="s">
        <v>623</v>
      </c>
      <c r="G178" s="749" t="s">
        <v>635</v>
      </c>
      <c r="H178" s="749">
        <v>213487</v>
      </c>
      <c r="I178" s="749">
        <v>213487</v>
      </c>
      <c r="J178" s="749" t="s">
        <v>673</v>
      </c>
      <c r="K178" s="749" t="s">
        <v>808</v>
      </c>
      <c r="L178" s="752">
        <v>271.85000000000002</v>
      </c>
      <c r="M178" s="752">
        <v>4</v>
      </c>
      <c r="N178" s="753">
        <v>1087.4000000000001</v>
      </c>
    </row>
    <row r="179" spans="1:14" ht="14.4" customHeight="1" x14ac:dyDescent="0.3">
      <c r="A179" s="747" t="s">
        <v>590</v>
      </c>
      <c r="B179" s="748" t="s">
        <v>591</v>
      </c>
      <c r="C179" s="749" t="s">
        <v>611</v>
      </c>
      <c r="D179" s="750" t="s">
        <v>612</v>
      </c>
      <c r="E179" s="751">
        <v>50113001</v>
      </c>
      <c r="F179" s="750" t="s">
        <v>623</v>
      </c>
      <c r="G179" s="749" t="s">
        <v>635</v>
      </c>
      <c r="H179" s="749">
        <v>213489</v>
      </c>
      <c r="I179" s="749">
        <v>213489</v>
      </c>
      <c r="J179" s="749" t="s">
        <v>673</v>
      </c>
      <c r="K179" s="749" t="s">
        <v>674</v>
      </c>
      <c r="L179" s="752">
        <v>630.66000000000008</v>
      </c>
      <c r="M179" s="752">
        <v>16</v>
      </c>
      <c r="N179" s="753">
        <v>10090.560000000001</v>
      </c>
    </row>
    <row r="180" spans="1:14" ht="14.4" customHeight="1" x14ac:dyDescent="0.3">
      <c r="A180" s="747" t="s">
        <v>590</v>
      </c>
      <c r="B180" s="748" t="s">
        <v>591</v>
      </c>
      <c r="C180" s="749" t="s">
        <v>611</v>
      </c>
      <c r="D180" s="750" t="s">
        <v>612</v>
      </c>
      <c r="E180" s="751">
        <v>50113001</v>
      </c>
      <c r="F180" s="750" t="s">
        <v>623</v>
      </c>
      <c r="G180" s="749" t="s">
        <v>635</v>
      </c>
      <c r="H180" s="749">
        <v>213494</v>
      </c>
      <c r="I180" s="749">
        <v>213494</v>
      </c>
      <c r="J180" s="749" t="s">
        <v>673</v>
      </c>
      <c r="K180" s="749" t="s">
        <v>675</v>
      </c>
      <c r="L180" s="752">
        <v>408.95</v>
      </c>
      <c r="M180" s="752">
        <v>2</v>
      </c>
      <c r="N180" s="753">
        <v>817.9</v>
      </c>
    </row>
    <row r="181" spans="1:14" ht="14.4" customHeight="1" x14ac:dyDescent="0.3">
      <c r="A181" s="747" t="s">
        <v>590</v>
      </c>
      <c r="B181" s="748" t="s">
        <v>591</v>
      </c>
      <c r="C181" s="749" t="s">
        <v>611</v>
      </c>
      <c r="D181" s="750" t="s">
        <v>612</v>
      </c>
      <c r="E181" s="751">
        <v>50113001</v>
      </c>
      <c r="F181" s="750" t="s">
        <v>623</v>
      </c>
      <c r="G181" s="749" t="s">
        <v>635</v>
      </c>
      <c r="H181" s="749">
        <v>156804</v>
      </c>
      <c r="I181" s="749">
        <v>56804</v>
      </c>
      <c r="J181" s="749" t="s">
        <v>893</v>
      </c>
      <c r="K181" s="749" t="s">
        <v>810</v>
      </c>
      <c r="L181" s="752">
        <v>31.650000000000002</v>
      </c>
      <c r="M181" s="752">
        <v>2</v>
      </c>
      <c r="N181" s="753">
        <v>63.300000000000004</v>
      </c>
    </row>
    <row r="182" spans="1:14" ht="14.4" customHeight="1" x14ac:dyDescent="0.3">
      <c r="A182" s="747" t="s">
        <v>590</v>
      </c>
      <c r="B182" s="748" t="s">
        <v>591</v>
      </c>
      <c r="C182" s="749" t="s">
        <v>611</v>
      </c>
      <c r="D182" s="750" t="s">
        <v>612</v>
      </c>
      <c r="E182" s="751">
        <v>50113001</v>
      </c>
      <c r="F182" s="750" t="s">
        <v>623</v>
      </c>
      <c r="G182" s="749" t="s">
        <v>624</v>
      </c>
      <c r="H182" s="749">
        <v>31915</v>
      </c>
      <c r="I182" s="749">
        <v>31915</v>
      </c>
      <c r="J182" s="749" t="s">
        <v>811</v>
      </c>
      <c r="K182" s="749" t="s">
        <v>812</v>
      </c>
      <c r="L182" s="752">
        <v>173.69</v>
      </c>
      <c r="M182" s="752">
        <v>1</v>
      </c>
      <c r="N182" s="753">
        <v>173.69</v>
      </c>
    </row>
    <row r="183" spans="1:14" ht="14.4" customHeight="1" x14ac:dyDescent="0.3">
      <c r="A183" s="747" t="s">
        <v>590</v>
      </c>
      <c r="B183" s="748" t="s">
        <v>591</v>
      </c>
      <c r="C183" s="749" t="s">
        <v>611</v>
      </c>
      <c r="D183" s="750" t="s">
        <v>612</v>
      </c>
      <c r="E183" s="751">
        <v>50113001</v>
      </c>
      <c r="F183" s="750" t="s">
        <v>623</v>
      </c>
      <c r="G183" s="749" t="s">
        <v>624</v>
      </c>
      <c r="H183" s="749">
        <v>214355</v>
      </c>
      <c r="I183" s="749">
        <v>214355</v>
      </c>
      <c r="J183" s="749" t="s">
        <v>814</v>
      </c>
      <c r="K183" s="749" t="s">
        <v>815</v>
      </c>
      <c r="L183" s="752">
        <v>280.71000000000004</v>
      </c>
      <c r="M183" s="752">
        <v>1</v>
      </c>
      <c r="N183" s="753">
        <v>280.71000000000004</v>
      </c>
    </row>
    <row r="184" spans="1:14" ht="14.4" customHeight="1" x14ac:dyDescent="0.3">
      <c r="A184" s="747" t="s">
        <v>590</v>
      </c>
      <c r="B184" s="748" t="s">
        <v>591</v>
      </c>
      <c r="C184" s="749" t="s">
        <v>611</v>
      </c>
      <c r="D184" s="750" t="s">
        <v>612</v>
      </c>
      <c r="E184" s="751">
        <v>50113001</v>
      </c>
      <c r="F184" s="750" t="s">
        <v>623</v>
      </c>
      <c r="G184" s="749" t="s">
        <v>624</v>
      </c>
      <c r="H184" s="749">
        <v>51366</v>
      </c>
      <c r="I184" s="749">
        <v>51366</v>
      </c>
      <c r="J184" s="749" t="s">
        <v>816</v>
      </c>
      <c r="K184" s="749" t="s">
        <v>817</v>
      </c>
      <c r="L184" s="752">
        <v>171.60000000000002</v>
      </c>
      <c r="M184" s="752">
        <v>45</v>
      </c>
      <c r="N184" s="753">
        <v>7722.0000000000009</v>
      </c>
    </row>
    <row r="185" spans="1:14" ht="14.4" customHeight="1" x14ac:dyDescent="0.3">
      <c r="A185" s="747" t="s">
        <v>590</v>
      </c>
      <c r="B185" s="748" t="s">
        <v>591</v>
      </c>
      <c r="C185" s="749" t="s">
        <v>611</v>
      </c>
      <c r="D185" s="750" t="s">
        <v>612</v>
      </c>
      <c r="E185" s="751">
        <v>50113001</v>
      </c>
      <c r="F185" s="750" t="s">
        <v>623</v>
      </c>
      <c r="G185" s="749" t="s">
        <v>624</v>
      </c>
      <c r="H185" s="749">
        <v>51367</v>
      </c>
      <c r="I185" s="749">
        <v>51367</v>
      </c>
      <c r="J185" s="749" t="s">
        <v>816</v>
      </c>
      <c r="K185" s="749" t="s">
        <v>818</v>
      </c>
      <c r="L185" s="752">
        <v>92.95</v>
      </c>
      <c r="M185" s="752">
        <v>11</v>
      </c>
      <c r="N185" s="753">
        <v>1022.45</v>
      </c>
    </row>
    <row r="186" spans="1:14" ht="14.4" customHeight="1" x14ac:dyDescent="0.3">
      <c r="A186" s="747" t="s">
        <v>590</v>
      </c>
      <c r="B186" s="748" t="s">
        <v>591</v>
      </c>
      <c r="C186" s="749" t="s">
        <v>611</v>
      </c>
      <c r="D186" s="750" t="s">
        <v>612</v>
      </c>
      <c r="E186" s="751">
        <v>50113001</v>
      </c>
      <c r="F186" s="750" t="s">
        <v>623</v>
      </c>
      <c r="G186" s="749" t="s">
        <v>624</v>
      </c>
      <c r="H186" s="749">
        <v>51383</v>
      </c>
      <c r="I186" s="749">
        <v>51383</v>
      </c>
      <c r="J186" s="749" t="s">
        <v>816</v>
      </c>
      <c r="K186" s="749" t="s">
        <v>894</v>
      </c>
      <c r="L186" s="752">
        <v>93.500000000000014</v>
      </c>
      <c r="M186" s="752">
        <v>7</v>
      </c>
      <c r="N186" s="753">
        <v>654.50000000000011</v>
      </c>
    </row>
    <row r="187" spans="1:14" ht="14.4" customHeight="1" x14ac:dyDescent="0.3">
      <c r="A187" s="747" t="s">
        <v>590</v>
      </c>
      <c r="B187" s="748" t="s">
        <v>591</v>
      </c>
      <c r="C187" s="749" t="s">
        <v>611</v>
      </c>
      <c r="D187" s="750" t="s">
        <v>612</v>
      </c>
      <c r="E187" s="751">
        <v>50113001</v>
      </c>
      <c r="F187" s="750" t="s">
        <v>623</v>
      </c>
      <c r="G187" s="749" t="s">
        <v>624</v>
      </c>
      <c r="H187" s="749">
        <v>51384</v>
      </c>
      <c r="I187" s="749">
        <v>51384</v>
      </c>
      <c r="J187" s="749" t="s">
        <v>816</v>
      </c>
      <c r="K187" s="749" t="s">
        <v>895</v>
      </c>
      <c r="L187" s="752">
        <v>192.50000000000006</v>
      </c>
      <c r="M187" s="752">
        <v>1</v>
      </c>
      <c r="N187" s="753">
        <v>192.50000000000006</v>
      </c>
    </row>
    <row r="188" spans="1:14" ht="14.4" customHeight="1" x14ac:dyDescent="0.3">
      <c r="A188" s="747" t="s">
        <v>590</v>
      </c>
      <c r="B188" s="748" t="s">
        <v>591</v>
      </c>
      <c r="C188" s="749" t="s">
        <v>611</v>
      </c>
      <c r="D188" s="750" t="s">
        <v>612</v>
      </c>
      <c r="E188" s="751">
        <v>50113001</v>
      </c>
      <c r="F188" s="750" t="s">
        <v>623</v>
      </c>
      <c r="G188" s="749" t="s">
        <v>624</v>
      </c>
      <c r="H188" s="749">
        <v>134821</v>
      </c>
      <c r="I188" s="749">
        <v>134821</v>
      </c>
      <c r="J188" s="749" t="s">
        <v>896</v>
      </c>
      <c r="K188" s="749" t="s">
        <v>897</v>
      </c>
      <c r="L188" s="752">
        <v>264.98999999999995</v>
      </c>
      <c r="M188" s="752">
        <v>1</v>
      </c>
      <c r="N188" s="753">
        <v>264.98999999999995</v>
      </c>
    </row>
    <row r="189" spans="1:14" ht="14.4" customHeight="1" x14ac:dyDescent="0.3">
      <c r="A189" s="747" t="s">
        <v>590</v>
      </c>
      <c r="B189" s="748" t="s">
        <v>591</v>
      </c>
      <c r="C189" s="749" t="s">
        <v>611</v>
      </c>
      <c r="D189" s="750" t="s">
        <v>612</v>
      </c>
      <c r="E189" s="751">
        <v>50113001</v>
      </c>
      <c r="F189" s="750" t="s">
        <v>623</v>
      </c>
      <c r="G189" s="749" t="s">
        <v>624</v>
      </c>
      <c r="H189" s="749">
        <v>117189</v>
      </c>
      <c r="I189" s="749">
        <v>17189</v>
      </c>
      <c r="J189" s="749" t="s">
        <v>898</v>
      </c>
      <c r="K189" s="749" t="s">
        <v>899</v>
      </c>
      <c r="L189" s="752">
        <v>55.870000000000012</v>
      </c>
      <c r="M189" s="752">
        <v>1</v>
      </c>
      <c r="N189" s="753">
        <v>55.870000000000012</v>
      </c>
    </row>
    <row r="190" spans="1:14" ht="14.4" customHeight="1" x14ac:dyDescent="0.3">
      <c r="A190" s="747" t="s">
        <v>590</v>
      </c>
      <c r="B190" s="748" t="s">
        <v>591</v>
      </c>
      <c r="C190" s="749" t="s">
        <v>611</v>
      </c>
      <c r="D190" s="750" t="s">
        <v>612</v>
      </c>
      <c r="E190" s="751">
        <v>50113001</v>
      </c>
      <c r="F190" s="750" t="s">
        <v>623</v>
      </c>
      <c r="G190" s="749" t="s">
        <v>624</v>
      </c>
      <c r="H190" s="749">
        <v>102486</v>
      </c>
      <c r="I190" s="749">
        <v>2486</v>
      </c>
      <c r="J190" s="749" t="s">
        <v>900</v>
      </c>
      <c r="K190" s="749" t="s">
        <v>901</v>
      </c>
      <c r="L190" s="752">
        <v>123.11000000000001</v>
      </c>
      <c r="M190" s="752">
        <v>2</v>
      </c>
      <c r="N190" s="753">
        <v>246.22000000000003</v>
      </c>
    </row>
    <row r="191" spans="1:14" ht="14.4" customHeight="1" x14ac:dyDescent="0.3">
      <c r="A191" s="747" t="s">
        <v>590</v>
      </c>
      <c r="B191" s="748" t="s">
        <v>591</v>
      </c>
      <c r="C191" s="749" t="s">
        <v>611</v>
      </c>
      <c r="D191" s="750" t="s">
        <v>612</v>
      </c>
      <c r="E191" s="751">
        <v>50113001</v>
      </c>
      <c r="F191" s="750" t="s">
        <v>623</v>
      </c>
      <c r="G191" s="749" t="s">
        <v>624</v>
      </c>
      <c r="H191" s="749">
        <v>100720</v>
      </c>
      <c r="I191" s="749">
        <v>720</v>
      </c>
      <c r="J191" s="749" t="s">
        <v>823</v>
      </c>
      <c r="K191" s="749" t="s">
        <v>824</v>
      </c>
      <c r="L191" s="752">
        <v>78.510000000000005</v>
      </c>
      <c r="M191" s="752">
        <v>3</v>
      </c>
      <c r="N191" s="753">
        <v>235.53</v>
      </c>
    </row>
    <row r="192" spans="1:14" ht="14.4" customHeight="1" x14ac:dyDescent="0.3">
      <c r="A192" s="747" t="s">
        <v>590</v>
      </c>
      <c r="B192" s="748" t="s">
        <v>591</v>
      </c>
      <c r="C192" s="749" t="s">
        <v>611</v>
      </c>
      <c r="D192" s="750" t="s">
        <v>612</v>
      </c>
      <c r="E192" s="751">
        <v>50113001</v>
      </c>
      <c r="F192" s="750" t="s">
        <v>623</v>
      </c>
      <c r="G192" s="749" t="s">
        <v>624</v>
      </c>
      <c r="H192" s="749">
        <v>215168</v>
      </c>
      <c r="I192" s="749">
        <v>215168</v>
      </c>
      <c r="J192" s="749" t="s">
        <v>902</v>
      </c>
      <c r="K192" s="749" t="s">
        <v>903</v>
      </c>
      <c r="L192" s="752">
        <v>178.97</v>
      </c>
      <c r="M192" s="752">
        <v>1</v>
      </c>
      <c r="N192" s="753">
        <v>178.97</v>
      </c>
    </row>
    <row r="193" spans="1:14" ht="14.4" customHeight="1" x14ac:dyDescent="0.3">
      <c r="A193" s="747" t="s">
        <v>590</v>
      </c>
      <c r="B193" s="748" t="s">
        <v>591</v>
      </c>
      <c r="C193" s="749" t="s">
        <v>611</v>
      </c>
      <c r="D193" s="750" t="s">
        <v>612</v>
      </c>
      <c r="E193" s="751">
        <v>50113001</v>
      </c>
      <c r="F193" s="750" t="s">
        <v>623</v>
      </c>
      <c r="G193" s="749" t="s">
        <v>624</v>
      </c>
      <c r="H193" s="749">
        <v>188217</v>
      </c>
      <c r="I193" s="749">
        <v>88217</v>
      </c>
      <c r="J193" s="749" t="s">
        <v>693</v>
      </c>
      <c r="K193" s="749" t="s">
        <v>694</v>
      </c>
      <c r="L193" s="752">
        <v>129.31</v>
      </c>
      <c r="M193" s="752">
        <v>1</v>
      </c>
      <c r="N193" s="753">
        <v>129.31</v>
      </c>
    </row>
    <row r="194" spans="1:14" ht="14.4" customHeight="1" x14ac:dyDescent="0.3">
      <c r="A194" s="747" t="s">
        <v>590</v>
      </c>
      <c r="B194" s="748" t="s">
        <v>591</v>
      </c>
      <c r="C194" s="749" t="s">
        <v>611</v>
      </c>
      <c r="D194" s="750" t="s">
        <v>612</v>
      </c>
      <c r="E194" s="751">
        <v>50113001</v>
      </c>
      <c r="F194" s="750" t="s">
        <v>623</v>
      </c>
      <c r="G194" s="749" t="s">
        <v>624</v>
      </c>
      <c r="H194" s="749">
        <v>188219</v>
      </c>
      <c r="I194" s="749">
        <v>88219</v>
      </c>
      <c r="J194" s="749" t="s">
        <v>695</v>
      </c>
      <c r="K194" s="749" t="s">
        <v>696</v>
      </c>
      <c r="L194" s="752">
        <v>140.07000000000002</v>
      </c>
      <c r="M194" s="752">
        <v>1</v>
      </c>
      <c r="N194" s="753">
        <v>140.07000000000002</v>
      </c>
    </row>
    <row r="195" spans="1:14" ht="14.4" customHeight="1" x14ac:dyDescent="0.3">
      <c r="A195" s="747" t="s">
        <v>590</v>
      </c>
      <c r="B195" s="748" t="s">
        <v>591</v>
      </c>
      <c r="C195" s="749" t="s">
        <v>611</v>
      </c>
      <c r="D195" s="750" t="s">
        <v>612</v>
      </c>
      <c r="E195" s="751">
        <v>50113001</v>
      </c>
      <c r="F195" s="750" t="s">
        <v>623</v>
      </c>
      <c r="G195" s="749" t="s">
        <v>635</v>
      </c>
      <c r="H195" s="749">
        <v>845492</v>
      </c>
      <c r="I195" s="749">
        <v>114068</v>
      </c>
      <c r="J195" s="749" t="s">
        <v>904</v>
      </c>
      <c r="K195" s="749" t="s">
        <v>905</v>
      </c>
      <c r="L195" s="752">
        <v>34.27000000000001</v>
      </c>
      <c r="M195" s="752">
        <v>1</v>
      </c>
      <c r="N195" s="753">
        <v>34.27000000000001</v>
      </c>
    </row>
    <row r="196" spans="1:14" ht="14.4" customHeight="1" x14ac:dyDescent="0.3">
      <c r="A196" s="747" t="s">
        <v>590</v>
      </c>
      <c r="B196" s="748" t="s">
        <v>591</v>
      </c>
      <c r="C196" s="749" t="s">
        <v>611</v>
      </c>
      <c r="D196" s="750" t="s">
        <v>612</v>
      </c>
      <c r="E196" s="751">
        <v>50113001</v>
      </c>
      <c r="F196" s="750" t="s">
        <v>623</v>
      </c>
      <c r="G196" s="749" t="s">
        <v>624</v>
      </c>
      <c r="H196" s="749">
        <v>67558</v>
      </c>
      <c r="I196" s="749">
        <v>67558</v>
      </c>
      <c r="J196" s="749" t="s">
        <v>827</v>
      </c>
      <c r="K196" s="749" t="s">
        <v>828</v>
      </c>
      <c r="L196" s="752">
        <v>30.11</v>
      </c>
      <c r="M196" s="752">
        <v>6</v>
      </c>
      <c r="N196" s="753">
        <v>180.66</v>
      </c>
    </row>
    <row r="197" spans="1:14" ht="14.4" customHeight="1" x14ac:dyDescent="0.3">
      <c r="A197" s="747" t="s">
        <v>590</v>
      </c>
      <c r="B197" s="748" t="s">
        <v>591</v>
      </c>
      <c r="C197" s="749" t="s">
        <v>611</v>
      </c>
      <c r="D197" s="750" t="s">
        <v>612</v>
      </c>
      <c r="E197" s="751">
        <v>50113001</v>
      </c>
      <c r="F197" s="750" t="s">
        <v>623</v>
      </c>
      <c r="G197" s="749" t="s">
        <v>624</v>
      </c>
      <c r="H197" s="749">
        <v>117992</v>
      </c>
      <c r="I197" s="749">
        <v>17992</v>
      </c>
      <c r="J197" s="749" t="s">
        <v>702</v>
      </c>
      <c r="K197" s="749" t="s">
        <v>703</v>
      </c>
      <c r="L197" s="752">
        <v>94.240000000000009</v>
      </c>
      <c r="M197" s="752">
        <v>1</v>
      </c>
      <c r="N197" s="753">
        <v>94.240000000000009</v>
      </c>
    </row>
    <row r="198" spans="1:14" ht="14.4" customHeight="1" x14ac:dyDescent="0.3">
      <c r="A198" s="747" t="s">
        <v>590</v>
      </c>
      <c r="B198" s="748" t="s">
        <v>591</v>
      </c>
      <c r="C198" s="749" t="s">
        <v>611</v>
      </c>
      <c r="D198" s="750" t="s">
        <v>612</v>
      </c>
      <c r="E198" s="751">
        <v>50113001</v>
      </c>
      <c r="F198" s="750" t="s">
        <v>623</v>
      </c>
      <c r="G198" s="749" t="s">
        <v>624</v>
      </c>
      <c r="H198" s="749">
        <v>100498</v>
      </c>
      <c r="I198" s="749">
        <v>498</v>
      </c>
      <c r="J198" s="749" t="s">
        <v>830</v>
      </c>
      <c r="K198" s="749" t="s">
        <v>831</v>
      </c>
      <c r="L198" s="752">
        <v>98.835999999999984</v>
      </c>
      <c r="M198" s="752">
        <v>5</v>
      </c>
      <c r="N198" s="753">
        <v>494.17999999999995</v>
      </c>
    </row>
    <row r="199" spans="1:14" ht="14.4" customHeight="1" x14ac:dyDescent="0.3">
      <c r="A199" s="747" t="s">
        <v>590</v>
      </c>
      <c r="B199" s="748" t="s">
        <v>591</v>
      </c>
      <c r="C199" s="749" t="s">
        <v>611</v>
      </c>
      <c r="D199" s="750" t="s">
        <v>612</v>
      </c>
      <c r="E199" s="751">
        <v>50113001</v>
      </c>
      <c r="F199" s="750" t="s">
        <v>623</v>
      </c>
      <c r="G199" s="749" t="s">
        <v>624</v>
      </c>
      <c r="H199" s="749">
        <v>100502</v>
      </c>
      <c r="I199" s="749">
        <v>502</v>
      </c>
      <c r="J199" s="749" t="s">
        <v>704</v>
      </c>
      <c r="K199" s="749" t="s">
        <v>705</v>
      </c>
      <c r="L199" s="752">
        <v>238.68000000000006</v>
      </c>
      <c r="M199" s="752">
        <v>1</v>
      </c>
      <c r="N199" s="753">
        <v>238.68000000000006</v>
      </c>
    </row>
    <row r="200" spans="1:14" ht="14.4" customHeight="1" x14ac:dyDescent="0.3">
      <c r="A200" s="747" t="s">
        <v>590</v>
      </c>
      <c r="B200" s="748" t="s">
        <v>591</v>
      </c>
      <c r="C200" s="749" t="s">
        <v>611</v>
      </c>
      <c r="D200" s="750" t="s">
        <v>612</v>
      </c>
      <c r="E200" s="751">
        <v>50113001</v>
      </c>
      <c r="F200" s="750" t="s">
        <v>623</v>
      </c>
      <c r="G200" s="749" t="s">
        <v>624</v>
      </c>
      <c r="H200" s="749">
        <v>102684</v>
      </c>
      <c r="I200" s="749">
        <v>2684</v>
      </c>
      <c r="J200" s="749" t="s">
        <v>704</v>
      </c>
      <c r="K200" s="749" t="s">
        <v>706</v>
      </c>
      <c r="L200" s="752">
        <v>73.36</v>
      </c>
      <c r="M200" s="752">
        <v>3</v>
      </c>
      <c r="N200" s="753">
        <v>220.07999999999998</v>
      </c>
    </row>
    <row r="201" spans="1:14" ht="14.4" customHeight="1" x14ac:dyDescent="0.3">
      <c r="A201" s="747" t="s">
        <v>590</v>
      </c>
      <c r="B201" s="748" t="s">
        <v>591</v>
      </c>
      <c r="C201" s="749" t="s">
        <v>611</v>
      </c>
      <c r="D201" s="750" t="s">
        <v>612</v>
      </c>
      <c r="E201" s="751">
        <v>50113001</v>
      </c>
      <c r="F201" s="750" t="s">
        <v>623</v>
      </c>
      <c r="G201" s="749" t="s">
        <v>624</v>
      </c>
      <c r="H201" s="749">
        <v>100513</v>
      </c>
      <c r="I201" s="749">
        <v>513</v>
      </c>
      <c r="J201" s="749" t="s">
        <v>906</v>
      </c>
      <c r="K201" s="749" t="s">
        <v>831</v>
      </c>
      <c r="L201" s="752">
        <v>56.79</v>
      </c>
      <c r="M201" s="752">
        <v>2</v>
      </c>
      <c r="N201" s="753">
        <v>113.58</v>
      </c>
    </row>
    <row r="202" spans="1:14" ht="14.4" customHeight="1" x14ac:dyDescent="0.3">
      <c r="A202" s="747" t="s">
        <v>590</v>
      </c>
      <c r="B202" s="748" t="s">
        <v>591</v>
      </c>
      <c r="C202" s="749" t="s">
        <v>611</v>
      </c>
      <c r="D202" s="750" t="s">
        <v>612</v>
      </c>
      <c r="E202" s="751">
        <v>50113001</v>
      </c>
      <c r="F202" s="750" t="s">
        <v>623</v>
      </c>
      <c r="G202" s="749" t="s">
        <v>624</v>
      </c>
      <c r="H202" s="749">
        <v>100231</v>
      </c>
      <c r="I202" s="749">
        <v>231</v>
      </c>
      <c r="J202" s="749" t="s">
        <v>907</v>
      </c>
      <c r="K202" s="749" t="s">
        <v>908</v>
      </c>
      <c r="L202" s="752">
        <v>32.9</v>
      </c>
      <c r="M202" s="752">
        <v>1</v>
      </c>
      <c r="N202" s="753">
        <v>32.9</v>
      </c>
    </row>
    <row r="203" spans="1:14" ht="14.4" customHeight="1" x14ac:dyDescent="0.3">
      <c r="A203" s="747" t="s">
        <v>590</v>
      </c>
      <c r="B203" s="748" t="s">
        <v>591</v>
      </c>
      <c r="C203" s="749" t="s">
        <v>611</v>
      </c>
      <c r="D203" s="750" t="s">
        <v>612</v>
      </c>
      <c r="E203" s="751">
        <v>50113001</v>
      </c>
      <c r="F203" s="750" t="s">
        <v>623</v>
      </c>
      <c r="G203" s="749" t="s">
        <v>635</v>
      </c>
      <c r="H203" s="749">
        <v>155823</v>
      </c>
      <c r="I203" s="749">
        <v>55823</v>
      </c>
      <c r="J203" s="749" t="s">
        <v>709</v>
      </c>
      <c r="K203" s="749" t="s">
        <v>710</v>
      </c>
      <c r="L203" s="752">
        <v>33.60285714285714</v>
      </c>
      <c r="M203" s="752">
        <v>14</v>
      </c>
      <c r="N203" s="753">
        <v>470.43999999999994</v>
      </c>
    </row>
    <row r="204" spans="1:14" ht="14.4" customHeight="1" x14ac:dyDescent="0.3">
      <c r="A204" s="747" t="s">
        <v>590</v>
      </c>
      <c r="B204" s="748" t="s">
        <v>591</v>
      </c>
      <c r="C204" s="749" t="s">
        <v>611</v>
      </c>
      <c r="D204" s="750" t="s">
        <v>612</v>
      </c>
      <c r="E204" s="751">
        <v>50113001</v>
      </c>
      <c r="F204" s="750" t="s">
        <v>623</v>
      </c>
      <c r="G204" s="749" t="s">
        <v>635</v>
      </c>
      <c r="H204" s="749">
        <v>155824</v>
      </c>
      <c r="I204" s="749">
        <v>55824</v>
      </c>
      <c r="J204" s="749" t="s">
        <v>709</v>
      </c>
      <c r="K204" s="749" t="s">
        <v>711</v>
      </c>
      <c r="L204" s="752">
        <v>50.790000000000006</v>
      </c>
      <c r="M204" s="752">
        <v>13</v>
      </c>
      <c r="N204" s="753">
        <v>660.2700000000001</v>
      </c>
    </row>
    <row r="205" spans="1:14" ht="14.4" customHeight="1" x14ac:dyDescent="0.3">
      <c r="A205" s="747" t="s">
        <v>590</v>
      </c>
      <c r="B205" s="748" t="s">
        <v>591</v>
      </c>
      <c r="C205" s="749" t="s">
        <v>611</v>
      </c>
      <c r="D205" s="750" t="s">
        <v>612</v>
      </c>
      <c r="E205" s="751">
        <v>50113001</v>
      </c>
      <c r="F205" s="750" t="s">
        <v>623</v>
      </c>
      <c r="G205" s="749" t="s">
        <v>635</v>
      </c>
      <c r="H205" s="749">
        <v>850729</v>
      </c>
      <c r="I205" s="749">
        <v>157875</v>
      </c>
      <c r="J205" s="749" t="s">
        <v>840</v>
      </c>
      <c r="K205" s="749" t="s">
        <v>841</v>
      </c>
      <c r="L205" s="752">
        <v>225.50000000000006</v>
      </c>
      <c r="M205" s="752">
        <v>2</v>
      </c>
      <c r="N205" s="753">
        <v>451.00000000000011</v>
      </c>
    </row>
    <row r="206" spans="1:14" ht="14.4" customHeight="1" x14ac:dyDescent="0.3">
      <c r="A206" s="747" t="s">
        <v>590</v>
      </c>
      <c r="B206" s="748" t="s">
        <v>591</v>
      </c>
      <c r="C206" s="749" t="s">
        <v>611</v>
      </c>
      <c r="D206" s="750" t="s">
        <v>612</v>
      </c>
      <c r="E206" s="751">
        <v>50113001</v>
      </c>
      <c r="F206" s="750" t="s">
        <v>623</v>
      </c>
      <c r="G206" s="749" t="s">
        <v>624</v>
      </c>
      <c r="H206" s="749">
        <v>154424</v>
      </c>
      <c r="I206" s="749">
        <v>54424</v>
      </c>
      <c r="J206" s="749" t="s">
        <v>909</v>
      </c>
      <c r="K206" s="749" t="s">
        <v>910</v>
      </c>
      <c r="L206" s="752">
        <v>177.11</v>
      </c>
      <c r="M206" s="752">
        <v>1</v>
      </c>
      <c r="N206" s="753">
        <v>177.11</v>
      </c>
    </row>
    <row r="207" spans="1:14" ht="14.4" customHeight="1" x14ac:dyDescent="0.3">
      <c r="A207" s="747" t="s">
        <v>590</v>
      </c>
      <c r="B207" s="748" t="s">
        <v>591</v>
      </c>
      <c r="C207" s="749" t="s">
        <v>611</v>
      </c>
      <c r="D207" s="750" t="s">
        <v>612</v>
      </c>
      <c r="E207" s="751">
        <v>50113001</v>
      </c>
      <c r="F207" s="750" t="s">
        <v>623</v>
      </c>
      <c r="G207" s="749" t="s">
        <v>592</v>
      </c>
      <c r="H207" s="749">
        <v>211472</v>
      </c>
      <c r="I207" s="749">
        <v>211472</v>
      </c>
      <c r="J207" s="749" t="s">
        <v>911</v>
      </c>
      <c r="K207" s="749" t="s">
        <v>912</v>
      </c>
      <c r="L207" s="752">
        <v>222</v>
      </c>
      <c r="M207" s="752">
        <v>1</v>
      </c>
      <c r="N207" s="753">
        <v>222</v>
      </c>
    </row>
    <row r="208" spans="1:14" ht="14.4" customHeight="1" x14ac:dyDescent="0.3">
      <c r="A208" s="747" t="s">
        <v>590</v>
      </c>
      <c r="B208" s="748" t="s">
        <v>591</v>
      </c>
      <c r="C208" s="749" t="s">
        <v>611</v>
      </c>
      <c r="D208" s="750" t="s">
        <v>612</v>
      </c>
      <c r="E208" s="751">
        <v>50113001</v>
      </c>
      <c r="F208" s="750" t="s">
        <v>623</v>
      </c>
      <c r="G208" s="749" t="s">
        <v>635</v>
      </c>
      <c r="H208" s="749">
        <v>846980</v>
      </c>
      <c r="I208" s="749">
        <v>124129</v>
      </c>
      <c r="J208" s="749" t="s">
        <v>913</v>
      </c>
      <c r="K208" s="749" t="s">
        <v>914</v>
      </c>
      <c r="L208" s="752">
        <v>254.25</v>
      </c>
      <c r="M208" s="752">
        <v>1</v>
      </c>
      <c r="N208" s="753">
        <v>254.25</v>
      </c>
    </row>
    <row r="209" spans="1:14" ht="14.4" customHeight="1" x14ac:dyDescent="0.3">
      <c r="A209" s="747" t="s">
        <v>590</v>
      </c>
      <c r="B209" s="748" t="s">
        <v>591</v>
      </c>
      <c r="C209" s="749" t="s">
        <v>611</v>
      </c>
      <c r="D209" s="750" t="s">
        <v>612</v>
      </c>
      <c r="E209" s="751">
        <v>50113001</v>
      </c>
      <c r="F209" s="750" t="s">
        <v>623</v>
      </c>
      <c r="G209" s="749" t="s">
        <v>635</v>
      </c>
      <c r="H209" s="749">
        <v>142865</v>
      </c>
      <c r="I209" s="749">
        <v>142865</v>
      </c>
      <c r="J209" s="749" t="s">
        <v>915</v>
      </c>
      <c r="K209" s="749" t="s">
        <v>916</v>
      </c>
      <c r="L209" s="752">
        <v>47.190000000000005</v>
      </c>
      <c r="M209" s="752">
        <v>1</v>
      </c>
      <c r="N209" s="753">
        <v>47.190000000000005</v>
      </c>
    </row>
    <row r="210" spans="1:14" ht="14.4" customHeight="1" x14ac:dyDescent="0.3">
      <c r="A210" s="747" t="s">
        <v>590</v>
      </c>
      <c r="B210" s="748" t="s">
        <v>591</v>
      </c>
      <c r="C210" s="749" t="s">
        <v>611</v>
      </c>
      <c r="D210" s="750" t="s">
        <v>612</v>
      </c>
      <c r="E210" s="751">
        <v>50113001</v>
      </c>
      <c r="F210" s="750" t="s">
        <v>623</v>
      </c>
      <c r="G210" s="749" t="s">
        <v>624</v>
      </c>
      <c r="H210" s="749">
        <v>119653</v>
      </c>
      <c r="I210" s="749">
        <v>119653</v>
      </c>
      <c r="J210" s="749" t="s">
        <v>917</v>
      </c>
      <c r="K210" s="749" t="s">
        <v>918</v>
      </c>
      <c r="L210" s="752">
        <v>157.4</v>
      </c>
      <c r="M210" s="752">
        <v>1</v>
      </c>
      <c r="N210" s="753">
        <v>157.4</v>
      </c>
    </row>
    <row r="211" spans="1:14" ht="14.4" customHeight="1" x14ac:dyDescent="0.3">
      <c r="A211" s="747" t="s">
        <v>590</v>
      </c>
      <c r="B211" s="748" t="s">
        <v>591</v>
      </c>
      <c r="C211" s="749" t="s">
        <v>611</v>
      </c>
      <c r="D211" s="750" t="s">
        <v>612</v>
      </c>
      <c r="E211" s="751">
        <v>50113001</v>
      </c>
      <c r="F211" s="750" t="s">
        <v>623</v>
      </c>
      <c r="G211" s="749" t="s">
        <v>624</v>
      </c>
      <c r="H211" s="749">
        <v>103688</v>
      </c>
      <c r="I211" s="749">
        <v>3688</v>
      </c>
      <c r="J211" s="749" t="s">
        <v>724</v>
      </c>
      <c r="K211" s="749" t="s">
        <v>725</v>
      </c>
      <c r="L211" s="752">
        <v>48.903333333333336</v>
      </c>
      <c r="M211" s="752">
        <v>3</v>
      </c>
      <c r="N211" s="753">
        <v>146.71</v>
      </c>
    </row>
    <row r="212" spans="1:14" ht="14.4" customHeight="1" x14ac:dyDescent="0.3">
      <c r="A212" s="747" t="s">
        <v>590</v>
      </c>
      <c r="B212" s="748" t="s">
        <v>591</v>
      </c>
      <c r="C212" s="749" t="s">
        <v>611</v>
      </c>
      <c r="D212" s="750" t="s">
        <v>612</v>
      </c>
      <c r="E212" s="751">
        <v>50113001</v>
      </c>
      <c r="F212" s="750" t="s">
        <v>623</v>
      </c>
      <c r="G212" s="749" t="s">
        <v>624</v>
      </c>
      <c r="H212" s="749">
        <v>175025</v>
      </c>
      <c r="I212" s="749">
        <v>75025</v>
      </c>
      <c r="J212" s="749" t="s">
        <v>919</v>
      </c>
      <c r="K212" s="749" t="s">
        <v>920</v>
      </c>
      <c r="L212" s="752">
        <v>36.52000000000001</v>
      </c>
      <c r="M212" s="752">
        <v>1</v>
      </c>
      <c r="N212" s="753">
        <v>36.52000000000001</v>
      </c>
    </row>
    <row r="213" spans="1:14" ht="14.4" customHeight="1" x14ac:dyDescent="0.3">
      <c r="A213" s="747" t="s">
        <v>590</v>
      </c>
      <c r="B213" s="748" t="s">
        <v>591</v>
      </c>
      <c r="C213" s="749" t="s">
        <v>611</v>
      </c>
      <c r="D213" s="750" t="s">
        <v>612</v>
      </c>
      <c r="E213" s="751">
        <v>50113001</v>
      </c>
      <c r="F213" s="750" t="s">
        <v>623</v>
      </c>
      <c r="G213" s="749" t="s">
        <v>635</v>
      </c>
      <c r="H213" s="749">
        <v>115551</v>
      </c>
      <c r="I213" s="749">
        <v>115551</v>
      </c>
      <c r="J213" s="749" t="s">
        <v>921</v>
      </c>
      <c r="K213" s="749" t="s">
        <v>922</v>
      </c>
      <c r="L213" s="752">
        <v>71.129999999999981</v>
      </c>
      <c r="M213" s="752">
        <v>1</v>
      </c>
      <c r="N213" s="753">
        <v>71.129999999999981</v>
      </c>
    </row>
    <row r="214" spans="1:14" ht="14.4" customHeight="1" x14ac:dyDescent="0.3">
      <c r="A214" s="747" t="s">
        <v>590</v>
      </c>
      <c r="B214" s="748" t="s">
        <v>591</v>
      </c>
      <c r="C214" s="749" t="s">
        <v>611</v>
      </c>
      <c r="D214" s="750" t="s">
        <v>612</v>
      </c>
      <c r="E214" s="751">
        <v>50113008</v>
      </c>
      <c r="F214" s="750" t="s">
        <v>751</v>
      </c>
      <c r="G214" s="749"/>
      <c r="H214" s="749"/>
      <c r="I214" s="749">
        <v>138455</v>
      </c>
      <c r="J214" s="749" t="s">
        <v>752</v>
      </c>
      <c r="K214" s="749" t="s">
        <v>753</v>
      </c>
      <c r="L214" s="752">
        <v>1287</v>
      </c>
      <c r="M214" s="752">
        <v>3</v>
      </c>
      <c r="N214" s="753">
        <v>3861</v>
      </c>
    </row>
    <row r="215" spans="1:14" ht="14.4" customHeight="1" x14ac:dyDescent="0.3">
      <c r="A215" s="747" t="s">
        <v>590</v>
      </c>
      <c r="B215" s="748" t="s">
        <v>591</v>
      </c>
      <c r="C215" s="749" t="s">
        <v>611</v>
      </c>
      <c r="D215" s="750" t="s">
        <v>612</v>
      </c>
      <c r="E215" s="751">
        <v>50113013</v>
      </c>
      <c r="F215" s="750" t="s">
        <v>754</v>
      </c>
      <c r="G215" s="749" t="s">
        <v>635</v>
      </c>
      <c r="H215" s="749">
        <v>195147</v>
      </c>
      <c r="I215" s="749">
        <v>195147</v>
      </c>
      <c r="J215" s="749" t="s">
        <v>923</v>
      </c>
      <c r="K215" s="749" t="s">
        <v>924</v>
      </c>
      <c r="L215" s="752">
        <v>561.51</v>
      </c>
      <c r="M215" s="752">
        <v>2</v>
      </c>
      <c r="N215" s="753">
        <v>1123.02</v>
      </c>
    </row>
    <row r="216" spans="1:14" ht="14.4" customHeight="1" x14ac:dyDescent="0.3">
      <c r="A216" s="747" t="s">
        <v>590</v>
      </c>
      <c r="B216" s="748" t="s">
        <v>591</v>
      </c>
      <c r="C216" s="749" t="s">
        <v>611</v>
      </c>
      <c r="D216" s="750" t="s">
        <v>612</v>
      </c>
      <c r="E216" s="751">
        <v>50113013</v>
      </c>
      <c r="F216" s="750" t="s">
        <v>754</v>
      </c>
      <c r="G216" s="749" t="s">
        <v>624</v>
      </c>
      <c r="H216" s="749">
        <v>172972</v>
      </c>
      <c r="I216" s="749">
        <v>72972</v>
      </c>
      <c r="J216" s="749" t="s">
        <v>755</v>
      </c>
      <c r="K216" s="749" t="s">
        <v>756</v>
      </c>
      <c r="L216" s="752">
        <v>181.64999999999998</v>
      </c>
      <c r="M216" s="752">
        <v>61.2</v>
      </c>
      <c r="N216" s="753">
        <v>11116.98</v>
      </c>
    </row>
    <row r="217" spans="1:14" ht="14.4" customHeight="1" x14ac:dyDescent="0.3">
      <c r="A217" s="747" t="s">
        <v>590</v>
      </c>
      <c r="B217" s="748" t="s">
        <v>591</v>
      </c>
      <c r="C217" s="749" t="s">
        <v>611</v>
      </c>
      <c r="D217" s="750" t="s">
        <v>612</v>
      </c>
      <c r="E217" s="751">
        <v>50113013</v>
      </c>
      <c r="F217" s="750" t="s">
        <v>754</v>
      </c>
      <c r="G217" s="749" t="s">
        <v>635</v>
      </c>
      <c r="H217" s="749">
        <v>183817</v>
      </c>
      <c r="I217" s="749">
        <v>183817</v>
      </c>
      <c r="J217" s="749" t="s">
        <v>925</v>
      </c>
      <c r="K217" s="749" t="s">
        <v>762</v>
      </c>
      <c r="L217" s="752">
        <v>918.5</v>
      </c>
      <c r="M217" s="752">
        <v>6</v>
      </c>
      <c r="N217" s="753">
        <v>5511</v>
      </c>
    </row>
    <row r="218" spans="1:14" ht="14.4" customHeight="1" x14ac:dyDescent="0.3">
      <c r="A218" s="747" t="s">
        <v>590</v>
      </c>
      <c r="B218" s="748" t="s">
        <v>591</v>
      </c>
      <c r="C218" s="749" t="s">
        <v>611</v>
      </c>
      <c r="D218" s="750" t="s">
        <v>612</v>
      </c>
      <c r="E218" s="751">
        <v>50113013</v>
      </c>
      <c r="F218" s="750" t="s">
        <v>754</v>
      </c>
      <c r="G218" s="749" t="s">
        <v>624</v>
      </c>
      <c r="H218" s="749">
        <v>164831</v>
      </c>
      <c r="I218" s="749">
        <v>64831</v>
      </c>
      <c r="J218" s="749" t="s">
        <v>759</v>
      </c>
      <c r="K218" s="749" t="s">
        <v>760</v>
      </c>
      <c r="L218" s="752">
        <v>198.88</v>
      </c>
      <c r="M218" s="752">
        <v>1</v>
      </c>
      <c r="N218" s="753">
        <v>198.88</v>
      </c>
    </row>
    <row r="219" spans="1:14" ht="14.4" customHeight="1" x14ac:dyDescent="0.3">
      <c r="A219" s="747" t="s">
        <v>590</v>
      </c>
      <c r="B219" s="748" t="s">
        <v>591</v>
      </c>
      <c r="C219" s="749" t="s">
        <v>611</v>
      </c>
      <c r="D219" s="750" t="s">
        <v>612</v>
      </c>
      <c r="E219" s="751">
        <v>50113013</v>
      </c>
      <c r="F219" s="750" t="s">
        <v>754</v>
      </c>
      <c r="G219" s="749" t="s">
        <v>624</v>
      </c>
      <c r="H219" s="749">
        <v>131656</v>
      </c>
      <c r="I219" s="749">
        <v>131656</v>
      </c>
      <c r="J219" s="749" t="s">
        <v>926</v>
      </c>
      <c r="K219" s="749" t="s">
        <v>927</v>
      </c>
      <c r="L219" s="752">
        <v>517</v>
      </c>
      <c r="M219" s="752">
        <v>1</v>
      </c>
      <c r="N219" s="753">
        <v>517</v>
      </c>
    </row>
    <row r="220" spans="1:14" ht="14.4" customHeight="1" x14ac:dyDescent="0.3">
      <c r="A220" s="747" t="s">
        <v>590</v>
      </c>
      <c r="B220" s="748" t="s">
        <v>591</v>
      </c>
      <c r="C220" s="749" t="s">
        <v>611</v>
      </c>
      <c r="D220" s="750" t="s">
        <v>612</v>
      </c>
      <c r="E220" s="751">
        <v>50113013</v>
      </c>
      <c r="F220" s="750" t="s">
        <v>754</v>
      </c>
      <c r="G220" s="749" t="s">
        <v>624</v>
      </c>
      <c r="H220" s="749">
        <v>162180</v>
      </c>
      <c r="I220" s="749">
        <v>162180</v>
      </c>
      <c r="J220" s="749" t="s">
        <v>928</v>
      </c>
      <c r="K220" s="749" t="s">
        <v>929</v>
      </c>
      <c r="L220" s="752">
        <v>152.9</v>
      </c>
      <c r="M220" s="752">
        <v>0.70000000000000051</v>
      </c>
      <c r="N220" s="753">
        <v>107.03000000000009</v>
      </c>
    </row>
    <row r="221" spans="1:14" ht="14.4" customHeight="1" x14ac:dyDescent="0.3">
      <c r="A221" s="747" t="s">
        <v>590</v>
      </c>
      <c r="B221" s="748" t="s">
        <v>591</v>
      </c>
      <c r="C221" s="749" t="s">
        <v>611</v>
      </c>
      <c r="D221" s="750" t="s">
        <v>612</v>
      </c>
      <c r="E221" s="751">
        <v>50113013</v>
      </c>
      <c r="F221" s="750" t="s">
        <v>754</v>
      </c>
      <c r="G221" s="749" t="s">
        <v>624</v>
      </c>
      <c r="H221" s="749">
        <v>162187</v>
      </c>
      <c r="I221" s="749">
        <v>162187</v>
      </c>
      <c r="J221" s="749" t="s">
        <v>930</v>
      </c>
      <c r="K221" s="749" t="s">
        <v>931</v>
      </c>
      <c r="L221" s="752">
        <v>286</v>
      </c>
      <c r="M221" s="752">
        <v>11.7</v>
      </c>
      <c r="N221" s="753">
        <v>3346.2</v>
      </c>
    </row>
    <row r="222" spans="1:14" ht="14.4" customHeight="1" x14ac:dyDescent="0.3">
      <c r="A222" s="747" t="s">
        <v>590</v>
      </c>
      <c r="B222" s="748" t="s">
        <v>591</v>
      </c>
      <c r="C222" s="749" t="s">
        <v>611</v>
      </c>
      <c r="D222" s="750" t="s">
        <v>612</v>
      </c>
      <c r="E222" s="751">
        <v>50113013</v>
      </c>
      <c r="F222" s="750" t="s">
        <v>754</v>
      </c>
      <c r="G222" s="749" t="s">
        <v>635</v>
      </c>
      <c r="H222" s="749">
        <v>849655</v>
      </c>
      <c r="I222" s="749">
        <v>129836</v>
      </c>
      <c r="J222" s="749" t="s">
        <v>763</v>
      </c>
      <c r="K222" s="749" t="s">
        <v>764</v>
      </c>
      <c r="L222" s="752">
        <v>262.90000000000003</v>
      </c>
      <c r="M222" s="752">
        <v>17</v>
      </c>
      <c r="N222" s="753">
        <v>4469.3</v>
      </c>
    </row>
    <row r="223" spans="1:14" ht="14.4" customHeight="1" x14ac:dyDescent="0.3">
      <c r="A223" s="747" t="s">
        <v>590</v>
      </c>
      <c r="B223" s="748" t="s">
        <v>591</v>
      </c>
      <c r="C223" s="749" t="s">
        <v>611</v>
      </c>
      <c r="D223" s="750" t="s">
        <v>612</v>
      </c>
      <c r="E223" s="751">
        <v>50113013</v>
      </c>
      <c r="F223" s="750" t="s">
        <v>754</v>
      </c>
      <c r="G223" s="749" t="s">
        <v>635</v>
      </c>
      <c r="H223" s="749">
        <v>849887</v>
      </c>
      <c r="I223" s="749">
        <v>129834</v>
      </c>
      <c r="J223" s="749" t="s">
        <v>765</v>
      </c>
      <c r="K223" s="749" t="s">
        <v>592</v>
      </c>
      <c r="L223" s="752">
        <v>154</v>
      </c>
      <c r="M223" s="752">
        <v>16</v>
      </c>
      <c r="N223" s="753">
        <v>2464</v>
      </c>
    </row>
    <row r="224" spans="1:14" ht="14.4" customHeight="1" x14ac:dyDescent="0.3">
      <c r="A224" s="747" t="s">
        <v>590</v>
      </c>
      <c r="B224" s="748" t="s">
        <v>591</v>
      </c>
      <c r="C224" s="749" t="s">
        <v>611</v>
      </c>
      <c r="D224" s="750" t="s">
        <v>612</v>
      </c>
      <c r="E224" s="751">
        <v>50113013</v>
      </c>
      <c r="F224" s="750" t="s">
        <v>754</v>
      </c>
      <c r="G224" s="749" t="s">
        <v>624</v>
      </c>
      <c r="H224" s="749">
        <v>394618</v>
      </c>
      <c r="I224" s="749">
        <v>112786</v>
      </c>
      <c r="J224" s="749" t="s">
        <v>932</v>
      </c>
      <c r="K224" s="749" t="s">
        <v>933</v>
      </c>
      <c r="L224" s="752">
        <v>310.00200000000001</v>
      </c>
      <c r="M224" s="752">
        <v>0.5</v>
      </c>
      <c r="N224" s="753">
        <v>155.001</v>
      </c>
    </row>
    <row r="225" spans="1:14" ht="14.4" customHeight="1" x14ac:dyDescent="0.3">
      <c r="A225" s="747" t="s">
        <v>590</v>
      </c>
      <c r="B225" s="748" t="s">
        <v>591</v>
      </c>
      <c r="C225" s="749" t="s">
        <v>611</v>
      </c>
      <c r="D225" s="750" t="s">
        <v>612</v>
      </c>
      <c r="E225" s="751">
        <v>50113013</v>
      </c>
      <c r="F225" s="750" t="s">
        <v>754</v>
      </c>
      <c r="G225" s="749" t="s">
        <v>635</v>
      </c>
      <c r="H225" s="749">
        <v>113453</v>
      </c>
      <c r="I225" s="749">
        <v>113453</v>
      </c>
      <c r="J225" s="749" t="s">
        <v>934</v>
      </c>
      <c r="K225" s="749" t="s">
        <v>935</v>
      </c>
      <c r="L225" s="752">
        <v>458.7</v>
      </c>
      <c r="M225" s="752">
        <v>4</v>
      </c>
      <c r="N225" s="753">
        <v>1834.8</v>
      </c>
    </row>
    <row r="226" spans="1:14" ht="14.4" customHeight="1" x14ac:dyDescent="0.3">
      <c r="A226" s="747" t="s">
        <v>590</v>
      </c>
      <c r="B226" s="748" t="s">
        <v>591</v>
      </c>
      <c r="C226" s="749" t="s">
        <v>611</v>
      </c>
      <c r="D226" s="750" t="s">
        <v>612</v>
      </c>
      <c r="E226" s="751">
        <v>50113013</v>
      </c>
      <c r="F226" s="750" t="s">
        <v>754</v>
      </c>
      <c r="G226" s="749" t="s">
        <v>592</v>
      </c>
      <c r="H226" s="749">
        <v>201030</v>
      </c>
      <c r="I226" s="749">
        <v>201030</v>
      </c>
      <c r="J226" s="749" t="s">
        <v>936</v>
      </c>
      <c r="K226" s="749" t="s">
        <v>937</v>
      </c>
      <c r="L226" s="752">
        <v>26.610000000000003</v>
      </c>
      <c r="M226" s="752">
        <v>170</v>
      </c>
      <c r="N226" s="753">
        <v>4523.7000000000007</v>
      </c>
    </row>
    <row r="227" spans="1:14" ht="14.4" customHeight="1" x14ac:dyDescent="0.3">
      <c r="A227" s="747" t="s">
        <v>590</v>
      </c>
      <c r="B227" s="748" t="s">
        <v>591</v>
      </c>
      <c r="C227" s="749" t="s">
        <v>611</v>
      </c>
      <c r="D227" s="750" t="s">
        <v>612</v>
      </c>
      <c r="E227" s="751">
        <v>50113013</v>
      </c>
      <c r="F227" s="750" t="s">
        <v>754</v>
      </c>
      <c r="G227" s="749" t="s">
        <v>635</v>
      </c>
      <c r="H227" s="749">
        <v>166269</v>
      </c>
      <c r="I227" s="749">
        <v>166269</v>
      </c>
      <c r="J227" s="749" t="s">
        <v>938</v>
      </c>
      <c r="K227" s="749" t="s">
        <v>939</v>
      </c>
      <c r="L227" s="752">
        <v>52.88000000000001</v>
      </c>
      <c r="M227" s="752">
        <v>23</v>
      </c>
      <c r="N227" s="753">
        <v>1216.2400000000002</v>
      </c>
    </row>
    <row r="228" spans="1:14" ht="14.4" customHeight="1" x14ac:dyDescent="0.3">
      <c r="A228" s="747" t="s">
        <v>590</v>
      </c>
      <c r="B228" s="748" t="s">
        <v>591</v>
      </c>
      <c r="C228" s="749" t="s">
        <v>611</v>
      </c>
      <c r="D228" s="750" t="s">
        <v>612</v>
      </c>
      <c r="E228" s="751">
        <v>50113013</v>
      </c>
      <c r="F228" s="750" t="s">
        <v>754</v>
      </c>
      <c r="G228" s="749" t="s">
        <v>635</v>
      </c>
      <c r="H228" s="749">
        <v>103708</v>
      </c>
      <c r="I228" s="749">
        <v>3708</v>
      </c>
      <c r="J228" s="749" t="s">
        <v>940</v>
      </c>
      <c r="K228" s="749" t="s">
        <v>941</v>
      </c>
      <c r="L228" s="752">
        <v>1128.73</v>
      </c>
      <c r="M228" s="752">
        <v>4.7</v>
      </c>
      <c r="N228" s="753">
        <v>5305.0309999999999</v>
      </c>
    </row>
    <row r="229" spans="1:14" ht="14.4" customHeight="1" x14ac:dyDescent="0.3">
      <c r="A229" s="747" t="s">
        <v>590</v>
      </c>
      <c r="B229" s="748" t="s">
        <v>591</v>
      </c>
      <c r="C229" s="749" t="s">
        <v>611</v>
      </c>
      <c r="D229" s="750" t="s">
        <v>612</v>
      </c>
      <c r="E229" s="751">
        <v>50113014</v>
      </c>
      <c r="F229" s="750" t="s">
        <v>770</v>
      </c>
      <c r="G229" s="749" t="s">
        <v>635</v>
      </c>
      <c r="H229" s="749">
        <v>164401</v>
      </c>
      <c r="I229" s="749">
        <v>164401</v>
      </c>
      <c r="J229" s="749" t="s">
        <v>771</v>
      </c>
      <c r="K229" s="749" t="s">
        <v>772</v>
      </c>
      <c r="L229" s="752">
        <v>148.5</v>
      </c>
      <c r="M229" s="752">
        <v>3.7</v>
      </c>
      <c r="N229" s="753">
        <v>549.45000000000005</v>
      </c>
    </row>
    <row r="230" spans="1:14" ht="14.4" customHeight="1" x14ac:dyDescent="0.3">
      <c r="A230" s="747" t="s">
        <v>590</v>
      </c>
      <c r="B230" s="748" t="s">
        <v>591</v>
      </c>
      <c r="C230" s="749" t="s">
        <v>611</v>
      </c>
      <c r="D230" s="750" t="s">
        <v>612</v>
      </c>
      <c r="E230" s="751">
        <v>50113014</v>
      </c>
      <c r="F230" s="750" t="s">
        <v>770</v>
      </c>
      <c r="G230" s="749" t="s">
        <v>624</v>
      </c>
      <c r="H230" s="749">
        <v>116895</v>
      </c>
      <c r="I230" s="749">
        <v>16895</v>
      </c>
      <c r="J230" s="749" t="s">
        <v>942</v>
      </c>
      <c r="K230" s="749" t="s">
        <v>943</v>
      </c>
      <c r="L230" s="752">
        <v>107.98999999999998</v>
      </c>
      <c r="M230" s="752">
        <v>1</v>
      </c>
      <c r="N230" s="753">
        <v>107.98999999999998</v>
      </c>
    </row>
    <row r="231" spans="1:14" ht="14.4" customHeight="1" x14ac:dyDescent="0.3">
      <c r="A231" s="747" t="s">
        <v>590</v>
      </c>
      <c r="B231" s="748" t="s">
        <v>591</v>
      </c>
      <c r="C231" s="749" t="s">
        <v>614</v>
      </c>
      <c r="D231" s="750" t="s">
        <v>615</v>
      </c>
      <c r="E231" s="751">
        <v>50113001</v>
      </c>
      <c r="F231" s="750" t="s">
        <v>623</v>
      </c>
      <c r="G231" s="749" t="s">
        <v>624</v>
      </c>
      <c r="H231" s="749">
        <v>100362</v>
      </c>
      <c r="I231" s="749">
        <v>362</v>
      </c>
      <c r="J231" s="749" t="s">
        <v>625</v>
      </c>
      <c r="K231" s="749" t="s">
        <v>626</v>
      </c>
      <c r="L231" s="752">
        <v>86.44</v>
      </c>
      <c r="M231" s="752">
        <v>1</v>
      </c>
      <c r="N231" s="753">
        <v>86.44</v>
      </c>
    </row>
    <row r="232" spans="1:14" ht="14.4" customHeight="1" x14ac:dyDescent="0.3">
      <c r="A232" s="747" t="s">
        <v>590</v>
      </c>
      <c r="B232" s="748" t="s">
        <v>591</v>
      </c>
      <c r="C232" s="749" t="s">
        <v>614</v>
      </c>
      <c r="D232" s="750" t="s">
        <v>615</v>
      </c>
      <c r="E232" s="751">
        <v>50113001</v>
      </c>
      <c r="F232" s="750" t="s">
        <v>623</v>
      </c>
      <c r="G232" s="749" t="s">
        <v>624</v>
      </c>
      <c r="H232" s="749">
        <v>116320</v>
      </c>
      <c r="I232" s="749">
        <v>16320</v>
      </c>
      <c r="J232" s="749" t="s">
        <v>944</v>
      </c>
      <c r="K232" s="749" t="s">
        <v>945</v>
      </c>
      <c r="L232" s="752">
        <v>117.96</v>
      </c>
      <c r="M232" s="752">
        <v>1</v>
      </c>
      <c r="N232" s="753">
        <v>117.96</v>
      </c>
    </row>
    <row r="233" spans="1:14" ht="14.4" customHeight="1" x14ac:dyDescent="0.3">
      <c r="A233" s="747" t="s">
        <v>590</v>
      </c>
      <c r="B233" s="748" t="s">
        <v>591</v>
      </c>
      <c r="C233" s="749" t="s">
        <v>614</v>
      </c>
      <c r="D233" s="750" t="s">
        <v>615</v>
      </c>
      <c r="E233" s="751">
        <v>50113001</v>
      </c>
      <c r="F233" s="750" t="s">
        <v>623</v>
      </c>
      <c r="G233" s="749" t="s">
        <v>635</v>
      </c>
      <c r="H233" s="749">
        <v>140536</v>
      </c>
      <c r="I233" s="749">
        <v>40536</v>
      </c>
      <c r="J233" s="749" t="s">
        <v>793</v>
      </c>
      <c r="K233" s="749" t="s">
        <v>946</v>
      </c>
      <c r="L233" s="752">
        <v>129.30325925925928</v>
      </c>
      <c r="M233" s="752">
        <v>135</v>
      </c>
      <c r="N233" s="753">
        <v>17455.940000000002</v>
      </c>
    </row>
    <row r="234" spans="1:14" ht="14.4" customHeight="1" x14ac:dyDescent="0.3">
      <c r="A234" s="747" t="s">
        <v>590</v>
      </c>
      <c r="B234" s="748" t="s">
        <v>591</v>
      </c>
      <c r="C234" s="749" t="s">
        <v>614</v>
      </c>
      <c r="D234" s="750" t="s">
        <v>615</v>
      </c>
      <c r="E234" s="751">
        <v>50113001</v>
      </c>
      <c r="F234" s="750" t="s">
        <v>623</v>
      </c>
      <c r="G234" s="749" t="s">
        <v>624</v>
      </c>
      <c r="H234" s="749">
        <v>192143</v>
      </c>
      <c r="I234" s="749">
        <v>192143</v>
      </c>
      <c r="J234" s="749" t="s">
        <v>798</v>
      </c>
      <c r="K234" s="749" t="s">
        <v>799</v>
      </c>
      <c r="L234" s="752">
        <v>214.61999999999998</v>
      </c>
      <c r="M234" s="752">
        <v>10</v>
      </c>
      <c r="N234" s="753">
        <v>2146.1999999999998</v>
      </c>
    </row>
    <row r="235" spans="1:14" ht="14.4" customHeight="1" x14ac:dyDescent="0.3">
      <c r="A235" s="747" t="s">
        <v>590</v>
      </c>
      <c r="B235" s="748" t="s">
        <v>591</v>
      </c>
      <c r="C235" s="749" t="s">
        <v>614</v>
      </c>
      <c r="D235" s="750" t="s">
        <v>615</v>
      </c>
      <c r="E235" s="751">
        <v>50113001</v>
      </c>
      <c r="F235" s="750" t="s">
        <v>623</v>
      </c>
      <c r="G235" s="749" t="s">
        <v>624</v>
      </c>
      <c r="H235" s="749">
        <v>900240</v>
      </c>
      <c r="I235" s="749">
        <v>0</v>
      </c>
      <c r="J235" s="749" t="s">
        <v>947</v>
      </c>
      <c r="K235" s="749" t="s">
        <v>592</v>
      </c>
      <c r="L235" s="752">
        <v>67.760017404687758</v>
      </c>
      <c r="M235" s="752">
        <v>1</v>
      </c>
      <c r="N235" s="753">
        <v>67.760017404687758</v>
      </c>
    </row>
    <row r="236" spans="1:14" ht="14.4" customHeight="1" x14ac:dyDescent="0.3">
      <c r="A236" s="747" t="s">
        <v>590</v>
      </c>
      <c r="B236" s="748" t="s">
        <v>591</v>
      </c>
      <c r="C236" s="749" t="s">
        <v>614</v>
      </c>
      <c r="D236" s="750" t="s">
        <v>615</v>
      </c>
      <c r="E236" s="751">
        <v>50113001</v>
      </c>
      <c r="F236" s="750" t="s">
        <v>623</v>
      </c>
      <c r="G236" s="749" t="s">
        <v>624</v>
      </c>
      <c r="H236" s="749">
        <v>100498</v>
      </c>
      <c r="I236" s="749">
        <v>498</v>
      </c>
      <c r="J236" s="749" t="s">
        <v>830</v>
      </c>
      <c r="K236" s="749" t="s">
        <v>831</v>
      </c>
      <c r="L236" s="752">
        <v>108.7775</v>
      </c>
      <c r="M236" s="752">
        <v>4</v>
      </c>
      <c r="N236" s="753">
        <v>435.11</v>
      </c>
    </row>
    <row r="237" spans="1:14" ht="14.4" customHeight="1" x14ac:dyDescent="0.3">
      <c r="A237" s="747" t="s">
        <v>590</v>
      </c>
      <c r="B237" s="748" t="s">
        <v>591</v>
      </c>
      <c r="C237" s="749" t="s">
        <v>614</v>
      </c>
      <c r="D237" s="750" t="s">
        <v>615</v>
      </c>
      <c r="E237" s="751">
        <v>50113001</v>
      </c>
      <c r="F237" s="750" t="s">
        <v>623</v>
      </c>
      <c r="G237" s="749" t="s">
        <v>624</v>
      </c>
      <c r="H237" s="749">
        <v>102439</v>
      </c>
      <c r="I237" s="749">
        <v>2439</v>
      </c>
      <c r="J237" s="749" t="s">
        <v>948</v>
      </c>
      <c r="K237" s="749" t="s">
        <v>949</v>
      </c>
      <c r="L237" s="752">
        <v>285.08000000000004</v>
      </c>
      <c r="M237" s="752">
        <v>1</v>
      </c>
      <c r="N237" s="753">
        <v>285.08000000000004</v>
      </c>
    </row>
    <row r="238" spans="1:14" ht="14.4" customHeight="1" x14ac:dyDescent="0.3">
      <c r="A238" s="747" t="s">
        <v>590</v>
      </c>
      <c r="B238" s="748" t="s">
        <v>591</v>
      </c>
      <c r="C238" s="749" t="s">
        <v>614</v>
      </c>
      <c r="D238" s="750" t="s">
        <v>615</v>
      </c>
      <c r="E238" s="751">
        <v>50113001</v>
      </c>
      <c r="F238" s="750" t="s">
        <v>623</v>
      </c>
      <c r="G238" s="749" t="s">
        <v>624</v>
      </c>
      <c r="H238" s="749">
        <v>100502</v>
      </c>
      <c r="I238" s="749">
        <v>502</v>
      </c>
      <c r="J238" s="749" t="s">
        <v>704</v>
      </c>
      <c r="K238" s="749" t="s">
        <v>705</v>
      </c>
      <c r="L238" s="752">
        <v>238.66431372549013</v>
      </c>
      <c r="M238" s="752">
        <v>51</v>
      </c>
      <c r="N238" s="753">
        <v>12171.879999999997</v>
      </c>
    </row>
    <row r="239" spans="1:14" ht="14.4" customHeight="1" x14ac:dyDescent="0.3">
      <c r="A239" s="747" t="s">
        <v>590</v>
      </c>
      <c r="B239" s="748" t="s">
        <v>591</v>
      </c>
      <c r="C239" s="749" t="s">
        <v>617</v>
      </c>
      <c r="D239" s="750" t="s">
        <v>618</v>
      </c>
      <c r="E239" s="751">
        <v>50113001</v>
      </c>
      <c r="F239" s="750" t="s">
        <v>623</v>
      </c>
      <c r="G239" s="749" t="s">
        <v>624</v>
      </c>
      <c r="H239" s="749">
        <v>100362</v>
      </c>
      <c r="I239" s="749">
        <v>362</v>
      </c>
      <c r="J239" s="749" t="s">
        <v>625</v>
      </c>
      <c r="K239" s="749" t="s">
        <v>626</v>
      </c>
      <c r="L239" s="752">
        <v>86.430000000000021</v>
      </c>
      <c r="M239" s="752">
        <v>5</v>
      </c>
      <c r="N239" s="753">
        <v>432.15000000000009</v>
      </c>
    </row>
    <row r="240" spans="1:14" ht="14.4" customHeight="1" x14ac:dyDescent="0.3">
      <c r="A240" s="747" t="s">
        <v>590</v>
      </c>
      <c r="B240" s="748" t="s">
        <v>591</v>
      </c>
      <c r="C240" s="749" t="s">
        <v>617</v>
      </c>
      <c r="D240" s="750" t="s">
        <v>618</v>
      </c>
      <c r="E240" s="751">
        <v>50113001</v>
      </c>
      <c r="F240" s="750" t="s">
        <v>623</v>
      </c>
      <c r="G240" s="749" t="s">
        <v>624</v>
      </c>
      <c r="H240" s="749">
        <v>167547</v>
      </c>
      <c r="I240" s="749">
        <v>67547</v>
      </c>
      <c r="J240" s="749" t="s">
        <v>629</v>
      </c>
      <c r="K240" s="749" t="s">
        <v>630</v>
      </c>
      <c r="L240" s="752">
        <v>47.184615384615384</v>
      </c>
      <c r="M240" s="752">
        <v>13</v>
      </c>
      <c r="N240" s="753">
        <v>613.4</v>
      </c>
    </row>
    <row r="241" spans="1:14" ht="14.4" customHeight="1" x14ac:dyDescent="0.3">
      <c r="A241" s="747" t="s">
        <v>590</v>
      </c>
      <c r="B241" s="748" t="s">
        <v>591</v>
      </c>
      <c r="C241" s="749" t="s">
        <v>617</v>
      </c>
      <c r="D241" s="750" t="s">
        <v>618</v>
      </c>
      <c r="E241" s="751">
        <v>50113001</v>
      </c>
      <c r="F241" s="750" t="s">
        <v>623</v>
      </c>
      <c r="G241" s="749" t="s">
        <v>624</v>
      </c>
      <c r="H241" s="749">
        <v>194920</v>
      </c>
      <c r="I241" s="749">
        <v>94920</v>
      </c>
      <c r="J241" s="749" t="s">
        <v>950</v>
      </c>
      <c r="K241" s="749" t="s">
        <v>951</v>
      </c>
      <c r="L241" s="752">
        <v>73.649999999999991</v>
      </c>
      <c r="M241" s="752">
        <v>1</v>
      </c>
      <c r="N241" s="753">
        <v>73.649999999999991</v>
      </c>
    </row>
    <row r="242" spans="1:14" ht="14.4" customHeight="1" x14ac:dyDescent="0.3">
      <c r="A242" s="747" t="s">
        <v>590</v>
      </c>
      <c r="B242" s="748" t="s">
        <v>591</v>
      </c>
      <c r="C242" s="749" t="s">
        <v>617</v>
      </c>
      <c r="D242" s="750" t="s">
        <v>618</v>
      </c>
      <c r="E242" s="751">
        <v>50113001</v>
      </c>
      <c r="F242" s="750" t="s">
        <v>623</v>
      </c>
      <c r="G242" s="749" t="s">
        <v>635</v>
      </c>
      <c r="H242" s="749">
        <v>112892</v>
      </c>
      <c r="I242" s="749">
        <v>12892</v>
      </c>
      <c r="J242" s="749" t="s">
        <v>636</v>
      </c>
      <c r="K242" s="749" t="s">
        <v>637</v>
      </c>
      <c r="L242" s="752">
        <v>102.30000000000003</v>
      </c>
      <c r="M242" s="752">
        <v>1</v>
      </c>
      <c r="N242" s="753">
        <v>102.30000000000003</v>
      </c>
    </row>
    <row r="243" spans="1:14" ht="14.4" customHeight="1" x14ac:dyDescent="0.3">
      <c r="A243" s="747" t="s">
        <v>590</v>
      </c>
      <c r="B243" s="748" t="s">
        <v>591</v>
      </c>
      <c r="C243" s="749" t="s">
        <v>617</v>
      </c>
      <c r="D243" s="750" t="s">
        <v>618</v>
      </c>
      <c r="E243" s="751">
        <v>50113001</v>
      </c>
      <c r="F243" s="750" t="s">
        <v>623</v>
      </c>
      <c r="G243" s="749" t="s">
        <v>624</v>
      </c>
      <c r="H243" s="749">
        <v>191728</v>
      </c>
      <c r="I243" s="749">
        <v>191728</v>
      </c>
      <c r="J243" s="749" t="s">
        <v>952</v>
      </c>
      <c r="K243" s="749" t="s">
        <v>953</v>
      </c>
      <c r="L243" s="752">
        <v>99</v>
      </c>
      <c r="M243" s="752">
        <v>1</v>
      </c>
      <c r="N243" s="753">
        <v>99</v>
      </c>
    </row>
    <row r="244" spans="1:14" ht="14.4" customHeight="1" x14ac:dyDescent="0.3">
      <c r="A244" s="747" t="s">
        <v>590</v>
      </c>
      <c r="B244" s="748" t="s">
        <v>591</v>
      </c>
      <c r="C244" s="749" t="s">
        <v>617</v>
      </c>
      <c r="D244" s="750" t="s">
        <v>618</v>
      </c>
      <c r="E244" s="751">
        <v>50113001</v>
      </c>
      <c r="F244" s="750" t="s">
        <v>623</v>
      </c>
      <c r="G244" s="749" t="s">
        <v>624</v>
      </c>
      <c r="H244" s="749">
        <v>110224</v>
      </c>
      <c r="I244" s="749">
        <v>10224</v>
      </c>
      <c r="J244" s="749" t="s">
        <v>954</v>
      </c>
      <c r="K244" s="749" t="s">
        <v>955</v>
      </c>
      <c r="L244" s="752">
        <v>71.310000000000016</v>
      </c>
      <c r="M244" s="752">
        <v>1</v>
      </c>
      <c r="N244" s="753">
        <v>71.310000000000016</v>
      </c>
    </row>
    <row r="245" spans="1:14" ht="14.4" customHeight="1" x14ac:dyDescent="0.3">
      <c r="A245" s="747" t="s">
        <v>590</v>
      </c>
      <c r="B245" s="748" t="s">
        <v>591</v>
      </c>
      <c r="C245" s="749" t="s">
        <v>617</v>
      </c>
      <c r="D245" s="750" t="s">
        <v>618</v>
      </c>
      <c r="E245" s="751">
        <v>50113001</v>
      </c>
      <c r="F245" s="750" t="s">
        <v>623</v>
      </c>
      <c r="G245" s="749" t="s">
        <v>624</v>
      </c>
      <c r="H245" s="749">
        <v>841498</v>
      </c>
      <c r="I245" s="749">
        <v>0</v>
      </c>
      <c r="J245" s="749" t="s">
        <v>956</v>
      </c>
      <c r="K245" s="749" t="s">
        <v>592</v>
      </c>
      <c r="L245" s="752">
        <v>48.63</v>
      </c>
      <c r="M245" s="752">
        <v>1</v>
      </c>
      <c r="N245" s="753">
        <v>48.63</v>
      </c>
    </row>
    <row r="246" spans="1:14" ht="14.4" customHeight="1" x14ac:dyDescent="0.3">
      <c r="A246" s="747" t="s">
        <v>590</v>
      </c>
      <c r="B246" s="748" t="s">
        <v>591</v>
      </c>
      <c r="C246" s="749" t="s">
        <v>617</v>
      </c>
      <c r="D246" s="750" t="s">
        <v>618</v>
      </c>
      <c r="E246" s="751">
        <v>50113001</v>
      </c>
      <c r="F246" s="750" t="s">
        <v>623</v>
      </c>
      <c r="G246" s="749" t="s">
        <v>624</v>
      </c>
      <c r="H246" s="749">
        <v>848412</v>
      </c>
      <c r="I246" s="749">
        <v>30776</v>
      </c>
      <c r="J246" s="749" t="s">
        <v>650</v>
      </c>
      <c r="K246" s="749" t="s">
        <v>651</v>
      </c>
      <c r="L246" s="752">
        <v>104.21285714285715</v>
      </c>
      <c r="M246" s="752">
        <v>7</v>
      </c>
      <c r="N246" s="753">
        <v>729.49</v>
      </c>
    </row>
    <row r="247" spans="1:14" ht="14.4" customHeight="1" x14ac:dyDescent="0.3">
      <c r="A247" s="747" t="s">
        <v>590</v>
      </c>
      <c r="B247" s="748" t="s">
        <v>591</v>
      </c>
      <c r="C247" s="749" t="s">
        <v>617</v>
      </c>
      <c r="D247" s="750" t="s">
        <v>618</v>
      </c>
      <c r="E247" s="751">
        <v>50113001</v>
      </c>
      <c r="F247" s="750" t="s">
        <v>623</v>
      </c>
      <c r="G247" s="749" t="s">
        <v>624</v>
      </c>
      <c r="H247" s="749">
        <v>850007</v>
      </c>
      <c r="I247" s="749">
        <v>30778</v>
      </c>
      <c r="J247" s="749" t="s">
        <v>652</v>
      </c>
      <c r="K247" s="749" t="s">
        <v>592</v>
      </c>
      <c r="L247" s="752">
        <v>163.89</v>
      </c>
      <c r="M247" s="752">
        <v>3</v>
      </c>
      <c r="N247" s="753">
        <v>491.66999999999996</v>
      </c>
    </row>
    <row r="248" spans="1:14" ht="14.4" customHeight="1" x14ac:dyDescent="0.3">
      <c r="A248" s="747" t="s">
        <v>590</v>
      </c>
      <c r="B248" s="748" t="s">
        <v>591</v>
      </c>
      <c r="C248" s="749" t="s">
        <v>617</v>
      </c>
      <c r="D248" s="750" t="s">
        <v>618</v>
      </c>
      <c r="E248" s="751">
        <v>50113001</v>
      </c>
      <c r="F248" s="750" t="s">
        <v>623</v>
      </c>
      <c r="G248" s="749" t="s">
        <v>635</v>
      </c>
      <c r="H248" s="749">
        <v>117431</v>
      </c>
      <c r="I248" s="749">
        <v>17431</v>
      </c>
      <c r="J248" s="749" t="s">
        <v>957</v>
      </c>
      <c r="K248" s="749" t="s">
        <v>871</v>
      </c>
      <c r="L248" s="752">
        <v>27.43000000000001</v>
      </c>
      <c r="M248" s="752">
        <v>2</v>
      </c>
      <c r="N248" s="753">
        <v>54.860000000000021</v>
      </c>
    </row>
    <row r="249" spans="1:14" ht="14.4" customHeight="1" x14ac:dyDescent="0.3">
      <c r="A249" s="747" t="s">
        <v>590</v>
      </c>
      <c r="B249" s="748" t="s">
        <v>591</v>
      </c>
      <c r="C249" s="749" t="s">
        <v>617</v>
      </c>
      <c r="D249" s="750" t="s">
        <v>618</v>
      </c>
      <c r="E249" s="751">
        <v>50113001</v>
      </c>
      <c r="F249" s="750" t="s">
        <v>623</v>
      </c>
      <c r="G249" s="749" t="s">
        <v>624</v>
      </c>
      <c r="H249" s="749">
        <v>156993</v>
      </c>
      <c r="I249" s="749">
        <v>56993</v>
      </c>
      <c r="J249" s="749" t="s">
        <v>653</v>
      </c>
      <c r="K249" s="749" t="s">
        <v>654</v>
      </c>
      <c r="L249" s="752">
        <v>73.15000000000002</v>
      </c>
      <c r="M249" s="752">
        <v>1</v>
      </c>
      <c r="N249" s="753">
        <v>73.15000000000002</v>
      </c>
    </row>
    <row r="250" spans="1:14" ht="14.4" customHeight="1" x14ac:dyDescent="0.3">
      <c r="A250" s="747" t="s">
        <v>590</v>
      </c>
      <c r="B250" s="748" t="s">
        <v>591</v>
      </c>
      <c r="C250" s="749" t="s">
        <v>617</v>
      </c>
      <c r="D250" s="750" t="s">
        <v>618</v>
      </c>
      <c r="E250" s="751">
        <v>50113001</v>
      </c>
      <c r="F250" s="750" t="s">
        <v>623</v>
      </c>
      <c r="G250" s="749" t="s">
        <v>635</v>
      </c>
      <c r="H250" s="749">
        <v>214427</v>
      </c>
      <c r="I250" s="749">
        <v>214427</v>
      </c>
      <c r="J250" s="749" t="s">
        <v>789</v>
      </c>
      <c r="K250" s="749" t="s">
        <v>790</v>
      </c>
      <c r="L250" s="752">
        <v>16.590000000000003</v>
      </c>
      <c r="M250" s="752">
        <v>10</v>
      </c>
      <c r="N250" s="753">
        <v>165.90000000000003</v>
      </c>
    </row>
    <row r="251" spans="1:14" ht="14.4" customHeight="1" x14ac:dyDescent="0.3">
      <c r="A251" s="747" t="s">
        <v>590</v>
      </c>
      <c r="B251" s="748" t="s">
        <v>591</v>
      </c>
      <c r="C251" s="749" t="s">
        <v>617</v>
      </c>
      <c r="D251" s="750" t="s">
        <v>618</v>
      </c>
      <c r="E251" s="751">
        <v>50113001</v>
      </c>
      <c r="F251" s="750" t="s">
        <v>623</v>
      </c>
      <c r="G251" s="749" t="s">
        <v>624</v>
      </c>
      <c r="H251" s="749">
        <v>114075</v>
      </c>
      <c r="I251" s="749">
        <v>14075</v>
      </c>
      <c r="J251" s="749" t="s">
        <v>659</v>
      </c>
      <c r="K251" s="749" t="s">
        <v>660</v>
      </c>
      <c r="L251" s="752">
        <v>294.99000000000007</v>
      </c>
      <c r="M251" s="752">
        <v>1</v>
      </c>
      <c r="N251" s="753">
        <v>294.99000000000007</v>
      </c>
    </row>
    <row r="252" spans="1:14" ht="14.4" customHeight="1" x14ac:dyDescent="0.3">
      <c r="A252" s="747" t="s">
        <v>590</v>
      </c>
      <c r="B252" s="748" t="s">
        <v>591</v>
      </c>
      <c r="C252" s="749" t="s">
        <v>617</v>
      </c>
      <c r="D252" s="750" t="s">
        <v>618</v>
      </c>
      <c r="E252" s="751">
        <v>50113001</v>
      </c>
      <c r="F252" s="750" t="s">
        <v>623</v>
      </c>
      <c r="G252" s="749" t="s">
        <v>624</v>
      </c>
      <c r="H252" s="749">
        <v>108499</v>
      </c>
      <c r="I252" s="749">
        <v>8499</v>
      </c>
      <c r="J252" s="749" t="s">
        <v>796</v>
      </c>
      <c r="K252" s="749" t="s">
        <v>797</v>
      </c>
      <c r="L252" s="752">
        <v>111.52000000000001</v>
      </c>
      <c r="M252" s="752">
        <v>40</v>
      </c>
      <c r="N252" s="753">
        <v>4460.8</v>
      </c>
    </row>
    <row r="253" spans="1:14" ht="14.4" customHeight="1" x14ac:dyDescent="0.3">
      <c r="A253" s="747" t="s">
        <v>590</v>
      </c>
      <c r="B253" s="748" t="s">
        <v>591</v>
      </c>
      <c r="C253" s="749" t="s">
        <v>617</v>
      </c>
      <c r="D253" s="750" t="s">
        <v>618</v>
      </c>
      <c r="E253" s="751">
        <v>50113001</v>
      </c>
      <c r="F253" s="750" t="s">
        <v>623</v>
      </c>
      <c r="G253" s="749" t="s">
        <v>624</v>
      </c>
      <c r="H253" s="749">
        <v>185656</v>
      </c>
      <c r="I253" s="749">
        <v>85656</v>
      </c>
      <c r="J253" s="749" t="s">
        <v>958</v>
      </c>
      <c r="K253" s="749" t="s">
        <v>666</v>
      </c>
      <c r="L253" s="752">
        <v>70.53</v>
      </c>
      <c r="M253" s="752">
        <v>1</v>
      </c>
      <c r="N253" s="753">
        <v>70.53</v>
      </c>
    </row>
    <row r="254" spans="1:14" ht="14.4" customHeight="1" x14ac:dyDescent="0.3">
      <c r="A254" s="747" t="s">
        <v>590</v>
      </c>
      <c r="B254" s="748" t="s">
        <v>591</v>
      </c>
      <c r="C254" s="749" t="s">
        <v>617</v>
      </c>
      <c r="D254" s="750" t="s">
        <v>618</v>
      </c>
      <c r="E254" s="751">
        <v>50113001</v>
      </c>
      <c r="F254" s="750" t="s">
        <v>623</v>
      </c>
      <c r="G254" s="749" t="s">
        <v>624</v>
      </c>
      <c r="H254" s="749">
        <v>905097</v>
      </c>
      <c r="I254" s="749">
        <v>158767</v>
      </c>
      <c r="J254" s="749" t="s">
        <v>959</v>
      </c>
      <c r="K254" s="749" t="s">
        <v>960</v>
      </c>
      <c r="L254" s="752">
        <v>175.03890000000004</v>
      </c>
      <c r="M254" s="752">
        <v>2</v>
      </c>
      <c r="N254" s="753">
        <v>350.07780000000008</v>
      </c>
    </row>
    <row r="255" spans="1:14" ht="14.4" customHeight="1" x14ac:dyDescent="0.3">
      <c r="A255" s="747" t="s">
        <v>590</v>
      </c>
      <c r="B255" s="748" t="s">
        <v>591</v>
      </c>
      <c r="C255" s="749" t="s">
        <v>617</v>
      </c>
      <c r="D255" s="750" t="s">
        <v>618</v>
      </c>
      <c r="E255" s="751">
        <v>50113001</v>
      </c>
      <c r="F255" s="750" t="s">
        <v>623</v>
      </c>
      <c r="G255" s="749" t="s">
        <v>624</v>
      </c>
      <c r="H255" s="749">
        <v>215473</v>
      </c>
      <c r="I255" s="749">
        <v>215473</v>
      </c>
      <c r="J255" s="749" t="s">
        <v>961</v>
      </c>
      <c r="K255" s="749" t="s">
        <v>962</v>
      </c>
      <c r="L255" s="752">
        <v>414.18000000000012</v>
      </c>
      <c r="M255" s="752">
        <v>1</v>
      </c>
      <c r="N255" s="753">
        <v>414.18000000000012</v>
      </c>
    </row>
    <row r="256" spans="1:14" ht="14.4" customHeight="1" x14ac:dyDescent="0.3">
      <c r="A256" s="747" t="s">
        <v>590</v>
      </c>
      <c r="B256" s="748" t="s">
        <v>591</v>
      </c>
      <c r="C256" s="749" t="s">
        <v>617</v>
      </c>
      <c r="D256" s="750" t="s">
        <v>618</v>
      </c>
      <c r="E256" s="751">
        <v>50113001</v>
      </c>
      <c r="F256" s="750" t="s">
        <v>623</v>
      </c>
      <c r="G256" s="749" t="s">
        <v>624</v>
      </c>
      <c r="H256" s="749">
        <v>202924</v>
      </c>
      <c r="I256" s="749">
        <v>202924</v>
      </c>
      <c r="J256" s="749" t="s">
        <v>805</v>
      </c>
      <c r="K256" s="749" t="s">
        <v>806</v>
      </c>
      <c r="L256" s="752">
        <v>81.910000000000011</v>
      </c>
      <c r="M256" s="752">
        <v>2</v>
      </c>
      <c r="N256" s="753">
        <v>163.82000000000002</v>
      </c>
    </row>
    <row r="257" spans="1:14" ht="14.4" customHeight="1" x14ac:dyDescent="0.3">
      <c r="A257" s="747" t="s">
        <v>590</v>
      </c>
      <c r="B257" s="748" t="s">
        <v>591</v>
      </c>
      <c r="C257" s="749" t="s">
        <v>617</v>
      </c>
      <c r="D257" s="750" t="s">
        <v>618</v>
      </c>
      <c r="E257" s="751">
        <v>50113001</v>
      </c>
      <c r="F257" s="750" t="s">
        <v>623</v>
      </c>
      <c r="G257" s="749" t="s">
        <v>624</v>
      </c>
      <c r="H257" s="749">
        <v>187076</v>
      </c>
      <c r="I257" s="749">
        <v>87076</v>
      </c>
      <c r="J257" s="749" t="s">
        <v>963</v>
      </c>
      <c r="K257" s="749" t="s">
        <v>964</v>
      </c>
      <c r="L257" s="752">
        <v>132.21</v>
      </c>
      <c r="M257" s="752">
        <v>1</v>
      </c>
      <c r="N257" s="753">
        <v>132.21</v>
      </c>
    </row>
    <row r="258" spans="1:14" ht="14.4" customHeight="1" x14ac:dyDescent="0.3">
      <c r="A258" s="747" t="s">
        <v>590</v>
      </c>
      <c r="B258" s="748" t="s">
        <v>591</v>
      </c>
      <c r="C258" s="749" t="s">
        <v>617</v>
      </c>
      <c r="D258" s="750" t="s">
        <v>618</v>
      </c>
      <c r="E258" s="751">
        <v>50113001</v>
      </c>
      <c r="F258" s="750" t="s">
        <v>623</v>
      </c>
      <c r="G258" s="749" t="s">
        <v>635</v>
      </c>
      <c r="H258" s="749">
        <v>169189</v>
      </c>
      <c r="I258" s="749">
        <v>69189</v>
      </c>
      <c r="J258" s="749" t="s">
        <v>667</v>
      </c>
      <c r="K258" s="749" t="s">
        <v>668</v>
      </c>
      <c r="L258" s="752">
        <v>61.11999999999999</v>
      </c>
      <c r="M258" s="752">
        <v>1</v>
      </c>
      <c r="N258" s="753">
        <v>61.11999999999999</v>
      </c>
    </row>
    <row r="259" spans="1:14" ht="14.4" customHeight="1" x14ac:dyDescent="0.3">
      <c r="A259" s="747" t="s">
        <v>590</v>
      </c>
      <c r="B259" s="748" t="s">
        <v>591</v>
      </c>
      <c r="C259" s="749" t="s">
        <v>617</v>
      </c>
      <c r="D259" s="750" t="s">
        <v>618</v>
      </c>
      <c r="E259" s="751">
        <v>50113001</v>
      </c>
      <c r="F259" s="750" t="s">
        <v>623</v>
      </c>
      <c r="G259" s="749" t="s">
        <v>624</v>
      </c>
      <c r="H259" s="749">
        <v>214596</v>
      </c>
      <c r="I259" s="749">
        <v>214596</v>
      </c>
      <c r="J259" s="749" t="s">
        <v>965</v>
      </c>
      <c r="K259" s="749" t="s">
        <v>966</v>
      </c>
      <c r="L259" s="752">
        <v>77.693333333333399</v>
      </c>
      <c r="M259" s="752">
        <v>3</v>
      </c>
      <c r="N259" s="753">
        <v>233.08000000000021</v>
      </c>
    </row>
    <row r="260" spans="1:14" ht="14.4" customHeight="1" x14ac:dyDescent="0.3">
      <c r="A260" s="747" t="s">
        <v>590</v>
      </c>
      <c r="B260" s="748" t="s">
        <v>591</v>
      </c>
      <c r="C260" s="749" t="s">
        <v>617</v>
      </c>
      <c r="D260" s="750" t="s">
        <v>618</v>
      </c>
      <c r="E260" s="751">
        <v>50113001</v>
      </c>
      <c r="F260" s="750" t="s">
        <v>623</v>
      </c>
      <c r="G260" s="749" t="s">
        <v>624</v>
      </c>
      <c r="H260" s="749">
        <v>116287</v>
      </c>
      <c r="I260" s="749">
        <v>16287</v>
      </c>
      <c r="J260" s="749" t="s">
        <v>967</v>
      </c>
      <c r="K260" s="749" t="s">
        <v>968</v>
      </c>
      <c r="L260" s="752">
        <v>158.80499999999995</v>
      </c>
      <c r="M260" s="752">
        <v>2</v>
      </c>
      <c r="N260" s="753">
        <v>317.6099999999999</v>
      </c>
    </row>
    <row r="261" spans="1:14" ht="14.4" customHeight="1" x14ac:dyDescent="0.3">
      <c r="A261" s="747" t="s">
        <v>590</v>
      </c>
      <c r="B261" s="748" t="s">
        <v>591</v>
      </c>
      <c r="C261" s="749" t="s">
        <v>617</v>
      </c>
      <c r="D261" s="750" t="s">
        <v>618</v>
      </c>
      <c r="E261" s="751">
        <v>50113001</v>
      </c>
      <c r="F261" s="750" t="s">
        <v>623</v>
      </c>
      <c r="G261" s="749" t="s">
        <v>635</v>
      </c>
      <c r="H261" s="749">
        <v>213487</v>
      </c>
      <c r="I261" s="749">
        <v>213487</v>
      </c>
      <c r="J261" s="749" t="s">
        <v>673</v>
      </c>
      <c r="K261" s="749" t="s">
        <v>808</v>
      </c>
      <c r="L261" s="752">
        <v>271.85000000000002</v>
      </c>
      <c r="M261" s="752">
        <v>2</v>
      </c>
      <c r="N261" s="753">
        <v>543.70000000000005</v>
      </c>
    </row>
    <row r="262" spans="1:14" ht="14.4" customHeight="1" x14ac:dyDescent="0.3">
      <c r="A262" s="747" t="s">
        <v>590</v>
      </c>
      <c r="B262" s="748" t="s">
        <v>591</v>
      </c>
      <c r="C262" s="749" t="s">
        <v>617</v>
      </c>
      <c r="D262" s="750" t="s">
        <v>618</v>
      </c>
      <c r="E262" s="751">
        <v>50113001</v>
      </c>
      <c r="F262" s="750" t="s">
        <v>623</v>
      </c>
      <c r="G262" s="749" t="s">
        <v>635</v>
      </c>
      <c r="H262" s="749">
        <v>213489</v>
      </c>
      <c r="I262" s="749">
        <v>213489</v>
      </c>
      <c r="J262" s="749" t="s">
        <v>673</v>
      </c>
      <c r="K262" s="749" t="s">
        <v>674</v>
      </c>
      <c r="L262" s="752">
        <v>630.66000000000008</v>
      </c>
      <c r="M262" s="752">
        <v>4</v>
      </c>
      <c r="N262" s="753">
        <v>2522.6400000000003</v>
      </c>
    </row>
    <row r="263" spans="1:14" ht="14.4" customHeight="1" x14ac:dyDescent="0.3">
      <c r="A263" s="747" t="s">
        <v>590</v>
      </c>
      <c r="B263" s="748" t="s">
        <v>591</v>
      </c>
      <c r="C263" s="749" t="s">
        <v>617</v>
      </c>
      <c r="D263" s="750" t="s">
        <v>618</v>
      </c>
      <c r="E263" s="751">
        <v>50113001</v>
      </c>
      <c r="F263" s="750" t="s">
        <v>623</v>
      </c>
      <c r="G263" s="749" t="s">
        <v>635</v>
      </c>
      <c r="H263" s="749">
        <v>213494</v>
      </c>
      <c r="I263" s="749">
        <v>213494</v>
      </c>
      <c r="J263" s="749" t="s">
        <v>673</v>
      </c>
      <c r="K263" s="749" t="s">
        <v>675</v>
      </c>
      <c r="L263" s="752">
        <v>408.95000000000005</v>
      </c>
      <c r="M263" s="752">
        <v>9</v>
      </c>
      <c r="N263" s="753">
        <v>3680.55</v>
      </c>
    </row>
    <row r="264" spans="1:14" ht="14.4" customHeight="1" x14ac:dyDescent="0.3">
      <c r="A264" s="747" t="s">
        <v>590</v>
      </c>
      <c r="B264" s="748" t="s">
        <v>591</v>
      </c>
      <c r="C264" s="749" t="s">
        <v>617</v>
      </c>
      <c r="D264" s="750" t="s">
        <v>618</v>
      </c>
      <c r="E264" s="751">
        <v>50113001</v>
      </c>
      <c r="F264" s="750" t="s">
        <v>623</v>
      </c>
      <c r="G264" s="749" t="s">
        <v>635</v>
      </c>
      <c r="H264" s="749">
        <v>214036</v>
      </c>
      <c r="I264" s="749">
        <v>214036</v>
      </c>
      <c r="J264" s="749" t="s">
        <v>969</v>
      </c>
      <c r="K264" s="749" t="s">
        <v>970</v>
      </c>
      <c r="L264" s="752">
        <v>40.390000000000008</v>
      </c>
      <c r="M264" s="752">
        <v>15</v>
      </c>
      <c r="N264" s="753">
        <v>605.85000000000014</v>
      </c>
    </row>
    <row r="265" spans="1:14" ht="14.4" customHeight="1" x14ac:dyDescent="0.3">
      <c r="A265" s="747" t="s">
        <v>590</v>
      </c>
      <c r="B265" s="748" t="s">
        <v>591</v>
      </c>
      <c r="C265" s="749" t="s">
        <v>617</v>
      </c>
      <c r="D265" s="750" t="s">
        <v>618</v>
      </c>
      <c r="E265" s="751">
        <v>50113001</v>
      </c>
      <c r="F265" s="750" t="s">
        <v>623</v>
      </c>
      <c r="G265" s="749" t="s">
        <v>624</v>
      </c>
      <c r="H265" s="749">
        <v>31915</v>
      </c>
      <c r="I265" s="749">
        <v>31915</v>
      </c>
      <c r="J265" s="749" t="s">
        <v>811</v>
      </c>
      <c r="K265" s="749" t="s">
        <v>812</v>
      </c>
      <c r="L265" s="752">
        <v>173.68999999999997</v>
      </c>
      <c r="M265" s="752">
        <v>8</v>
      </c>
      <c r="N265" s="753">
        <v>1389.5199999999998</v>
      </c>
    </row>
    <row r="266" spans="1:14" ht="14.4" customHeight="1" x14ac:dyDescent="0.3">
      <c r="A266" s="747" t="s">
        <v>590</v>
      </c>
      <c r="B266" s="748" t="s">
        <v>591</v>
      </c>
      <c r="C266" s="749" t="s">
        <v>617</v>
      </c>
      <c r="D266" s="750" t="s">
        <v>618</v>
      </c>
      <c r="E266" s="751">
        <v>50113001</v>
      </c>
      <c r="F266" s="750" t="s">
        <v>623</v>
      </c>
      <c r="G266" s="749" t="s">
        <v>624</v>
      </c>
      <c r="H266" s="749">
        <v>47244</v>
      </c>
      <c r="I266" s="749">
        <v>47244</v>
      </c>
      <c r="J266" s="749" t="s">
        <v>971</v>
      </c>
      <c r="K266" s="749" t="s">
        <v>812</v>
      </c>
      <c r="L266" s="752">
        <v>143</v>
      </c>
      <c r="M266" s="752">
        <v>3</v>
      </c>
      <c r="N266" s="753">
        <v>429</v>
      </c>
    </row>
    <row r="267" spans="1:14" ht="14.4" customHeight="1" x14ac:dyDescent="0.3">
      <c r="A267" s="747" t="s">
        <v>590</v>
      </c>
      <c r="B267" s="748" t="s">
        <v>591</v>
      </c>
      <c r="C267" s="749" t="s">
        <v>617</v>
      </c>
      <c r="D267" s="750" t="s">
        <v>618</v>
      </c>
      <c r="E267" s="751">
        <v>50113001</v>
      </c>
      <c r="F267" s="750" t="s">
        <v>623</v>
      </c>
      <c r="G267" s="749" t="s">
        <v>624</v>
      </c>
      <c r="H267" s="749">
        <v>216572</v>
      </c>
      <c r="I267" s="749">
        <v>216572</v>
      </c>
      <c r="J267" s="749" t="s">
        <v>682</v>
      </c>
      <c r="K267" s="749" t="s">
        <v>683</v>
      </c>
      <c r="L267" s="752">
        <v>36.282500000000006</v>
      </c>
      <c r="M267" s="752">
        <v>40</v>
      </c>
      <c r="N267" s="753">
        <v>1451.3000000000002</v>
      </c>
    </row>
    <row r="268" spans="1:14" ht="14.4" customHeight="1" x14ac:dyDescent="0.3">
      <c r="A268" s="747" t="s">
        <v>590</v>
      </c>
      <c r="B268" s="748" t="s">
        <v>591</v>
      </c>
      <c r="C268" s="749" t="s">
        <v>617</v>
      </c>
      <c r="D268" s="750" t="s">
        <v>618</v>
      </c>
      <c r="E268" s="751">
        <v>50113001</v>
      </c>
      <c r="F268" s="750" t="s">
        <v>623</v>
      </c>
      <c r="G268" s="749" t="s">
        <v>624</v>
      </c>
      <c r="H268" s="749">
        <v>51366</v>
      </c>
      <c r="I268" s="749">
        <v>51366</v>
      </c>
      <c r="J268" s="749" t="s">
        <v>816</v>
      </c>
      <c r="K268" s="749" t="s">
        <v>817</v>
      </c>
      <c r="L268" s="752">
        <v>171.6</v>
      </c>
      <c r="M268" s="752">
        <v>60</v>
      </c>
      <c r="N268" s="753">
        <v>10296</v>
      </c>
    </row>
    <row r="269" spans="1:14" ht="14.4" customHeight="1" x14ac:dyDescent="0.3">
      <c r="A269" s="747" t="s">
        <v>590</v>
      </c>
      <c r="B269" s="748" t="s">
        <v>591</v>
      </c>
      <c r="C269" s="749" t="s">
        <v>617</v>
      </c>
      <c r="D269" s="750" t="s">
        <v>618</v>
      </c>
      <c r="E269" s="751">
        <v>50113001</v>
      </c>
      <c r="F269" s="750" t="s">
        <v>623</v>
      </c>
      <c r="G269" s="749" t="s">
        <v>624</v>
      </c>
      <c r="H269" s="749">
        <v>51367</v>
      </c>
      <c r="I269" s="749">
        <v>51367</v>
      </c>
      <c r="J269" s="749" t="s">
        <v>816</v>
      </c>
      <c r="K269" s="749" t="s">
        <v>818</v>
      </c>
      <c r="L269" s="752">
        <v>92.95</v>
      </c>
      <c r="M269" s="752">
        <v>6</v>
      </c>
      <c r="N269" s="753">
        <v>557.70000000000005</v>
      </c>
    </row>
    <row r="270" spans="1:14" ht="14.4" customHeight="1" x14ac:dyDescent="0.3">
      <c r="A270" s="747" t="s">
        <v>590</v>
      </c>
      <c r="B270" s="748" t="s">
        <v>591</v>
      </c>
      <c r="C270" s="749" t="s">
        <v>617</v>
      </c>
      <c r="D270" s="750" t="s">
        <v>618</v>
      </c>
      <c r="E270" s="751">
        <v>50113001</v>
      </c>
      <c r="F270" s="750" t="s">
        <v>623</v>
      </c>
      <c r="G270" s="749" t="s">
        <v>624</v>
      </c>
      <c r="H270" s="749">
        <v>51383</v>
      </c>
      <c r="I270" s="749">
        <v>51383</v>
      </c>
      <c r="J270" s="749" t="s">
        <v>816</v>
      </c>
      <c r="K270" s="749" t="s">
        <v>894</v>
      </c>
      <c r="L270" s="752">
        <v>93.5</v>
      </c>
      <c r="M270" s="752">
        <v>6</v>
      </c>
      <c r="N270" s="753">
        <v>561</v>
      </c>
    </row>
    <row r="271" spans="1:14" ht="14.4" customHeight="1" x14ac:dyDescent="0.3">
      <c r="A271" s="747" t="s">
        <v>590</v>
      </c>
      <c r="B271" s="748" t="s">
        <v>591</v>
      </c>
      <c r="C271" s="749" t="s">
        <v>617</v>
      </c>
      <c r="D271" s="750" t="s">
        <v>618</v>
      </c>
      <c r="E271" s="751">
        <v>50113001</v>
      </c>
      <c r="F271" s="750" t="s">
        <v>623</v>
      </c>
      <c r="G271" s="749" t="s">
        <v>624</v>
      </c>
      <c r="H271" s="749">
        <v>51384</v>
      </c>
      <c r="I271" s="749">
        <v>51384</v>
      </c>
      <c r="J271" s="749" t="s">
        <v>816</v>
      </c>
      <c r="K271" s="749" t="s">
        <v>895</v>
      </c>
      <c r="L271" s="752">
        <v>192.49999999999997</v>
      </c>
      <c r="M271" s="752">
        <v>1</v>
      </c>
      <c r="N271" s="753">
        <v>192.49999999999997</v>
      </c>
    </row>
    <row r="272" spans="1:14" ht="14.4" customHeight="1" x14ac:dyDescent="0.3">
      <c r="A272" s="747" t="s">
        <v>590</v>
      </c>
      <c r="B272" s="748" t="s">
        <v>591</v>
      </c>
      <c r="C272" s="749" t="s">
        <v>617</v>
      </c>
      <c r="D272" s="750" t="s">
        <v>618</v>
      </c>
      <c r="E272" s="751">
        <v>50113001</v>
      </c>
      <c r="F272" s="750" t="s">
        <v>623</v>
      </c>
      <c r="G272" s="749" t="s">
        <v>624</v>
      </c>
      <c r="H272" s="749">
        <v>847623</v>
      </c>
      <c r="I272" s="749">
        <v>155051</v>
      </c>
      <c r="J272" s="749" t="s">
        <v>972</v>
      </c>
      <c r="K272" s="749" t="s">
        <v>968</v>
      </c>
      <c r="L272" s="752">
        <v>119.16000000000004</v>
      </c>
      <c r="M272" s="752">
        <v>2</v>
      </c>
      <c r="N272" s="753">
        <v>238.32000000000008</v>
      </c>
    </row>
    <row r="273" spans="1:14" ht="14.4" customHeight="1" x14ac:dyDescent="0.3">
      <c r="A273" s="747" t="s">
        <v>590</v>
      </c>
      <c r="B273" s="748" t="s">
        <v>591</v>
      </c>
      <c r="C273" s="749" t="s">
        <v>617</v>
      </c>
      <c r="D273" s="750" t="s">
        <v>618</v>
      </c>
      <c r="E273" s="751">
        <v>50113001</v>
      </c>
      <c r="F273" s="750" t="s">
        <v>623</v>
      </c>
      <c r="G273" s="749" t="s">
        <v>624</v>
      </c>
      <c r="H273" s="749">
        <v>107678</v>
      </c>
      <c r="I273" s="749">
        <v>107678</v>
      </c>
      <c r="J273" s="749" t="s">
        <v>973</v>
      </c>
      <c r="K273" s="749" t="s">
        <v>974</v>
      </c>
      <c r="L273" s="752">
        <v>459.8</v>
      </c>
      <c r="M273" s="752">
        <v>1</v>
      </c>
      <c r="N273" s="753">
        <v>459.8</v>
      </c>
    </row>
    <row r="274" spans="1:14" ht="14.4" customHeight="1" x14ac:dyDescent="0.3">
      <c r="A274" s="747" t="s">
        <v>590</v>
      </c>
      <c r="B274" s="748" t="s">
        <v>591</v>
      </c>
      <c r="C274" s="749" t="s">
        <v>617</v>
      </c>
      <c r="D274" s="750" t="s">
        <v>618</v>
      </c>
      <c r="E274" s="751">
        <v>50113001</v>
      </c>
      <c r="F274" s="750" t="s">
        <v>623</v>
      </c>
      <c r="G274" s="749" t="s">
        <v>624</v>
      </c>
      <c r="H274" s="749">
        <v>398229</v>
      </c>
      <c r="I274" s="749">
        <v>0</v>
      </c>
      <c r="J274" s="749" t="s">
        <v>975</v>
      </c>
      <c r="K274" s="749" t="s">
        <v>592</v>
      </c>
      <c r="L274" s="752">
        <v>468.27082250278755</v>
      </c>
      <c r="M274" s="752">
        <v>1</v>
      </c>
      <c r="N274" s="753">
        <v>468.27082250278755</v>
      </c>
    </row>
    <row r="275" spans="1:14" ht="14.4" customHeight="1" x14ac:dyDescent="0.3">
      <c r="A275" s="747" t="s">
        <v>590</v>
      </c>
      <c r="B275" s="748" t="s">
        <v>591</v>
      </c>
      <c r="C275" s="749" t="s">
        <v>617</v>
      </c>
      <c r="D275" s="750" t="s">
        <v>618</v>
      </c>
      <c r="E275" s="751">
        <v>50113001</v>
      </c>
      <c r="F275" s="750" t="s">
        <v>623</v>
      </c>
      <c r="G275" s="749" t="s">
        <v>624</v>
      </c>
      <c r="H275" s="749">
        <v>67558</v>
      </c>
      <c r="I275" s="749">
        <v>67558</v>
      </c>
      <c r="J275" s="749" t="s">
        <v>827</v>
      </c>
      <c r="K275" s="749" t="s">
        <v>828</v>
      </c>
      <c r="L275" s="752">
        <v>27.73</v>
      </c>
      <c r="M275" s="752">
        <v>5</v>
      </c>
      <c r="N275" s="753">
        <v>138.65</v>
      </c>
    </row>
    <row r="276" spans="1:14" ht="14.4" customHeight="1" x14ac:dyDescent="0.3">
      <c r="A276" s="747" t="s">
        <v>590</v>
      </c>
      <c r="B276" s="748" t="s">
        <v>591</v>
      </c>
      <c r="C276" s="749" t="s">
        <v>617</v>
      </c>
      <c r="D276" s="750" t="s">
        <v>618</v>
      </c>
      <c r="E276" s="751">
        <v>50113001</v>
      </c>
      <c r="F276" s="750" t="s">
        <v>623</v>
      </c>
      <c r="G276" s="749" t="s">
        <v>624</v>
      </c>
      <c r="H276" s="749">
        <v>117992</v>
      </c>
      <c r="I276" s="749">
        <v>17992</v>
      </c>
      <c r="J276" s="749" t="s">
        <v>702</v>
      </c>
      <c r="K276" s="749" t="s">
        <v>703</v>
      </c>
      <c r="L276" s="752">
        <v>94.340000000000018</v>
      </c>
      <c r="M276" s="752">
        <v>2</v>
      </c>
      <c r="N276" s="753">
        <v>188.68000000000004</v>
      </c>
    </row>
    <row r="277" spans="1:14" ht="14.4" customHeight="1" x14ac:dyDescent="0.3">
      <c r="A277" s="747" t="s">
        <v>590</v>
      </c>
      <c r="B277" s="748" t="s">
        <v>591</v>
      </c>
      <c r="C277" s="749" t="s">
        <v>617</v>
      </c>
      <c r="D277" s="750" t="s">
        <v>618</v>
      </c>
      <c r="E277" s="751">
        <v>50113001</v>
      </c>
      <c r="F277" s="750" t="s">
        <v>623</v>
      </c>
      <c r="G277" s="749" t="s">
        <v>624</v>
      </c>
      <c r="H277" s="749">
        <v>100498</v>
      </c>
      <c r="I277" s="749">
        <v>498</v>
      </c>
      <c r="J277" s="749" t="s">
        <v>830</v>
      </c>
      <c r="K277" s="749" t="s">
        <v>831</v>
      </c>
      <c r="L277" s="752">
        <v>108.81139534883724</v>
      </c>
      <c r="M277" s="752">
        <v>43</v>
      </c>
      <c r="N277" s="753">
        <v>4678.8900000000012</v>
      </c>
    </row>
    <row r="278" spans="1:14" ht="14.4" customHeight="1" x14ac:dyDescent="0.3">
      <c r="A278" s="747" t="s">
        <v>590</v>
      </c>
      <c r="B278" s="748" t="s">
        <v>591</v>
      </c>
      <c r="C278" s="749" t="s">
        <v>617</v>
      </c>
      <c r="D278" s="750" t="s">
        <v>618</v>
      </c>
      <c r="E278" s="751">
        <v>50113001</v>
      </c>
      <c r="F278" s="750" t="s">
        <v>623</v>
      </c>
      <c r="G278" s="749" t="s">
        <v>624</v>
      </c>
      <c r="H278" s="749">
        <v>215978</v>
      </c>
      <c r="I278" s="749">
        <v>215978</v>
      </c>
      <c r="J278" s="749" t="s">
        <v>832</v>
      </c>
      <c r="K278" s="749" t="s">
        <v>833</v>
      </c>
      <c r="L278" s="752">
        <v>116.32249999999999</v>
      </c>
      <c r="M278" s="752">
        <v>8</v>
      </c>
      <c r="N278" s="753">
        <v>930.57999999999993</v>
      </c>
    </row>
    <row r="279" spans="1:14" ht="14.4" customHeight="1" x14ac:dyDescent="0.3">
      <c r="A279" s="747" t="s">
        <v>590</v>
      </c>
      <c r="B279" s="748" t="s">
        <v>591</v>
      </c>
      <c r="C279" s="749" t="s">
        <v>617</v>
      </c>
      <c r="D279" s="750" t="s">
        <v>618</v>
      </c>
      <c r="E279" s="751">
        <v>50113001</v>
      </c>
      <c r="F279" s="750" t="s">
        <v>623</v>
      </c>
      <c r="G279" s="749" t="s">
        <v>624</v>
      </c>
      <c r="H279" s="749">
        <v>102439</v>
      </c>
      <c r="I279" s="749">
        <v>2439</v>
      </c>
      <c r="J279" s="749" t="s">
        <v>948</v>
      </c>
      <c r="K279" s="749" t="s">
        <v>949</v>
      </c>
      <c r="L279" s="752">
        <v>285.08000000000004</v>
      </c>
      <c r="M279" s="752">
        <v>1</v>
      </c>
      <c r="N279" s="753">
        <v>285.08000000000004</v>
      </c>
    </row>
    <row r="280" spans="1:14" ht="14.4" customHeight="1" x14ac:dyDescent="0.3">
      <c r="A280" s="747" t="s">
        <v>590</v>
      </c>
      <c r="B280" s="748" t="s">
        <v>591</v>
      </c>
      <c r="C280" s="749" t="s">
        <v>617</v>
      </c>
      <c r="D280" s="750" t="s">
        <v>618</v>
      </c>
      <c r="E280" s="751">
        <v>50113001</v>
      </c>
      <c r="F280" s="750" t="s">
        <v>623</v>
      </c>
      <c r="G280" s="749" t="s">
        <v>624</v>
      </c>
      <c r="H280" s="749">
        <v>225168</v>
      </c>
      <c r="I280" s="749">
        <v>225168</v>
      </c>
      <c r="J280" s="749" t="s">
        <v>976</v>
      </c>
      <c r="K280" s="749" t="s">
        <v>784</v>
      </c>
      <c r="L280" s="752">
        <v>65.38</v>
      </c>
      <c r="M280" s="752">
        <v>1</v>
      </c>
      <c r="N280" s="753">
        <v>65.38</v>
      </c>
    </row>
    <row r="281" spans="1:14" ht="14.4" customHeight="1" x14ac:dyDescent="0.3">
      <c r="A281" s="747" t="s">
        <v>590</v>
      </c>
      <c r="B281" s="748" t="s">
        <v>591</v>
      </c>
      <c r="C281" s="749" t="s">
        <v>617</v>
      </c>
      <c r="D281" s="750" t="s">
        <v>618</v>
      </c>
      <c r="E281" s="751">
        <v>50113001</v>
      </c>
      <c r="F281" s="750" t="s">
        <v>623</v>
      </c>
      <c r="G281" s="749" t="s">
        <v>624</v>
      </c>
      <c r="H281" s="749">
        <v>223144</v>
      </c>
      <c r="I281" s="749">
        <v>223144</v>
      </c>
      <c r="J281" s="749" t="s">
        <v>834</v>
      </c>
      <c r="K281" s="749" t="s">
        <v>835</v>
      </c>
      <c r="L281" s="752">
        <v>85.26</v>
      </c>
      <c r="M281" s="752">
        <v>1</v>
      </c>
      <c r="N281" s="753">
        <v>85.26</v>
      </c>
    </row>
    <row r="282" spans="1:14" ht="14.4" customHeight="1" x14ac:dyDescent="0.3">
      <c r="A282" s="747" t="s">
        <v>590</v>
      </c>
      <c r="B282" s="748" t="s">
        <v>591</v>
      </c>
      <c r="C282" s="749" t="s">
        <v>617</v>
      </c>
      <c r="D282" s="750" t="s">
        <v>618</v>
      </c>
      <c r="E282" s="751">
        <v>50113001</v>
      </c>
      <c r="F282" s="750" t="s">
        <v>623</v>
      </c>
      <c r="G282" s="749" t="s">
        <v>624</v>
      </c>
      <c r="H282" s="749">
        <v>110086</v>
      </c>
      <c r="I282" s="749">
        <v>10086</v>
      </c>
      <c r="J282" s="749" t="s">
        <v>977</v>
      </c>
      <c r="K282" s="749" t="s">
        <v>978</v>
      </c>
      <c r="L282" s="752">
        <v>1592.8000000000004</v>
      </c>
      <c r="M282" s="752">
        <v>1</v>
      </c>
      <c r="N282" s="753">
        <v>1592.8000000000004</v>
      </c>
    </row>
    <row r="283" spans="1:14" ht="14.4" customHeight="1" x14ac:dyDescent="0.3">
      <c r="A283" s="747" t="s">
        <v>590</v>
      </c>
      <c r="B283" s="748" t="s">
        <v>591</v>
      </c>
      <c r="C283" s="749" t="s">
        <v>617</v>
      </c>
      <c r="D283" s="750" t="s">
        <v>618</v>
      </c>
      <c r="E283" s="751">
        <v>50113001</v>
      </c>
      <c r="F283" s="750" t="s">
        <v>623</v>
      </c>
      <c r="G283" s="749" t="s">
        <v>624</v>
      </c>
      <c r="H283" s="749">
        <v>100536</v>
      </c>
      <c r="I283" s="749">
        <v>536</v>
      </c>
      <c r="J283" s="749" t="s">
        <v>979</v>
      </c>
      <c r="K283" s="749" t="s">
        <v>626</v>
      </c>
      <c r="L283" s="752">
        <v>140.25</v>
      </c>
      <c r="M283" s="752">
        <v>10</v>
      </c>
      <c r="N283" s="753">
        <v>1402.5</v>
      </c>
    </row>
    <row r="284" spans="1:14" ht="14.4" customHeight="1" x14ac:dyDescent="0.3">
      <c r="A284" s="747" t="s">
        <v>590</v>
      </c>
      <c r="B284" s="748" t="s">
        <v>591</v>
      </c>
      <c r="C284" s="749" t="s">
        <v>617</v>
      </c>
      <c r="D284" s="750" t="s">
        <v>618</v>
      </c>
      <c r="E284" s="751">
        <v>50113001</v>
      </c>
      <c r="F284" s="750" t="s">
        <v>623</v>
      </c>
      <c r="G284" s="749" t="s">
        <v>635</v>
      </c>
      <c r="H284" s="749">
        <v>155824</v>
      </c>
      <c r="I284" s="749">
        <v>55824</v>
      </c>
      <c r="J284" s="749" t="s">
        <v>709</v>
      </c>
      <c r="K284" s="749" t="s">
        <v>711</v>
      </c>
      <c r="L284" s="752">
        <v>50.751600000000018</v>
      </c>
      <c r="M284" s="752">
        <v>50</v>
      </c>
      <c r="N284" s="753">
        <v>2537.5800000000008</v>
      </c>
    </row>
    <row r="285" spans="1:14" ht="14.4" customHeight="1" x14ac:dyDescent="0.3">
      <c r="A285" s="747" t="s">
        <v>590</v>
      </c>
      <c r="B285" s="748" t="s">
        <v>591</v>
      </c>
      <c r="C285" s="749" t="s">
        <v>617</v>
      </c>
      <c r="D285" s="750" t="s">
        <v>618</v>
      </c>
      <c r="E285" s="751">
        <v>50113001</v>
      </c>
      <c r="F285" s="750" t="s">
        <v>623</v>
      </c>
      <c r="G285" s="749" t="s">
        <v>624</v>
      </c>
      <c r="H285" s="749">
        <v>162579</v>
      </c>
      <c r="I285" s="749">
        <v>162579</v>
      </c>
      <c r="J285" s="749" t="s">
        <v>980</v>
      </c>
      <c r="K285" s="749" t="s">
        <v>981</v>
      </c>
      <c r="L285" s="752">
        <v>44.88</v>
      </c>
      <c r="M285" s="752">
        <v>2</v>
      </c>
      <c r="N285" s="753">
        <v>89.76</v>
      </c>
    </row>
    <row r="286" spans="1:14" ht="14.4" customHeight="1" x14ac:dyDescent="0.3">
      <c r="A286" s="747" t="s">
        <v>590</v>
      </c>
      <c r="B286" s="748" t="s">
        <v>591</v>
      </c>
      <c r="C286" s="749" t="s">
        <v>617</v>
      </c>
      <c r="D286" s="750" t="s">
        <v>618</v>
      </c>
      <c r="E286" s="751">
        <v>50113001</v>
      </c>
      <c r="F286" s="750" t="s">
        <v>623</v>
      </c>
      <c r="G286" s="749" t="s">
        <v>635</v>
      </c>
      <c r="H286" s="749">
        <v>850729</v>
      </c>
      <c r="I286" s="749">
        <v>157875</v>
      </c>
      <c r="J286" s="749" t="s">
        <v>840</v>
      </c>
      <c r="K286" s="749" t="s">
        <v>841</v>
      </c>
      <c r="L286" s="752">
        <v>225.5</v>
      </c>
      <c r="M286" s="752">
        <v>7</v>
      </c>
      <c r="N286" s="753">
        <v>1578.5</v>
      </c>
    </row>
    <row r="287" spans="1:14" ht="14.4" customHeight="1" x14ac:dyDescent="0.3">
      <c r="A287" s="747" t="s">
        <v>590</v>
      </c>
      <c r="B287" s="748" t="s">
        <v>591</v>
      </c>
      <c r="C287" s="749" t="s">
        <v>617</v>
      </c>
      <c r="D287" s="750" t="s">
        <v>618</v>
      </c>
      <c r="E287" s="751">
        <v>50113001</v>
      </c>
      <c r="F287" s="750" t="s">
        <v>623</v>
      </c>
      <c r="G287" s="749" t="s">
        <v>624</v>
      </c>
      <c r="H287" s="749">
        <v>130229</v>
      </c>
      <c r="I287" s="749">
        <v>30229</v>
      </c>
      <c r="J287" s="749" t="s">
        <v>982</v>
      </c>
      <c r="K287" s="749" t="s">
        <v>983</v>
      </c>
      <c r="L287" s="752">
        <v>148.9</v>
      </c>
      <c r="M287" s="752">
        <v>2</v>
      </c>
      <c r="N287" s="753">
        <v>297.8</v>
      </c>
    </row>
    <row r="288" spans="1:14" ht="14.4" customHeight="1" x14ac:dyDescent="0.3">
      <c r="A288" s="747" t="s">
        <v>590</v>
      </c>
      <c r="B288" s="748" t="s">
        <v>591</v>
      </c>
      <c r="C288" s="749" t="s">
        <v>617</v>
      </c>
      <c r="D288" s="750" t="s">
        <v>618</v>
      </c>
      <c r="E288" s="751">
        <v>50113001</v>
      </c>
      <c r="F288" s="750" t="s">
        <v>623</v>
      </c>
      <c r="G288" s="749" t="s">
        <v>624</v>
      </c>
      <c r="H288" s="749">
        <v>172564</v>
      </c>
      <c r="I288" s="749">
        <v>72564</v>
      </c>
      <c r="J288" s="749" t="s">
        <v>984</v>
      </c>
      <c r="K288" s="749" t="s">
        <v>985</v>
      </c>
      <c r="L288" s="752">
        <v>475.13</v>
      </c>
      <c r="M288" s="752">
        <v>1</v>
      </c>
      <c r="N288" s="753">
        <v>475.13</v>
      </c>
    </row>
    <row r="289" spans="1:14" ht="14.4" customHeight="1" x14ac:dyDescent="0.3">
      <c r="A289" s="747" t="s">
        <v>590</v>
      </c>
      <c r="B289" s="748" t="s">
        <v>591</v>
      </c>
      <c r="C289" s="749" t="s">
        <v>617</v>
      </c>
      <c r="D289" s="750" t="s">
        <v>618</v>
      </c>
      <c r="E289" s="751">
        <v>50113001</v>
      </c>
      <c r="F289" s="750" t="s">
        <v>623</v>
      </c>
      <c r="G289" s="749" t="s">
        <v>624</v>
      </c>
      <c r="H289" s="749">
        <v>844145</v>
      </c>
      <c r="I289" s="749">
        <v>56350</v>
      </c>
      <c r="J289" s="749" t="s">
        <v>986</v>
      </c>
      <c r="K289" s="749" t="s">
        <v>987</v>
      </c>
      <c r="L289" s="752">
        <v>37.170000000000016</v>
      </c>
      <c r="M289" s="752">
        <v>1</v>
      </c>
      <c r="N289" s="753">
        <v>37.170000000000016</v>
      </c>
    </row>
    <row r="290" spans="1:14" ht="14.4" customHeight="1" x14ac:dyDescent="0.3">
      <c r="A290" s="747" t="s">
        <v>590</v>
      </c>
      <c r="B290" s="748" t="s">
        <v>591</v>
      </c>
      <c r="C290" s="749" t="s">
        <v>617</v>
      </c>
      <c r="D290" s="750" t="s">
        <v>618</v>
      </c>
      <c r="E290" s="751">
        <v>50113001</v>
      </c>
      <c r="F290" s="750" t="s">
        <v>623</v>
      </c>
      <c r="G290" s="749" t="s">
        <v>624</v>
      </c>
      <c r="H290" s="749">
        <v>849361</v>
      </c>
      <c r="I290" s="749">
        <v>65926</v>
      </c>
      <c r="J290" s="749" t="s">
        <v>722</v>
      </c>
      <c r="K290" s="749" t="s">
        <v>723</v>
      </c>
      <c r="L290" s="752">
        <v>137.11500000000001</v>
      </c>
      <c r="M290" s="752">
        <v>2</v>
      </c>
      <c r="N290" s="753">
        <v>274.23</v>
      </c>
    </row>
    <row r="291" spans="1:14" ht="14.4" customHeight="1" x14ac:dyDescent="0.3">
      <c r="A291" s="747" t="s">
        <v>590</v>
      </c>
      <c r="B291" s="748" t="s">
        <v>591</v>
      </c>
      <c r="C291" s="749" t="s">
        <v>617</v>
      </c>
      <c r="D291" s="750" t="s">
        <v>618</v>
      </c>
      <c r="E291" s="751">
        <v>50113001</v>
      </c>
      <c r="F291" s="750" t="s">
        <v>623</v>
      </c>
      <c r="G291" s="749" t="s">
        <v>635</v>
      </c>
      <c r="H291" s="749">
        <v>849266</v>
      </c>
      <c r="I291" s="749">
        <v>162444</v>
      </c>
      <c r="J291" s="749" t="s">
        <v>988</v>
      </c>
      <c r="K291" s="749" t="s">
        <v>989</v>
      </c>
      <c r="L291" s="752">
        <v>82.12</v>
      </c>
      <c r="M291" s="752">
        <v>4</v>
      </c>
      <c r="N291" s="753">
        <v>328.48</v>
      </c>
    </row>
    <row r="292" spans="1:14" ht="14.4" customHeight="1" x14ac:dyDescent="0.3">
      <c r="A292" s="747" t="s">
        <v>590</v>
      </c>
      <c r="B292" s="748" t="s">
        <v>591</v>
      </c>
      <c r="C292" s="749" t="s">
        <v>617</v>
      </c>
      <c r="D292" s="750" t="s">
        <v>618</v>
      </c>
      <c r="E292" s="751">
        <v>50113001</v>
      </c>
      <c r="F292" s="750" t="s">
        <v>623</v>
      </c>
      <c r="G292" s="749" t="s">
        <v>624</v>
      </c>
      <c r="H292" s="749">
        <v>100612</v>
      </c>
      <c r="I292" s="749">
        <v>612</v>
      </c>
      <c r="J292" s="749" t="s">
        <v>990</v>
      </c>
      <c r="K292" s="749" t="s">
        <v>991</v>
      </c>
      <c r="L292" s="752">
        <v>59.879999999999995</v>
      </c>
      <c r="M292" s="752">
        <v>1</v>
      </c>
      <c r="N292" s="753">
        <v>59.879999999999995</v>
      </c>
    </row>
    <row r="293" spans="1:14" ht="14.4" customHeight="1" x14ac:dyDescent="0.3">
      <c r="A293" s="747" t="s">
        <v>590</v>
      </c>
      <c r="B293" s="748" t="s">
        <v>591</v>
      </c>
      <c r="C293" s="749" t="s">
        <v>617</v>
      </c>
      <c r="D293" s="750" t="s">
        <v>618</v>
      </c>
      <c r="E293" s="751">
        <v>50113001</v>
      </c>
      <c r="F293" s="750" t="s">
        <v>623</v>
      </c>
      <c r="G293" s="749" t="s">
        <v>624</v>
      </c>
      <c r="H293" s="749">
        <v>501570</v>
      </c>
      <c r="I293" s="749">
        <v>0</v>
      </c>
      <c r="J293" s="749" t="s">
        <v>992</v>
      </c>
      <c r="K293" s="749" t="s">
        <v>592</v>
      </c>
      <c r="L293" s="752">
        <v>447.78</v>
      </c>
      <c r="M293" s="752">
        <v>1</v>
      </c>
      <c r="N293" s="753">
        <v>447.78</v>
      </c>
    </row>
    <row r="294" spans="1:14" ht="14.4" customHeight="1" x14ac:dyDescent="0.3">
      <c r="A294" s="747" t="s">
        <v>590</v>
      </c>
      <c r="B294" s="748" t="s">
        <v>591</v>
      </c>
      <c r="C294" s="749" t="s">
        <v>617</v>
      </c>
      <c r="D294" s="750" t="s">
        <v>618</v>
      </c>
      <c r="E294" s="751">
        <v>50113001</v>
      </c>
      <c r="F294" s="750" t="s">
        <v>623</v>
      </c>
      <c r="G294" s="749" t="s">
        <v>624</v>
      </c>
      <c r="H294" s="749">
        <v>109847</v>
      </c>
      <c r="I294" s="749">
        <v>9847</v>
      </c>
      <c r="J294" s="749" t="s">
        <v>993</v>
      </c>
      <c r="K294" s="749" t="s">
        <v>994</v>
      </c>
      <c r="L294" s="752">
        <v>41.060000000000024</v>
      </c>
      <c r="M294" s="752">
        <v>3</v>
      </c>
      <c r="N294" s="753">
        <v>123.18000000000006</v>
      </c>
    </row>
    <row r="295" spans="1:14" ht="14.4" customHeight="1" x14ac:dyDescent="0.3">
      <c r="A295" s="747" t="s">
        <v>590</v>
      </c>
      <c r="B295" s="748" t="s">
        <v>591</v>
      </c>
      <c r="C295" s="749" t="s">
        <v>617</v>
      </c>
      <c r="D295" s="750" t="s">
        <v>618</v>
      </c>
      <c r="E295" s="751">
        <v>50113001</v>
      </c>
      <c r="F295" s="750" t="s">
        <v>623</v>
      </c>
      <c r="G295" s="749" t="s">
        <v>624</v>
      </c>
      <c r="H295" s="749">
        <v>191836</v>
      </c>
      <c r="I295" s="749">
        <v>91836</v>
      </c>
      <c r="J295" s="749" t="s">
        <v>993</v>
      </c>
      <c r="K295" s="749" t="s">
        <v>995</v>
      </c>
      <c r="L295" s="752">
        <v>44.230000000000004</v>
      </c>
      <c r="M295" s="752">
        <v>5</v>
      </c>
      <c r="N295" s="753">
        <v>221.15000000000003</v>
      </c>
    </row>
    <row r="296" spans="1:14" ht="14.4" customHeight="1" x14ac:dyDescent="0.3">
      <c r="A296" s="747" t="s">
        <v>590</v>
      </c>
      <c r="B296" s="748" t="s">
        <v>591</v>
      </c>
      <c r="C296" s="749" t="s">
        <v>617</v>
      </c>
      <c r="D296" s="750" t="s">
        <v>618</v>
      </c>
      <c r="E296" s="751">
        <v>50113001</v>
      </c>
      <c r="F296" s="750" t="s">
        <v>623</v>
      </c>
      <c r="G296" s="749" t="s">
        <v>624</v>
      </c>
      <c r="H296" s="749">
        <v>216913</v>
      </c>
      <c r="I296" s="749">
        <v>216913</v>
      </c>
      <c r="J296" s="749" t="s">
        <v>996</v>
      </c>
      <c r="K296" s="749" t="s">
        <v>997</v>
      </c>
      <c r="L296" s="752">
        <v>168.72499999999997</v>
      </c>
      <c r="M296" s="752">
        <v>4</v>
      </c>
      <c r="N296" s="753">
        <v>674.89999999999986</v>
      </c>
    </row>
    <row r="297" spans="1:14" ht="14.4" customHeight="1" x14ac:dyDescent="0.3">
      <c r="A297" s="747" t="s">
        <v>590</v>
      </c>
      <c r="B297" s="748" t="s">
        <v>591</v>
      </c>
      <c r="C297" s="749" t="s">
        <v>617</v>
      </c>
      <c r="D297" s="750" t="s">
        <v>618</v>
      </c>
      <c r="E297" s="751">
        <v>50113001</v>
      </c>
      <c r="F297" s="750" t="s">
        <v>623</v>
      </c>
      <c r="G297" s="749" t="s">
        <v>635</v>
      </c>
      <c r="H297" s="749">
        <v>989453</v>
      </c>
      <c r="I297" s="749">
        <v>146899</v>
      </c>
      <c r="J297" s="749" t="s">
        <v>749</v>
      </c>
      <c r="K297" s="749" t="s">
        <v>998</v>
      </c>
      <c r="L297" s="752">
        <v>45.490000000000009</v>
      </c>
      <c r="M297" s="752">
        <v>1</v>
      </c>
      <c r="N297" s="753">
        <v>45.490000000000009</v>
      </c>
    </row>
    <row r="298" spans="1:14" ht="14.4" customHeight="1" x14ac:dyDescent="0.3">
      <c r="A298" s="747" t="s">
        <v>590</v>
      </c>
      <c r="B298" s="748" t="s">
        <v>591</v>
      </c>
      <c r="C298" s="749" t="s">
        <v>617</v>
      </c>
      <c r="D298" s="750" t="s">
        <v>618</v>
      </c>
      <c r="E298" s="751">
        <v>50113002</v>
      </c>
      <c r="F298" s="750" t="s">
        <v>999</v>
      </c>
      <c r="G298" s="749" t="s">
        <v>624</v>
      </c>
      <c r="H298" s="749">
        <v>396914</v>
      </c>
      <c r="I298" s="749">
        <v>52301</v>
      </c>
      <c r="J298" s="749" t="s">
        <v>1000</v>
      </c>
      <c r="K298" s="749" t="s">
        <v>1001</v>
      </c>
      <c r="L298" s="752">
        <v>2221.34</v>
      </c>
      <c r="M298" s="752">
        <v>1.4</v>
      </c>
      <c r="N298" s="753">
        <v>3109.8760000000002</v>
      </c>
    </row>
    <row r="299" spans="1:14" ht="14.4" customHeight="1" x14ac:dyDescent="0.3">
      <c r="A299" s="747" t="s">
        <v>590</v>
      </c>
      <c r="B299" s="748" t="s">
        <v>591</v>
      </c>
      <c r="C299" s="749" t="s">
        <v>617</v>
      </c>
      <c r="D299" s="750" t="s">
        <v>618</v>
      </c>
      <c r="E299" s="751">
        <v>50113006</v>
      </c>
      <c r="F299" s="750" t="s">
        <v>1002</v>
      </c>
      <c r="G299" s="749" t="s">
        <v>624</v>
      </c>
      <c r="H299" s="749">
        <v>217108</v>
      </c>
      <c r="I299" s="749">
        <v>217108</v>
      </c>
      <c r="J299" s="749" t="s">
        <v>1003</v>
      </c>
      <c r="K299" s="749" t="s">
        <v>1004</v>
      </c>
      <c r="L299" s="752">
        <v>164.72999999999996</v>
      </c>
      <c r="M299" s="752">
        <v>1</v>
      </c>
      <c r="N299" s="753">
        <v>164.72999999999996</v>
      </c>
    </row>
    <row r="300" spans="1:14" ht="14.4" customHeight="1" x14ac:dyDescent="0.3">
      <c r="A300" s="747" t="s">
        <v>590</v>
      </c>
      <c r="B300" s="748" t="s">
        <v>591</v>
      </c>
      <c r="C300" s="749" t="s">
        <v>617</v>
      </c>
      <c r="D300" s="750" t="s">
        <v>618</v>
      </c>
      <c r="E300" s="751">
        <v>50113006</v>
      </c>
      <c r="F300" s="750" t="s">
        <v>1002</v>
      </c>
      <c r="G300" s="749" t="s">
        <v>635</v>
      </c>
      <c r="H300" s="749">
        <v>217109</v>
      </c>
      <c r="I300" s="749">
        <v>217109</v>
      </c>
      <c r="J300" s="749" t="s">
        <v>1005</v>
      </c>
      <c r="K300" s="749" t="s">
        <v>1004</v>
      </c>
      <c r="L300" s="752">
        <v>164.72999999999996</v>
      </c>
      <c r="M300" s="752">
        <v>1</v>
      </c>
      <c r="N300" s="753">
        <v>164.72999999999996</v>
      </c>
    </row>
    <row r="301" spans="1:14" ht="14.4" customHeight="1" x14ac:dyDescent="0.3">
      <c r="A301" s="747" t="s">
        <v>590</v>
      </c>
      <c r="B301" s="748" t="s">
        <v>591</v>
      </c>
      <c r="C301" s="749" t="s">
        <v>617</v>
      </c>
      <c r="D301" s="750" t="s">
        <v>618</v>
      </c>
      <c r="E301" s="751">
        <v>50113006</v>
      </c>
      <c r="F301" s="750" t="s">
        <v>1002</v>
      </c>
      <c r="G301" s="749" t="s">
        <v>635</v>
      </c>
      <c r="H301" s="749">
        <v>217110</v>
      </c>
      <c r="I301" s="749">
        <v>217110</v>
      </c>
      <c r="J301" s="749" t="s">
        <v>1006</v>
      </c>
      <c r="K301" s="749" t="s">
        <v>1004</v>
      </c>
      <c r="L301" s="752">
        <v>164.73000000000002</v>
      </c>
      <c r="M301" s="752">
        <v>2</v>
      </c>
      <c r="N301" s="753">
        <v>329.46000000000004</v>
      </c>
    </row>
    <row r="302" spans="1:14" ht="14.4" customHeight="1" x14ac:dyDescent="0.3">
      <c r="A302" s="747" t="s">
        <v>590</v>
      </c>
      <c r="B302" s="748" t="s">
        <v>591</v>
      </c>
      <c r="C302" s="749" t="s">
        <v>617</v>
      </c>
      <c r="D302" s="750" t="s">
        <v>618</v>
      </c>
      <c r="E302" s="751">
        <v>50113006</v>
      </c>
      <c r="F302" s="750" t="s">
        <v>1002</v>
      </c>
      <c r="G302" s="749" t="s">
        <v>635</v>
      </c>
      <c r="H302" s="749">
        <v>33897</v>
      </c>
      <c r="I302" s="749">
        <v>33897</v>
      </c>
      <c r="J302" s="749" t="s">
        <v>1007</v>
      </c>
      <c r="K302" s="749" t="s">
        <v>1008</v>
      </c>
      <c r="L302" s="752">
        <v>148.96</v>
      </c>
      <c r="M302" s="752">
        <v>1</v>
      </c>
      <c r="N302" s="753">
        <v>148.96</v>
      </c>
    </row>
    <row r="303" spans="1:14" ht="14.4" customHeight="1" x14ac:dyDescent="0.3">
      <c r="A303" s="747" t="s">
        <v>590</v>
      </c>
      <c r="B303" s="748" t="s">
        <v>591</v>
      </c>
      <c r="C303" s="749" t="s">
        <v>617</v>
      </c>
      <c r="D303" s="750" t="s">
        <v>618</v>
      </c>
      <c r="E303" s="751">
        <v>50113006</v>
      </c>
      <c r="F303" s="750" t="s">
        <v>1002</v>
      </c>
      <c r="G303" s="749" t="s">
        <v>635</v>
      </c>
      <c r="H303" s="749">
        <v>33740</v>
      </c>
      <c r="I303" s="749">
        <v>33740</v>
      </c>
      <c r="J303" s="749" t="s">
        <v>1009</v>
      </c>
      <c r="K303" s="749" t="s">
        <v>1008</v>
      </c>
      <c r="L303" s="752">
        <v>131.25</v>
      </c>
      <c r="M303" s="752">
        <v>1</v>
      </c>
      <c r="N303" s="753">
        <v>131.25</v>
      </c>
    </row>
    <row r="304" spans="1:14" ht="14.4" customHeight="1" x14ac:dyDescent="0.3">
      <c r="A304" s="747" t="s">
        <v>590</v>
      </c>
      <c r="B304" s="748" t="s">
        <v>591</v>
      </c>
      <c r="C304" s="749" t="s">
        <v>617</v>
      </c>
      <c r="D304" s="750" t="s">
        <v>618</v>
      </c>
      <c r="E304" s="751">
        <v>50113006</v>
      </c>
      <c r="F304" s="750" t="s">
        <v>1002</v>
      </c>
      <c r="G304" s="749" t="s">
        <v>635</v>
      </c>
      <c r="H304" s="749">
        <v>33859</v>
      </c>
      <c r="I304" s="749">
        <v>33859</v>
      </c>
      <c r="J304" s="749" t="s">
        <v>1010</v>
      </c>
      <c r="K304" s="749" t="s">
        <v>1004</v>
      </c>
      <c r="L304" s="752">
        <v>129.97</v>
      </c>
      <c r="M304" s="752">
        <v>1</v>
      </c>
      <c r="N304" s="753">
        <v>129.97</v>
      </c>
    </row>
    <row r="305" spans="1:14" ht="14.4" customHeight="1" x14ac:dyDescent="0.3">
      <c r="A305" s="747" t="s">
        <v>590</v>
      </c>
      <c r="B305" s="748" t="s">
        <v>591</v>
      </c>
      <c r="C305" s="749" t="s">
        <v>617</v>
      </c>
      <c r="D305" s="750" t="s">
        <v>618</v>
      </c>
      <c r="E305" s="751">
        <v>50113006</v>
      </c>
      <c r="F305" s="750" t="s">
        <v>1002</v>
      </c>
      <c r="G305" s="749" t="s">
        <v>635</v>
      </c>
      <c r="H305" s="749">
        <v>33858</v>
      </c>
      <c r="I305" s="749">
        <v>33858</v>
      </c>
      <c r="J305" s="749" t="s">
        <v>1011</v>
      </c>
      <c r="K305" s="749" t="s">
        <v>1004</v>
      </c>
      <c r="L305" s="752">
        <v>129.97</v>
      </c>
      <c r="M305" s="752">
        <v>1</v>
      </c>
      <c r="N305" s="753">
        <v>129.97</v>
      </c>
    </row>
    <row r="306" spans="1:14" ht="14.4" customHeight="1" x14ac:dyDescent="0.3">
      <c r="A306" s="747" t="s">
        <v>590</v>
      </c>
      <c r="B306" s="748" t="s">
        <v>591</v>
      </c>
      <c r="C306" s="749" t="s">
        <v>617</v>
      </c>
      <c r="D306" s="750" t="s">
        <v>618</v>
      </c>
      <c r="E306" s="751">
        <v>50113006</v>
      </c>
      <c r="F306" s="750" t="s">
        <v>1002</v>
      </c>
      <c r="G306" s="749" t="s">
        <v>635</v>
      </c>
      <c r="H306" s="749">
        <v>33847</v>
      </c>
      <c r="I306" s="749">
        <v>33847</v>
      </c>
      <c r="J306" s="749" t="s">
        <v>1012</v>
      </c>
      <c r="K306" s="749" t="s">
        <v>1004</v>
      </c>
      <c r="L306" s="752">
        <v>122.69</v>
      </c>
      <c r="M306" s="752">
        <v>1</v>
      </c>
      <c r="N306" s="753">
        <v>122.69</v>
      </c>
    </row>
    <row r="307" spans="1:14" ht="14.4" customHeight="1" x14ac:dyDescent="0.3">
      <c r="A307" s="747" t="s">
        <v>590</v>
      </c>
      <c r="B307" s="748" t="s">
        <v>591</v>
      </c>
      <c r="C307" s="749" t="s">
        <v>617</v>
      </c>
      <c r="D307" s="750" t="s">
        <v>618</v>
      </c>
      <c r="E307" s="751">
        <v>50113006</v>
      </c>
      <c r="F307" s="750" t="s">
        <v>1002</v>
      </c>
      <c r="G307" s="749" t="s">
        <v>635</v>
      </c>
      <c r="H307" s="749">
        <v>33856</v>
      </c>
      <c r="I307" s="749">
        <v>33856</v>
      </c>
      <c r="J307" s="749" t="s">
        <v>1013</v>
      </c>
      <c r="K307" s="749" t="s">
        <v>1004</v>
      </c>
      <c r="L307" s="752">
        <v>129.97</v>
      </c>
      <c r="M307" s="752">
        <v>1</v>
      </c>
      <c r="N307" s="753">
        <v>129.97</v>
      </c>
    </row>
    <row r="308" spans="1:14" ht="14.4" customHeight="1" x14ac:dyDescent="0.3">
      <c r="A308" s="747" t="s">
        <v>590</v>
      </c>
      <c r="B308" s="748" t="s">
        <v>591</v>
      </c>
      <c r="C308" s="749" t="s">
        <v>617</v>
      </c>
      <c r="D308" s="750" t="s">
        <v>618</v>
      </c>
      <c r="E308" s="751">
        <v>50113006</v>
      </c>
      <c r="F308" s="750" t="s">
        <v>1002</v>
      </c>
      <c r="G308" s="749" t="s">
        <v>635</v>
      </c>
      <c r="H308" s="749">
        <v>33857</v>
      </c>
      <c r="I308" s="749">
        <v>33857</v>
      </c>
      <c r="J308" s="749" t="s">
        <v>1014</v>
      </c>
      <c r="K308" s="749" t="s">
        <v>1004</v>
      </c>
      <c r="L308" s="752">
        <v>129.97</v>
      </c>
      <c r="M308" s="752">
        <v>1</v>
      </c>
      <c r="N308" s="753">
        <v>129.97</v>
      </c>
    </row>
    <row r="309" spans="1:14" ht="14.4" customHeight="1" x14ac:dyDescent="0.3">
      <c r="A309" s="747" t="s">
        <v>590</v>
      </c>
      <c r="B309" s="748" t="s">
        <v>591</v>
      </c>
      <c r="C309" s="749" t="s">
        <v>617</v>
      </c>
      <c r="D309" s="750" t="s">
        <v>618</v>
      </c>
      <c r="E309" s="751">
        <v>50113006</v>
      </c>
      <c r="F309" s="750" t="s">
        <v>1002</v>
      </c>
      <c r="G309" s="749" t="s">
        <v>635</v>
      </c>
      <c r="H309" s="749">
        <v>133146</v>
      </c>
      <c r="I309" s="749">
        <v>33530</v>
      </c>
      <c r="J309" s="749" t="s">
        <v>1015</v>
      </c>
      <c r="K309" s="749" t="s">
        <v>1016</v>
      </c>
      <c r="L309" s="752">
        <v>156.48999999999998</v>
      </c>
      <c r="M309" s="752">
        <v>4</v>
      </c>
      <c r="N309" s="753">
        <v>625.95999999999992</v>
      </c>
    </row>
    <row r="310" spans="1:14" ht="14.4" customHeight="1" x14ac:dyDescent="0.3">
      <c r="A310" s="747" t="s">
        <v>590</v>
      </c>
      <c r="B310" s="748" t="s">
        <v>591</v>
      </c>
      <c r="C310" s="749" t="s">
        <v>617</v>
      </c>
      <c r="D310" s="750" t="s">
        <v>618</v>
      </c>
      <c r="E310" s="751">
        <v>50113013</v>
      </c>
      <c r="F310" s="750" t="s">
        <v>754</v>
      </c>
      <c r="G310" s="749" t="s">
        <v>635</v>
      </c>
      <c r="H310" s="749">
        <v>203097</v>
      </c>
      <c r="I310" s="749">
        <v>203097</v>
      </c>
      <c r="J310" s="749" t="s">
        <v>1017</v>
      </c>
      <c r="K310" s="749" t="s">
        <v>1018</v>
      </c>
      <c r="L310" s="752">
        <v>165.91</v>
      </c>
      <c r="M310" s="752">
        <v>2</v>
      </c>
      <c r="N310" s="753">
        <v>331.82</v>
      </c>
    </row>
    <row r="311" spans="1:14" ht="14.4" customHeight="1" x14ac:dyDescent="0.3">
      <c r="A311" s="747" t="s">
        <v>590</v>
      </c>
      <c r="B311" s="748" t="s">
        <v>591</v>
      </c>
      <c r="C311" s="749" t="s">
        <v>617</v>
      </c>
      <c r="D311" s="750" t="s">
        <v>618</v>
      </c>
      <c r="E311" s="751">
        <v>50113013</v>
      </c>
      <c r="F311" s="750" t="s">
        <v>754</v>
      </c>
      <c r="G311" s="749" t="s">
        <v>624</v>
      </c>
      <c r="H311" s="749">
        <v>172972</v>
      </c>
      <c r="I311" s="749">
        <v>72972</v>
      </c>
      <c r="J311" s="749" t="s">
        <v>755</v>
      </c>
      <c r="K311" s="749" t="s">
        <v>756</v>
      </c>
      <c r="L311" s="752">
        <v>181.65</v>
      </c>
      <c r="M311" s="752">
        <v>6</v>
      </c>
      <c r="N311" s="753">
        <v>1089.9000000000001</v>
      </c>
    </row>
    <row r="312" spans="1:14" ht="14.4" customHeight="1" x14ac:dyDescent="0.3">
      <c r="A312" s="747" t="s">
        <v>590</v>
      </c>
      <c r="B312" s="748" t="s">
        <v>591</v>
      </c>
      <c r="C312" s="749" t="s">
        <v>617</v>
      </c>
      <c r="D312" s="750" t="s">
        <v>618</v>
      </c>
      <c r="E312" s="751">
        <v>50113013</v>
      </c>
      <c r="F312" s="750" t="s">
        <v>754</v>
      </c>
      <c r="G312" s="749" t="s">
        <v>624</v>
      </c>
      <c r="H312" s="749">
        <v>164831</v>
      </c>
      <c r="I312" s="749">
        <v>64831</v>
      </c>
      <c r="J312" s="749" t="s">
        <v>759</v>
      </c>
      <c r="K312" s="749" t="s">
        <v>760</v>
      </c>
      <c r="L312" s="752">
        <v>198.88000000000005</v>
      </c>
      <c r="M312" s="752">
        <v>11.799999999999997</v>
      </c>
      <c r="N312" s="753">
        <v>2346.7840000000001</v>
      </c>
    </row>
    <row r="313" spans="1:14" ht="14.4" customHeight="1" x14ac:dyDescent="0.3">
      <c r="A313" s="747" t="s">
        <v>590</v>
      </c>
      <c r="B313" s="748" t="s">
        <v>591</v>
      </c>
      <c r="C313" s="749" t="s">
        <v>617</v>
      </c>
      <c r="D313" s="750" t="s">
        <v>618</v>
      </c>
      <c r="E313" s="751">
        <v>50113013</v>
      </c>
      <c r="F313" s="750" t="s">
        <v>754</v>
      </c>
      <c r="G313" s="749" t="s">
        <v>624</v>
      </c>
      <c r="H313" s="749">
        <v>183926</v>
      </c>
      <c r="I313" s="749">
        <v>183926</v>
      </c>
      <c r="J313" s="749" t="s">
        <v>761</v>
      </c>
      <c r="K313" s="749" t="s">
        <v>762</v>
      </c>
      <c r="L313" s="752">
        <v>132.65999999999997</v>
      </c>
      <c r="M313" s="752">
        <v>39.5</v>
      </c>
      <c r="N313" s="753">
        <v>5240.0699999999988</v>
      </c>
    </row>
    <row r="314" spans="1:14" ht="14.4" customHeight="1" x14ac:dyDescent="0.3">
      <c r="A314" s="747" t="s">
        <v>590</v>
      </c>
      <c r="B314" s="748" t="s">
        <v>591</v>
      </c>
      <c r="C314" s="749" t="s">
        <v>617</v>
      </c>
      <c r="D314" s="750" t="s">
        <v>618</v>
      </c>
      <c r="E314" s="751">
        <v>50113013</v>
      </c>
      <c r="F314" s="750" t="s">
        <v>754</v>
      </c>
      <c r="G314" s="749" t="s">
        <v>624</v>
      </c>
      <c r="H314" s="749">
        <v>162187</v>
      </c>
      <c r="I314" s="749">
        <v>162187</v>
      </c>
      <c r="J314" s="749" t="s">
        <v>930</v>
      </c>
      <c r="K314" s="749" t="s">
        <v>931</v>
      </c>
      <c r="L314" s="752">
        <v>286</v>
      </c>
      <c r="M314" s="752">
        <v>0.6</v>
      </c>
      <c r="N314" s="753">
        <v>171.6</v>
      </c>
    </row>
    <row r="315" spans="1:14" ht="14.4" customHeight="1" x14ac:dyDescent="0.3">
      <c r="A315" s="747" t="s">
        <v>590</v>
      </c>
      <c r="B315" s="748" t="s">
        <v>591</v>
      </c>
      <c r="C315" s="749" t="s">
        <v>617</v>
      </c>
      <c r="D315" s="750" t="s">
        <v>618</v>
      </c>
      <c r="E315" s="751">
        <v>50113013</v>
      </c>
      <c r="F315" s="750" t="s">
        <v>754</v>
      </c>
      <c r="G315" s="749" t="s">
        <v>635</v>
      </c>
      <c r="H315" s="749">
        <v>849655</v>
      </c>
      <c r="I315" s="749">
        <v>129836</v>
      </c>
      <c r="J315" s="749" t="s">
        <v>763</v>
      </c>
      <c r="K315" s="749" t="s">
        <v>764</v>
      </c>
      <c r="L315" s="752">
        <v>262.89999999999992</v>
      </c>
      <c r="M315" s="752">
        <v>6.1000000000000005</v>
      </c>
      <c r="N315" s="753">
        <v>1603.6899999999998</v>
      </c>
    </row>
    <row r="316" spans="1:14" ht="14.4" customHeight="1" x14ac:dyDescent="0.3">
      <c r="A316" s="747" t="s">
        <v>590</v>
      </c>
      <c r="B316" s="748" t="s">
        <v>591</v>
      </c>
      <c r="C316" s="749" t="s">
        <v>617</v>
      </c>
      <c r="D316" s="750" t="s">
        <v>618</v>
      </c>
      <c r="E316" s="751">
        <v>50113013</v>
      </c>
      <c r="F316" s="750" t="s">
        <v>754</v>
      </c>
      <c r="G316" s="749" t="s">
        <v>635</v>
      </c>
      <c r="H316" s="749">
        <v>849887</v>
      </c>
      <c r="I316" s="749">
        <v>129834</v>
      </c>
      <c r="J316" s="749" t="s">
        <v>765</v>
      </c>
      <c r="K316" s="749" t="s">
        <v>592</v>
      </c>
      <c r="L316" s="752">
        <v>153.99999999999997</v>
      </c>
      <c r="M316" s="752">
        <v>2.2000000000000002</v>
      </c>
      <c r="N316" s="753">
        <v>338.79999999999995</v>
      </c>
    </row>
    <row r="317" spans="1:14" ht="14.4" customHeight="1" x14ac:dyDescent="0.3">
      <c r="A317" s="747" t="s">
        <v>590</v>
      </c>
      <c r="B317" s="748" t="s">
        <v>591</v>
      </c>
      <c r="C317" s="749" t="s">
        <v>617</v>
      </c>
      <c r="D317" s="750" t="s">
        <v>618</v>
      </c>
      <c r="E317" s="751">
        <v>50113013</v>
      </c>
      <c r="F317" s="750" t="s">
        <v>754</v>
      </c>
      <c r="G317" s="749" t="s">
        <v>624</v>
      </c>
      <c r="H317" s="749">
        <v>141146</v>
      </c>
      <c r="I317" s="749">
        <v>41146</v>
      </c>
      <c r="J317" s="749" t="s">
        <v>1019</v>
      </c>
      <c r="K317" s="749" t="s">
        <v>1020</v>
      </c>
      <c r="L317" s="752">
        <v>183.01</v>
      </c>
      <c r="M317" s="752">
        <v>1</v>
      </c>
      <c r="N317" s="753">
        <v>183.01</v>
      </c>
    </row>
    <row r="318" spans="1:14" ht="14.4" customHeight="1" x14ac:dyDescent="0.3">
      <c r="A318" s="747" t="s">
        <v>590</v>
      </c>
      <c r="B318" s="748" t="s">
        <v>591</v>
      </c>
      <c r="C318" s="749" t="s">
        <v>620</v>
      </c>
      <c r="D318" s="750" t="s">
        <v>621</v>
      </c>
      <c r="E318" s="751">
        <v>50113001</v>
      </c>
      <c r="F318" s="750" t="s">
        <v>623</v>
      </c>
      <c r="G318" s="749" t="s">
        <v>624</v>
      </c>
      <c r="H318" s="749">
        <v>100362</v>
      </c>
      <c r="I318" s="749">
        <v>362</v>
      </c>
      <c r="J318" s="749" t="s">
        <v>625</v>
      </c>
      <c r="K318" s="749" t="s">
        <v>626</v>
      </c>
      <c r="L318" s="752">
        <v>86.436000000000007</v>
      </c>
      <c r="M318" s="752">
        <v>25</v>
      </c>
      <c r="N318" s="753">
        <v>2160.9</v>
      </c>
    </row>
    <row r="319" spans="1:14" ht="14.4" customHeight="1" x14ac:dyDescent="0.3">
      <c r="A319" s="747" t="s">
        <v>590</v>
      </c>
      <c r="B319" s="748" t="s">
        <v>591</v>
      </c>
      <c r="C319" s="749" t="s">
        <v>620</v>
      </c>
      <c r="D319" s="750" t="s">
        <v>621</v>
      </c>
      <c r="E319" s="751">
        <v>50113001</v>
      </c>
      <c r="F319" s="750" t="s">
        <v>623</v>
      </c>
      <c r="G319" s="749" t="s">
        <v>624</v>
      </c>
      <c r="H319" s="749">
        <v>841498</v>
      </c>
      <c r="I319" s="749">
        <v>0</v>
      </c>
      <c r="J319" s="749" t="s">
        <v>956</v>
      </c>
      <c r="K319" s="749" t="s">
        <v>592</v>
      </c>
      <c r="L319" s="752">
        <v>44.210000000000008</v>
      </c>
      <c r="M319" s="752">
        <v>3</v>
      </c>
      <c r="N319" s="753">
        <v>132.63000000000002</v>
      </c>
    </row>
    <row r="320" spans="1:14" ht="14.4" customHeight="1" x14ac:dyDescent="0.3">
      <c r="A320" s="747" t="s">
        <v>590</v>
      </c>
      <c r="B320" s="748" t="s">
        <v>591</v>
      </c>
      <c r="C320" s="749" t="s">
        <v>620</v>
      </c>
      <c r="D320" s="750" t="s">
        <v>621</v>
      </c>
      <c r="E320" s="751">
        <v>50113001</v>
      </c>
      <c r="F320" s="750" t="s">
        <v>623</v>
      </c>
      <c r="G320" s="749" t="s">
        <v>624</v>
      </c>
      <c r="H320" s="749">
        <v>920200</v>
      </c>
      <c r="I320" s="749">
        <v>15877</v>
      </c>
      <c r="J320" s="749" t="s">
        <v>1021</v>
      </c>
      <c r="K320" s="749" t="s">
        <v>592</v>
      </c>
      <c r="L320" s="752">
        <v>252.9779969991026</v>
      </c>
      <c r="M320" s="752">
        <v>6</v>
      </c>
      <c r="N320" s="753">
        <v>1517.8679819946155</v>
      </c>
    </row>
    <row r="321" spans="1:14" ht="14.4" customHeight="1" x14ac:dyDescent="0.3">
      <c r="A321" s="747" t="s">
        <v>590</v>
      </c>
      <c r="B321" s="748" t="s">
        <v>591</v>
      </c>
      <c r="C321" s="749" t="s">
        <v>620</v>
      </c>
      <c r="D321" s="750" t="s">
        <v>621</v>
      </c>
      <c r="E321" s="751">
        <v>50113001</v>
      </c>
      <c r="F321" s="750" t="s">
        <v>623</v>
      </c>
      <c r="G321" s="749" t="s">
        <v>624</v>
      </c>
      <c r="H321" s="749">
        <v>149990</v>
      </c>
      <c r="I321" s="749">
        <v>49990</v>
      </c>
      <c r="J321" s="749" t="s">
        <v>1022</v>
      </c>
      <c r="K321" s="749" t="s">
        <v>1023</v>
      </c>
      <c r="L321" s="752">
        <v>123.97449152542374</v>
      </c>
      <c r="M321" s="752">
        <v>118</v>
      </c>
      <c r="N321" s="753">
        <v>14628.990000000002</v>
      </c>
    </row>
    <row r="322" spans="1:14" ht="14.4" customHeight="1" x14ac:dyDescent="0.3">
      <c r="A322" s="747" t="s">
        <v>590</v>
      </c>
      <c r="B322" s="748" t="s">
        <v>591</v>
      </c>
      <c r="C322" s="749" t="s">
        <v>620</v>
      </c>
      <c r="D322" s="750" t="s">
        <v>621</v>
      </c>
      <c r="E322" s="751">
        <v>50113001</v>
      </c>
      <c r="F322" s="750" t="s">
        <v>623</v>
      </c>
      <c r="G322" s="749" t="s">
        <v>624</v>
      </c>
      <c r="H322" s="749">
        <v>198864</v>
      </c>
      <c r="I322" s="749">
        <v>98864</v>
      </c>
      <c r="J322" s="749" t="s">
        <v>1024</v>
      </c>
      <c r="K322" s="749" t="s">
        <v>1025</v>
      </c>
      <c r="L322" s="752">
        <v>537.86850000000004</v>
      </c>
      <c r="M322" s="752">
        <v>4</v>
      </c>
      <c r="N322" s="753">
        <v>2151.4740000000002</v>
      </c>
    </row>
    <row r="323" spans="1:14" ht="14.4" customHeight="1" x14ac:dyDescent="0.3">
      <c r="A323" s="747" t="s">
        <v>590</v>
      </c>
      <c r="B323" s="748" t="s">
        <v>591</v>
      </c>
      <c r="C323" s="749" t="s">
        <v>620</v>
      </c>
      <c r="D323" s="750" t="s">
        <v>621</v>
      </c>
      <c r="E323" s="751">
        <v>50113001</v>
      </c>
      <c r="F323" s="750" t="s">
        <v>623</v>
      </c>
      <c r="G323" s="749" t="s">
        <v>624</v>
      </c>
      <c r="H323" s="749">
        <v>396574</v>
      </c>
      <c r="I323" s="749">
        <v>0</v>
      </c>
      <c r="J323" s="749" t="s">
        <v>1026</v>
      </c>
      <c r="K323" s="749" t="s">
        <v>1027</v>
      </c>
      <c r="L323" s="752">
        <v>125.58</v>
      </c>
      <c r="M323" s="752">
        <v>400</v>
      </c>
      <c r="N323" s="753">
        <v>50232</v>
      </c>
    </row>
    <row r="324" spans="1:14" ht="14.4" customHeight="1" x14ac:dyDescent="0.3">
      <c r="A324" s="747" t="s">
        <v>590</v>
      </c>
      <c r="B324" s="748" t="s">
        <v>591</v>
      </c>
      <c r="C324" s="749" t="s">
        <v>620</v>
      </c>
      <c r="D324" s="750" t="s">
        <v>621</v>
      </c>
      <c r="E324" s="751">
        <v>50113001</v>
      </c>
      <c r="F324" s="750" t="s">
        <v>623</v>
      </c>
      <c r="G324" s="749" t="s">
        <v>624</v>
      </c>
      <c r="H324" s="749">
        <v>901176</v>
      </c>
      <c r="I324" s="749">
        <v>1000</v>
      </c>
      <c r="J324" s="749" t="s">
        <v>1028</v>
      </c>
      <c r="K324" s="749" t="s">
        <v>1029</v>
      </c>
      <c r="L324" s="752">
        <v>62.637484655628462</v>
      </c>
      <c r="M324" s="752">
        <v>1</v>
      </c>
      <c r="N324" s="753">
        <v>62.637484655628462</v>
      </c>
    </row>
    <row r="325" spans="1:14" ht="14.4" customHeight="1" x14ac:dyDescent="0.3">
      <c r="A325" s="747" t="s">
        <v>590</v>
      </c>
      <c r="B325" s="748" t="s">
        <v>591</v>
      </c>
      <c r="C325" s="749" t="s">
        <v>620</v>
      </c>
      <c r="D325" s="750" t="s">
        <v>621</v>
      </c>
      <c r="E325" s="751">
        <v>50113001</v>
      </c>
      <c r="F325" s="750" t="s">
        <v>623</v>
      </c>
      <c r="G325" s="749" t="s">
        <v>624</v>
      </c>
      <c r="H325" s="749">
        <v>902055</v>
      </c>
      <c r="I325" s="749">
        <v>0</v>
      </c>
      <c r="J325" s="749" t="s">
        <v>1030</v>
      </c>
      <c r="K325" s="749" t="s">
        <v>1031</v>
      </c>
      <c r="L325" s="752">
        <v>174.69500531975174</v>
      </c>
      <c r="M325" s="752">
        <v>2</v>
      </c>
      <c r="N325" s="753">
        <v>349.39001063950349</v>
      </c>
    </row>
    <row r="326" spans="1:14" ht="14.4" customHeight="1" x14ac:dyDescent="0.3">
      <c r="A326" s="747" t="s">
        <v>590</v>
      </c>
      <c r="B326" s="748" t="s">
        <v>591</v>
      </c>
      <c r="C326" s="749" t="s">
        <v>620</v>
      </c>
      <c r="D326" s="750" t="s">
        <v>621</v>
      </c>
      <c r="E326" s="751">
        <v>50113001</v>
      </c>
      <c r="F326" s="750" t="s">
        <v>623</v>
      </c>
      <c r="G326" s="749" t="s">
        <v>624</v>
      </c>
      <c r="H326" s="749">
        <v>500989</v>
      </c>
      <c r="I326" s="749">
        <v>0</v>
      </c>
      <c r="J326" s="749" t="s">
        <v>1032</v>
      </c>
      <c r="K326" s="749" t="s">
        <v>592</v>
      </c>
      <c r="L326" s="752">
        <v>64.656285638527962</v>
      </c>
      <c r="M326" s="752">
        <v>12</v>
      </c>
      <c r="N326" s="753">
        <v>775.87542766233548</v>
      </c>
    </row>
    <row r="327" spans="1:14" ht="14.4" customHeight="1" x14ac:dyDescent="0.3">
      <c r="A327" s="747" t="s">
        <v>590</v>
      </c>
      <c r="B327" s="748" t="s">
        <v>591</v>
      </c>
      <c r="C327" s="749" t="s">
        <v>620</v>
      </c>
      <c r="D327" s="750" t="s">
        <v>621</v>
      </c>
      <c r="E327" s="751">
        <v>50113001</v>
      </c>
      <c r="F327" s="750" t="s">
        <v>623</v>
      </c>
      <c r="G327" s="749" t="s">
        <v>624</v>
      </c>
      <c r="H327" s="749">
        <v>900814</v>
      </c>
      <c r="I327" s="749">
        <v>0</v>
      </c>
      <c r="J327" s="749" t="s">
        <v>1033</v>
      </c>
      <c r="K327" s="749" t="s">
        <v>592</v>
      </c>
      <c r="L327" s="752">
        <v>288.26979916206096</v>
      </c>
      <c r="M327" s="752">
        <v>4</v>
      </c>
      <c r="N327" s="753">
        <v>1153.0791966482439</v>
      </c>
    </row>
    <row r="328" spans="1:14" ht="14.4" customHeight="1" x14ac:dyDescent="0.3">
      <c r="A328" s="747" t="s">
        <v>590</v>
      </c>
      <c r="B328" s="748" t="s">
        <v>591</v>
      </c>
      <c r="C328" s="749" t="s">
        <v>620</v>
      </c>
      <c r="D328" s="750" t="s">
        <v>621</v>
      </c>
      <c r="E328" s="751">
        <v>50113001</v>
      </c>
      <c r="F328" s="750" t="s">
        <v>623</v>
      </c>
      <c r="G328" s="749" t="s">
        <v>624</v>
      </c>
      <c r="H328" s="749">
        <v>100502</v>
      </c>
      <c r="I328" s="749">
        <v>502</v>
      </c>
      <c r="J328" s="749" t="s">
        <v>704</v>
      </c>
      <c r="K328" s="749" t="s">
        <v>705</v>
      </c>
      <c r="L328" s="752">
        <v>238.66799999999995</v>
      </c>
      <c r="M328" s="752">
        <v>10</v>
      </c>
      <c r="N328" s="753">
        <v>2386.6799999999994</v>
      </c>
    </row>
    <row r="329" spans="1:14" ht="14.4" customHeight="1" x14ac:dyDescent="0.3">
      <c r="A329" s="747" t="s">
        <v>590</v>
      </c>
      <c r="B329" s="748" t="s">
        <v>591</v>
      </c>
      <c r="C329" s="749" t="s">
        <v>620</v>
      </c>
      <c r="D329" s="750" t="s">
        <v>621</v>
      </c>
      <c r="E329" s="751">
        <v>50113001</v>
      </c>
      <c r="F329" s="750" t="s">
        <v>623</v>
      </c>
      <c r="G329" s="749" t="s">
        <v>624</v>
      </c>
      <c r="H329" s="749">
        <v>848950</v>
      </c>
      <c r="I329" s="749">
        <v>155148</v>
      </c>
      <c r="J329" s="749" t="s">
        <v>712</v>
      </c>
      <c r="K329" s="749" t="s">
        <v>1034</v>
      </c>
      <c r="L329" s="752">
        <v>20.04</v>
      </c>
      <c r="M329" s="752">
        <v>3</v>
      </c>
      <c r="N329" s="753">
        <v>60.12</v>
      </c>
    </row>
    <row r="330" spans="1:14" ht="14.4" customHeight="1" x14ac:dyDescent="0.3">
      <c r="A330" s="747" t="s">
        <v>590</v>
      </c>
      <c r="B330" s="748" t="s">
        <v>591</v>
      </c>
      <c r="C330" s="749" t="s">
        <v>620</v>
      </c>
      <c r="D330" s="750" t="s">
        <v>621</v>
      </c>
      <c r="E330" s="751">
        <v>50113001</v>
      </c>
      <c r="F330" s="750" t="s">
        <v>623</v>
      </c>
      <c r="G330" s="749" t="s">
        <v>624</v>
      </c>
      <c r="H330" s="749">
        <v>113441</v>
      </c>
      <c r="I330" s="749">
        <v>13441</v>
      </c>
      <c r="J330" s="749" t="s">
        <v>1035</v>
      </c>
      <c r="K330" s="749" t="s">
        <v>1036</v>
      </c>
      <c r="L330" s="752">
        <v>246.5</v>
      </c>
      <c r="M330" s="752">
        <v>117</v>
      </c>
      <c r="N330" s="753">
        <v>28840.5</v>
      </c>
    </row>
    <row r="331" spans="1:14" ht="14.4" customHeight="1" thickBot="1" x14ac:dyDescent="0.35">
      <c r="A331" s="754" t="s">
        <v>590</v>
      </c>
      <c r="B331" s="755" t="s">
        <v>591</v>
      </c>
      <c r="C331" s="756" t="s">
        <v>620</v>
      </c>
      <c r="D331" s="757" t="s">
        <v>621</v>
      </c>
      <c r="E331" s="758">
        <v>50113013</v>
      </c>
      <c r="F331" s="757" t="s">
        <v>754</v>
      </c>
      <c r="G331" s="756" t="s">
        <v>624</v>
      </c>
      <c r="H331" s="756">
        <v>208820</v>
      </c>
      <c r="I331" s="756">
        <v>208820</v>
      </c>
      <c r="J331" s="756" t="s">
        <v>1037</v>
      </c>
      <c r="K331" s="756" t="s">
        <v>1038</v>
      </c>
      <c r="L331" s="759">
        <v>1936.22</v>
      </c>
      <c r="M331" s="759">
        <v>10</v>
      </c>
      <c r="N331" s="760">
        <v>19362.2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6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.88671875" style="329" customWidth="1"/>
    <col min="5" max="5" width="5.5546875" style="332" customWidth="1"/>
    <col min="6" max="6" width="10.88671875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1039</v>
      </c>
      <c r="B5" s="745"/>
      <c r="C5" s="765">
        <v>0</v>
      </c>
      <c r="D5" s="745">
        <v>25754.790000000008</v>
      </c>
      <c r="E5" s="765">
        <v>1</v>
      </c>
      <c r="F5" s="746">
        <v>25754.790000000008</v>
      </c>
    </row>
    <row r="6" spans="1:6" ht="14.4" customHeight="1" x14ac:dyDescent="0.3">
      <c r="A6" s="776" t="s">
        <v>1040</v>
      </c>
      <c r="B6" s="752"/>
      <c r="C6" s="766">
        <v>0</v>
      </c>
      <c r="D6" s="752">
        <v>17455.940000000002</v>
      </c>
      <c r="E6" s="766">
        <v>1</v>
      </c>
      <c r="F6" s="753">
        <v>17455.940000000002</v>
      </c>
    </row>
    <row r="7" spans="1:6" ht="14.4" customHeight="1" x14ac:dyDescent="0.3">
      <c r="A7" s="776" t="s">
        <v>1041</v>
      </c>
      <c r="B7" s="752">
        <v>4745.7</v>
      </c>
      <c r="C7" s="766">
        <v>0.11173979905484194</v>
      </c>
      <c r="D7" s="752">
        <v>37725.290999999997</v>
      </c>
      <c r="E7" s="766">
        <v>0.88826020094515812</v>
      </c>
      <c r="F7" s="753">
        <v>42470.990999999995</v>
      </c>
    </row>
    <row r="8" spans="1:6" ht="14.4" customHeight="1" x14ac:dyDescent="0.3">
      <c r="A8" s="776" t="s">
        <v>1042</v>
      </c>
      <c r="B8" s="752">
        <v>59.3</v>
      </c>
      <c r="C8" s="766">
        <v>1.2853576307108999E-3</v>
      </c>
      <c r="D8" s="752">
        <v>46075.720000000008</v>
      </c>
      <c r="E8" s="766">
        <v>0.99871464236928909</v>
      </c>
      <c r="F8" s="753">
        <v>46135.020000000011</v>
      </c>
    </row>
    <row r="9" spans="1:6" ht="14.4" customHeight="1" thickBot="1" x14ac:dyDescent="0.35">
      <c r="A9" s="777" t="s">
        <v>1043</v>
      </c>
      <c r="B9" s="768"/>
      <c r="C9" s="769">
        <v>0</v>
      </c>
      <c r="D9" s="768">
        <v>16544.210000000003</v>
      </c>
      <c r="E9" s="769">
        <v>1</v>
      </c>
      <c r="F9" s="770">
        <v>16544.210000000003</v>
      </c>
    </row>
    <row r="10" spans="1:6" ht="14.4" customHeight="1" thickBot="1" x14ac:dyDescent="0.35">
      <c r="A10" s="771" t="s">
        <v>3</v>
      </c>
      <c r="B10" s="772">
        <v>4805</v>
      </c>
      <c r="C10" s="773">
        <v>3.2387228361727069E-2</v>
      </c>
      <c r="D10" s="772">
        <v>143555.951</v>
      </c>
      <c r="E10" s="773">
        <v>0.96761277163827297</v>
      </c>
      <c r="F10" s="774">
        <v>148360.951</v>
      </c>
    </row>
    <row r="11" spans="1:6" ht="14.4" customHeight="1" thickBot="1" x14ac:dyDescent="0.35"/>
    <row r="12" spans="1:6" ht="14.4" customHeight="1" x14ac:dyDescent="0.3">
      <c r="A12" s="775" t="s">
        <v>1044</v>
      </c>
      <c r="B12" s="745"/>
      <c r="C12" s="765">
        <v>0</v>
      </c>
      <c r="D12" s="745">
        <v>270.76000000000005</v>
      </c>
      <c r="E12" s="765">
        <v>1</v>
      </c>
      <c r="F12" s="746">
        <v>270.76000000000005</v>
      </c>
    </row>
    <row r="13" spans="1:6" ht="14.4" customHeight="1" x14ac:dyDescent="0.3">
      <c r="A13" s="776" t="s">
        <v>1045</v>
      </c>
      <c r="B13" s="752"/>
      <c r="C13" s="766">
        <v>0</v>
      </c>
      <c r="D13" s="752">
        <v>67488.59</v>
      </c>
      <c r="E13" s="766">
        <v>1</v>
      </c>
      <c r="F13" s="753">
        <v>67488.59</v>
      </c>
    </row>
    <row r="14" spans="1:6" ht="14.4" customHeight="1" x14ac:dyDescent="0.3">
      <c r="A14" s="776" t="s">
        <v>1046</v>
      </c>
      <c r="B14" s="752"/>
      <c r="C14" s="766">
        <v>0</v>
      </c>
      <c r="D14" s="752">
        <v>119.19000000000003</v>
      </c>
      <c r="E14" s="766">
        <v>1</v>
      </c>
      <c r="F14" s="753">
        <v>119.19000000000003</v>
      </c>
    </row>
    <row r="15" spans="1:6" ht="14.4" customHeight="1" x14ac:dyDescent="0.3">
      <c r="A15" s="776" t="s">
        <v>1047</v>
      </c>
      <c r="B15" s="752"/>
      <c r="C15" s="766">
        <v>0</v>
      </c>
      <c r="D15" s="752">
        <v>44.659999999999982</v>
      </c>
      <c r="E15" s="766">
        <v>1</v>
      </c>
      <c r="F15" s="753">
        <v>44.659999999999982</v>
      </c>
    </row>
    <row r="16" spans="1:6" ht="14.4" customHeight="1" x14ac:dyDescent="0.3">
      <c r="A16" s="776" t="s">
        <v>1048</v>
      </c>
      <c r="B16" s="752">
        <v>59.3</v>
      </c>
      <c r="C16" s="766">
        <v>8.1405724483492342E-2</v>
      </c>
      <c r="D16" s="752">
        <v>669.15000000000009</v>
      </c>
      <c r="E16" s="766">
        <v>0.91859427551650774</v>
      </c>
      <c r="F16" s="753">
        <v>728.45</v>
      </c>
    </row>
    <row r="17" spans="1:6" ht="14.4" customHeight="1" x14ac:dyDescent="0.3">
      <c r="A17" s="776" t="s">
        <v>1049</v>
      </c>
      <c r="B17" s="752"/>
      <c r="C17" s="766">
        <v>0</v>
      </c>
      <c r="D17" s="752">
        <v>591.78000000000009</v>
      </c>
      <c r="E17" s="766">
        <v>1</v>
      </c>
      <c r="F17" s="753">
        <v>591.78000000000009</v>
      </c>
    </row>
    <row r="18" spans="1:6" ht="14.4" customHeight="1" x14ac:dyDescent="0.3">
      <c r="A18" s="776" t="s">
        <v>1050</v>
      </c>
      <c r="B18" s="752"/>
      <c r="C18" s="766">
        <v>0</v>
      </c>
      <c r="D18" s="752">
        <v>242.15000000000003</v>
      </c>
      <c r="E18" s="766">
        <v>1</v>
      </c>
      <c r="F18" s="753">
        <v>242.15000000000003</v>
      </c>
    </row>
    <row r="19" spans="1:6" ht="14.4" customHeight="1" x14ac:dyDescent="0.3">
      <c r="A19" s="776" t="s">
        <v>1051</v>
      </c>
      <c r="B19" s="752"/>
      <c r="C19" s="766">
        <v>0</v>
      </c>
      <c r="D19" s="752">
        <v>98.01</v>
      </c>
      <c r="E19" s="766">
        <v>1</v>
      </c>
      <c r="F19" s="753">
        <v>98.01</v>
      </c>
    </row>
    <row r="20" spans="1:6" ht="14.4" customHeight="1" x14ac:dyDescent="0.3">
      <c r="A20" s="776" t="s">
        <v>1052</v>
      </c>
      <c r="B20" s="752"/>
      <c r="C20" s="766">
        <v>0</v>
      </c>
      <c r="D20" s="752">
        <v>157.49999999999997</v>
      </c>
      <c r="E20" s="766">
        <v>1</v>
      </c>
      <c r="F20" s="753">
        <v>157.49999999999997</v>
      </c>
    </row>
    <row r="21" spans="1:6" ht="14.4" customHeight="1" x14ac:dyDescent="0.3">
      <c r="A21" s="776" t="s">
        <v>1053</v>
      </c>
      <c r="B21" s="752"/>
      <c r="C21" s="766">
        <v>0</v>
      </c>
      <c r="D21" s="752">
        <v>64.870000000000019</v>
      </c>
      <c r="E21" s="766">
        <v>1</v>
      </c>
      <c r="F21" s="753">
        <v>64.870000000000019</v>
      </c>
    </row>
    <row r="22" spans="1:6" ht="14.4" customHeight="1" x14ac:dyDescent="0.3">
      <c r="A22" s="776" t="s">
        <v>1054</v>
      </c>
      <c r="B22" s="752"/>
      <c r="C22" s="766">
        <v>0</v>
      </c>
      <c r="D22" s="752">
        <v>14.970000000000004</v>
      </c>
      <c r="E22" s="766">
        <v>1</v>
      </c>
      <c r="F22" s="753">
        <v>14.970000000000004</v>
      </c>
    </row>
    <row r="23" spans="1:6" ht="14.4" customHeight="1" x14ac:dyDescent="0.3">
      <c r="A23" s="776" t="s">
        <v>1055</v>
      </c>
      <c r="B23" s="752"/>
      <c r="C23" s="766">
        <v>0</v>
      </c>
      <c r="D23" s="752">
        <v>35.520000000000003</v>
      </c>
      <c r="E23" s="766">
        <v>1</v>
      </c>
      <c r="F23" s="753">
        <v>35.520000000000003</v>
      </c>
    </row>
    <row r="24" spans="1:6" ht="14.4" customHeight="1" x14ac:dyDescent="0.3">
      <c r="A24" s="776" t="s">
        <v>1056</v>
      </c>
      <c r="B24" s="752"/>
      <c r="C24" s="766">
        <v>0</v>
      </c>
      <c r="D24" s="752">
        <v>254.25</v>
      </c>
      <c r="E24" s="766">
        <v>1</v>
      </c>
      <c r="F24" s="753">
        <v>254.25</v>
      </c>
    </row>
    <row r="25" spans="1:6" ht="14.4" customHeight="1" x14ac:dyDescent="0.3">
      <c r="A25" s="776" t="s">
        <v>1057</v>
      </c>
      <c r="B25" s="752"/>
      <c r="C25" s="766">
        <v>0</v>
      </c>
      <c r="D25" s="752">
        <v>34.27000000000001</v>
      </c>
      <c r="E25" s="766">
        <v>1</v>
      </c>
      <c r="F25" s="753">
        <v>34.27000000000001</v>
      </c>
    </row>
    <row r="26" spans="1:6" ht="14.4" customHeight="1" x14ac:dyDescent="0.3">
      <c r="A26" s="776" t="s">
        <v>1058</v>
      </c>
      <c r="B26" s="752"/>
      <c r="C26" s="766">
        <v>0</v>
      </c>
      <c r="D26" s="752">
        <v>69.38000000000001</v>
      </c>
      <c r="E26" s="766">
        <v>1</v>
      </c>
      <c r="F26" s="753">
        <v>69.38000000000001</v>
      </c>
    </row>
    <row r="27" spans="1:6" ht="14.4" customHeight="1" x14ac:dyDescent="0.3">
      <c r="A27" s="776" t="s">
        <v>1059</v>
      </c>
      <c r="B27" s="752"/>
      <c r="C27" s="766">
        <v>0</v>
      </c>
      <c r="D27" s="752">
        <v>18113.120000000003</v>
      </c>
      <c r="E27" s="766">
        <v>1</v>
      </c>
      <c r="F27" s="753">
        <v>18113.120000000003</v>
      </c>
    </row>
    <row r="28" spans="1:6" ht="14.4" customHeight="1" x14ac:dyDescent="0.3">
      <c r="A28" s="776" t="s">
        <v>1060</v>
      </c>
      <c r="B28" s="752"/>
      <c r="C28" s="766">
        <v>0</v>
      </c>
      <c r="D28" s="752">
        <v>122.23999999999998</v>
      </c>
      <c r="E28" s="766">
        <v>1</v>
      </c>
      <c r="F28" s="753">
        <v>122.23999999999998</v>
      </c>
    </row>
    <row r="29" spans="1:6" ht="14.4" customHeight="1" x14ac:dyDescent="0.3">
      <c r="A29" s="776" t="s">
        <v>1061</v>
      </c>
      <c r="B29" s="752"/>
      <c r="C29" s="766">
        <v>0</v>
      </c>
      <c r="D29" s="752">
        <v>980.74000000000024</v>
      </c>
      <c r="E29" s="766">
        <v>1</v>
      </c>
      <c r="F29" s="753">
        <v>980.74000000000024</v>
      </c>
    </row>
    <row r="30" spans="1:6" ht="14.4" customHeight="1" x14ac:dyDescent="0.3">
      <c r="A30" s="776" t="s">
        <v>1062</v>
      </c>
      <c r="B30" s="752">
        <v>4523.7</v>
      </c>
      <c r="C30" s="766">
        <v>1</v>
      </c>
      <c r="D30" s="752"/>
      <c r="E30" s="766">
        <v>0</v>
      </c>
      <c r="F30" s="753">
        <v>4523.7</v>
      </c>
    </row>
    <row r="31" spans="1:6" ht="14.4" customHeight="1" x14ac:dyDescent="0.3">
      <c r="A31" s="776" t="s">
        <v>1063</v>
      </c>
      <c r="B31" s="752"/>
      <c r="C31" s="766">
        <v>0</v>
      </c>
      <c r="D31" s="752">
        <v>5511</v>
      </c>
      <c r="E31" s="766">
        <v>1</v>
      </c>
      <c r="F31" s="753">
        <v>5511</v>
      </c>
    </row>
    <row r="32" spans="1:6" ht="14.4" customHeight="1" x14ac:dyDescent="0.3">
      <c r="A32" s="776" t="s">
        <v>1064</v>
      </c>
      <c r="B32" s="752"/>
      <c r="C32" s="766">
        <v>0</v>
      </c>
      <c r="D32" s="752">
        <v>10802.109999999999</v>
      </c>
      <c r="E32" s="766">
        <v>1</v>
      </c>
      <c r="F32" s="753">
        <v>10802.109999999999</v>
      </c>
    </row>
    <row r="33" spans="1:6" ht="14.4" customHeight="1" x14ac:dyDescent="0.3">
      <c r="A33" s="776" t="s">
        <v>1065</v>
      </c>
      <c r="B33" s="752"/>
      <c r="C33" s="766">
        <v>0</v>
      </c>
      <c r="D33" s="752">
        <v>1123.02</v>
      </c>
      <c r="E33" s="766">
        <v>1</v>
      </c>
      <c r="F33" s="753">
        <v>1123.02</v>
      </c>
    </row>
    <row r="34" spans="1:6" ht="14.4" customHeight="1" x14ac:dyDescent="0.3">
      <c r="A34" s="776" t="s">
        <v>1066</v>
      </c>
      <c r="B34" s="752"/>
      <c r="C34" s="766">
        <v>0</v>
      </c>
      <c r="D34" s="752">
        <v>1516.75</v>
      </c>
      <c r="E34" s="766">
        <v>1</v>
      </c>
      <c r="F34" s="753">
        <v>1516.75</v>
      </c>
    </row>
    <row r="35" spans="1:6" ht="14.4" customHeight="1" x14ac:dyDescent="0.3">
      <c r="A35" s="776" t="s">
        <v>1067</v>
      </c>
      <c r="B35" s="752"/>
      <c r="C35" s="766">
        <v>0</v>
      </c>
      <c r="D35" s="752">
        <v>5305.0309999999999</v>
      </c>
      <c r="E35" s="766">
        <v>1</v>
      </c>
      <c r="F35" s="753">
        <v>5305.0309999999999</v>
      </c>
    </row>
    <row r="36" spans="1:6" ht="14.4" customHeight="1" x14ac:dyDescent="0.3">
      <c r="A36" s="776" t="s">
        <v>1068</v>
      </c>
      <c r="B36" s="752"/>
      <c r="C36" s="766">
        <v>0</v>
      </c>
      <c r="D36" s="752">
        <v>638.55000000000007</v>
      </c>
      <c r="E36" s="766">
        <v>1</v>
      </c>
      <c r="F36" s="753">
        <v>638.55000000000007</v>
      </c>
    </row>
    <row r="37" spans="1:6" ht="14.4" customHeight="1" x14ac:dyDescent="0.3">
      <c r="A37" s="776" t="s">
        <v>1069</v>
      </c>
      <c r="B37" s="752"/>
      <c r="C37" s="766">
        <v>0</v>
      </c>
      <c r="D37" s="752">
        <v>1621.4400000000003</v>
      </c>
      <c r="E37" s="766">
        <v>1</v>
      </c>
      <c r="F37" s="753">
        <v>1621.4400000000003</v>
      </c>
    </row>
    <row r="38" spans="1:6" ht="14.4" customHeight="1" x14ac:dyDescent="0.3">
      <c r="A38" s="776" t="s">
        <v>1070</v>
      </c>
      <c r="B38" s="752"/>
      <c r="C38" s="766">
        <v>0</v>
      </c>
      <c r="D38" s="752">
        <v>12346.050000000003</v>
      </c>
      <c r="E38" s="766">
        <v>1</v>
      </c>
      <c r="F38" s="753">
        <v>12346.050000000003</v>
      </c>
    </row>
    <row r="39" spans="1:6" ht="14.4" customHeight="1" x14ac:dyDescent="0.3">
      <c r="A39" s="776" t="s">
        <v>1071</v>
      </c>
      <c r="B39" s="752"/>
      <c r="C39" s="766">
        <v>0</v>
      </c>
      <c r="D39" s="752">
        <v>8569</v>
      </c>
      <c r="E39" s="766">
        <v>1</v>
      </c>
      <c r="F39" s="753">
        <v>8569</v>
      </c>
    </row>
    <row r="40" spans="1:6" ht="14.4" customHeight="1" x14ac:dyDescent="0.3">
      <c r="A40" s="776" t="s">
        <v>1072</v>
      </c>
      <c r="B40" s="752">
        <v>222</v>
      </c>
      <c r="C40" s="766">
        <v>1</v>
      </c>
      <c r="D40" s="752"/>
      <c r="E40" s="766">
        <v>0</v>
      </c>
      <c r="F40" s="753">
        <v>222</v>
      </c>
    </row>
    <row r="41" spans="1:6" ht="14.4" customHeight="1" x14ac:dyDescent="0.3">
      <c r="A41" s="776" t="s">
        <v>1073</v>
      </c>
      <c r="B41" s="752"/>
      <c r="C41" s="766">
        <v>0</v>
      </c>
      <c r="D41" s="752">
        <v>47.190000000000005</v>
      </c>
      <c r="E41" s="766">
        <v>1</v>
      </c>
      <c r="F41" s="753">
        <v>47.190000000000005</v>
      </c>
    </row>
    <row r="42" spans="1:6" ht="14.4" customHeight="1" x14ac:dyDescent="0.3">
      <c r="A42" s="776" t="s">
        <v>1074</v>
      </c>
      <c r="B42" s="752"/>
      <c r="C42" s="766">
        <v>0</v>
      </c>
      <c r="D42" s="752">
        <v>89.750000000000014</v>
      </c>
      <c r="E42" s="766">
        <v>1</v>
      </c>
      <c r="F42" s="753">
        <v>89.750000000000014</v>
      </c>
    </row>
    <row r="43" spans="1:6" ht="14.4" customHeight="1" x14ac:dyDescent="0.3">
      <c r="A43" s="776" t="s">
        <v>1075</v>
      </c>
      <c r="B43" s="752"/>
      <c r="C43" s="766">
        <v>0</v>
      </c>
      <c r="D43" s="752">
        <v>396.85</v>
      </c>
      <c r="E43" s="766">
        <v>1</v>
      </c>
      <c r="F43" s="753">
        <v>396.85</v>
      </c>
    </row>
    <row r="44" spans="1:6" ht="14.4" customHeight="1" x14ac:dyDescent="0.3">
      <c r="A44" s="776" t="s">
        <v>1076</v>
      </c>
      <c r="B44" s="752"/>
      <c r="C44" s="766">
        <v>0</v>
      </c>
      <c r="D44" s="752">
        <v>54.860000000000021</v>
      </c>
      <c r="E44" s="766">
        <v>1</v>
      </c>
      <c r="F44" s="753">
        <v>54.860000000000021</v>
      </c>
    </row>
    <row r="45" spans="1:6" ht="14.4" customHeight="1" x14ac:dyDescent="0.3">
      <c r="A45" s="776" t="s">
        <v>1077</v>
      </c>
      <c r="B45" s="752"/>
      <c r="C45" s="766">
        <v>0</v>
      </c>
      <c r="D45" s="752">
        <v>71.129999999999981</v>
      </c>
      <c r="E45" s="766">
        <v>1</v>
      </c>
      <c r="F45" s="753">
        <v>71.129999999999981</v>
      </c>
    </row>
    <row r="46" spans="1:6" ht="14.4" customHeight="1" x14ac:dyDescent="0.3">
      <c r="A46" s="776" t="s">
        <v>1078</v>
      </c>
      <c r="B46" s="752"/>
      <c r="C46" s="766">
        <v>0</v>
      </c>
      <c r="D46" s="752">
        <v>79.220000000000013</v>
      </c>
      <c r="E46" s="766">
        <v>1</v>
      </c>
      <c r="F46" s="753">
        <v>79.220000000000013</v>
      </c>
    </row>
    <row r="47" spans="1:6" ht="14.4" customHeight="1" x14ac:dyDescent="0.3">
      <c r="A47" s="776" t="s">
        <v>1079</v>
      </c>
      <c r="B47" s="752"/>
      <c r="C47" s="766">
        <v>0</v>
      </c>
      <c r="D47" s="752">
        <v>49.82</v>
      </c>
      <c r="E47" s="766">
        <v>1</v>
      </c>
      <c r="F47" s="753">
        <v>49.82</v>
      </c>
    </row>
    <row r="48" spans="1:6" ht="14.4" customHeight="1" x14ac:dyDescent="0.3">
      <c r="A48" s="776" t="s">
        <v>1080</v>
      </c>
      <c r="B48" s="752"/>
      <c r="C48" s="766">
        <v>0</v>
      </c>
      <c r="D48" s="752">
        <v>418.52000000000004</v>
      </c>
      <c r="E48" s="766">
        <v>1</v>
      </c>
      <c r="F48" s="753">
        <v>418.52000000000004</v>
      </c>
    </row>
    <row r="49" spans="1:6" ht="14.4" customHeight="1" x14ac:dyDescent="0.3">
      <c r="A49" s="776" t="s">
        <v>1081</v>
      </c>
      <c r="B49" s="752"/>
      <c r="C49" s="766">
        <v>0</v>
      </c>
      <c r="D49" s="752">
        <v>146.77000000000001</v>
      </c>
      <c r="E49" s="766">
        <v>1</v>
      </c>
      <c r="F49" s="753">
        <v>146.77000000000001</v>
      </c>
    </row>
    <row r="50" spans="1:6" ht="14.4" customHeight="1" x14ac:dyDescent="0.3">
      <c r="A50" s="776" t="s">
        <v>1082</v>
      </c>
      <c r="B50" s="752"/>
      <c r="C50" s="766">
        <v>0</v>
      </c>
      <c r="D50" s="752">
        <v>2042.9299999999998</v>
      </c>
      <c r="E50" s="766">
        <v>1</v>
      </c>
      <c r="F50" s="753">
        <v>2042.9299999999998</v>
      </c>
    </row>
    <row r="51" spans="1:6" ht="14.4" customHeight="1" x14ac:dyDescent="0.3">
      <c r="A51" s="776" t="s">
        <v>1083</v>
      </c>
      <c r="B51" s="752"/>
      <c r="C51" s="766">
        <v>0</v>
      </c>
      <c r="D51" s="752">
        <v>224.37</v>
      </c>
      <c r="E51" s="766">
        <v>1</v>
      </c>
      <c r="F51" s="753">
        <v>224.37</v>
      </c>
    </row>
    <row r="52" spans="1:6" ht="14.4" customHeight="1" x14ac:dyDescent="0.3">
      <c r="A52" s="776" t="s">
        <v>1084</v>
      </c>
      <c r="B52" s="752"/>
      <c r="C52" s="766">
        <v>0</v>
      </c>
      <c r="D52" s="752">
        <v>328.48</v>
      </c>
      <c r="E52" s="766">
        <v>1</v>
      </c>
      <c r="F52" s="753">
        <v>328.48</v>
      </c>
    </row>
    <row r="53" spans="1:6" ht="14.4" customHeight="1" x14ac:dyDescent="0.3">
      <c r="A53" s="776" t="s">
        <v>1085</v>
      </c>
      <c r="B53" s="752"/>
      <c r="C53" s="766">
        <v>0</v>
      </c>
      <c r="D53" s="752">
        <v>900.81999999999994</v>
      </c>
      <c r="E53" s="766">
        <v>1</v>
      </c>
      <c r="F53" s="753">
        <v>900.81999999999994</v>
      </c>
    </row>
    <row r="54" spans="1:6" ht="14.4" customHeight="1" x14ac:dyDescent="0.3">
      <c r="A54" s="776" t="s">
        <v>1086</v>
      </c>
      <c r="B54" s="752"/>
      <c r="C54" s="766">
        <v>0</v>
      </c>
      <c r="D54" s="752">
        <v>66.339999999999989</v>
      </c>
      <c r="E54" s="766">
        <v>1</v>
      </c>
      <c r="F54" s="753">
        <v>66.339999999999989</v>
      </c>
    </row>
    <row r="55" spans="1:6" ht="14.4" customHeight="1" thickBot="1" x14ac:dyDescent="0.35">
      <c r="A55" s="777" t="s">
        <v>1087</v>
      </c>
      <c r="B55" s="768"/>
      <c r="C55" s="769">
        <v>0</v>
      </c>
      <c r="D55" s="768">
        <v>1834.8</v>
      </c>
      <c r="E55" s="769">
        <v>1</v>
      </c>
      <c r="F55" s="770">
        <v>1834.8</v>
      </c>
    </row>
    <row r="56" spans="1:6" ht="14.4" customHeight="1" thickBot="1" x14ac:dyDescent="0.35">
      <c r="A56" s="771" t="s">
        <v>3</v>
      </c>
      <c r="B56" s="772">
        <v>4805</v>
      </c>
      <c r="C56" s="773">
        <v>3.2387228361727069E-2</v>
      </c>
      <c r="D56" s="772">
        <v>143555.951</v>
      </c>
      <c r="E56" s="773">
        <v>0.96761277163827297</v>
      </c>
      <c r="F56" s="774">
        <v>148360.951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.88671875" style="329" customWidth="1"/>
    <col min="11" max="11" width="6.77734375" style="332" bestFit="1" customWidth="1"/>
    <col min="12" max="12" width="6.6640625" style="329" customWidth="1"/>
    <col min="13" max="13" width="10.88671875" style="329" customWidth="1"/>
    <col min="14" max="16384" width="8.88671875" style="247"/>
  </cols>
  <sheetData>
    <row r="1" spans="1:13" ht="18.600000000000001" customHeight="1" thickBot="1" x14ac:dyDescent="0.4">
      <c r="A1" s="551" t="s">
        <v>1289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172</v>
      </c>
      <c r="G3" s="47">
        <f>SUBTOTAL(9,G6:G1048576)</f>
        <v>4805</v>
      </c>
      <c r="H3" s="48">
        <f>IF(M3=0,0,G3/M3)</f>
        <v>3.2387228361727069E-2</v>
      </c>
      <c r="I3" s="47">
        <f>SUBTOTAL(9,I6:I1048576)</f>
        <v>854.00000000000011</v>
      </c>
      <c r="J3" s="47">
        <f>SUBTOTAL(9,J6:J1048576)</f>
        <v>143555.95099999997</v>
      </c>
      <c r="K3" s="48">
        <f>IF(M3=0,0,J3/M3)</f>
        <v>0.96761277163827275</v>
      </c>
      <c r="L3" s="47">
        <f>SUBTOTAL(9,L6:L1048576)</f>
        <v>1026</v>
      </c>
      <c r="M3" s="49">
        <f>SUBTOTAL(9,M6:M1048576)</f>
        <v>148360.951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603</v>
      </c>
      <c r="B6" s="741" t="s">
        <v>1088</v>
      </c>
      <c r="C6" s="741" t="s">
        <v>1089</v>
      </c>
      <c r="D6" s="741" t="s">
        <v>673</v>
      </c>
      <c r="E6" s="741" t="s">
        <v>1090</v>
      </c>
      <c r="F6" s="745"/>
      <c r="G6" s="745"/>
      <c r="H6" s="765">
        <v>0</v>
      </c>
      <c r="I6" s="745">
        <v>13</v>
      </c>
      <c r="J6" s="745">
        <v>8198.58</v>
      </c>
      <c r="K6" s="765">
        <v>1</v>
      </c>
      <c r="L6" s="745">
        <v>13</v>
      </c>
      <c r="M6" s="746">
        <v>8198.58</v>
      </c>
    </row>
    <row r="7" spans="1:13" ht="14.4" customHeight="1" x14ac:dyDescent="0.3">
      <c r="A7" s="747" t="s">
        <v>603</v>
      </c>
      <c r="B7" s="748" t="s">
        <v>1088</v>
      </c>
      <c r="C7" s="748" t="s">
        <v>1091</v>
      </c>
      <c r="D7" s="748" t="s">
        <v>673</v>
      </c>
      <c r="E7" s="748" t="s">
        <v>1092</v>
      </c>
      <c r="F7" s="752"/>
      <c r="G7" s="752"/>
      <c r="H7" s="766">
        <v>0</v>
      </c>
      <c r="I7" s="752">
        <v>25</v>
      </c>
      <c r="J7" s="752">
        <v>10223.75</v>
      </c>
      <c r="K7" s="766">
        <v>1</v>
      </c>
      <c r="L7" s="752">
        <v>25</v>
      </c>
      <c r="M7" s="753">
        <v>10223.75</v>
      </c>
    </row>
    <row r="8" spans="1:13" ht="14.4" customHeight="1" x14ac:dyDescent="0.3">
      <c r="A8" s="747" t="s">
        <v>603</v>
      </c>
      <c r="B8" s="748" t="s">
        <v>1093</v>
      </c>
      <c r="C8" s="748" t="s">
        <v>1094</v>
      </c>
      <c r="D8" s="748" t="s">
        <v>1095</v>
      </c>
      <c r="E8" s="748" t="s">
        <v>1096</v>
      </c>
      <c r="F8" s="752"/>
      <c r="G8" s="752"/>
      <c r="H8" s="766">
        <v>0</v>
      </c>
      <c r="I8" s="752">
        <v>1</v>
      </c>
      <c r="J8" s="752">
        <v>119.19000000000003</v>
      </c>
      <c r="K8" s="766">
        <v>1</v>
      </c>
      <c r="L8" s="752">
        <v>1</v>
      </c>
      <c r="M8" s="753">
        <v>119.19000000000003</v>
      </c>
    </row>
    <row r="9" spans="1:13" ht="14.4" customHeight="1" x14ac:dyDescent="0.3">
      <c r="A9" s="747" t="s">
        <v>603</v>
      </c>
      <c r="B9" s="748" t="s">
        <v>1097</v>
      </c>
      <c r="C9" s="748" t="s">
        <v>1098</v>
      </c>
      <c r="D9" s="748" t="s">
        <v>657</v>
      </c>
      <c r="E9" s="748" t="s">
        <v>1099</v>
      </c>
      <c r="F9" s="752"/>
      <c r="G9" s="752"/>
      <c r="H9" s="766">
        <v>0</v>
      </c>
      <c r="I9" s="752">
        <v>1</v>
      </c>
      <c r="J9" s="752">
        <v>44.659999999999982</v>
      </c>
      <c r="K9" s="766">
        <v>1</v>
      </c>
      <c r="L9" s="752">
        <v>1</v>
      </c>
      <c r="M9" s="753">
        <v>44.659999999999982</v>
      </c>
    </row>
    <row r="10" spans="1:13" ht="14.4" customHeight="1" x14ac:dyDescent="0.3">
      <c r="A10" s="747" t="s">
        <v>603</v>
      </c>
      <c r="B10" s="748" t="s">
        <v>1100</v>
      </c>
      <c r="C10" s="748" t="s">
        <v>1101</v>
      </c>
      <c r="D10" s="748" t="s">
        <v>680</v>
      </c>
      <c r="E10" s="748" t="s">
        <v>1102</v>
      </c>
      <c r="F10" s="752"/>
      <c r="G10" s="752"/>
      <c r="H10" s="766">
        <v>0</v>
      </c>
      <c r="I10" s="752">
        <v>10</v>
      </c>
      <c r="J10" s="752">
        <v>548.45000000000005</v>
      </c>
      <c r="K10" s="766">
        <v>1</v>
      </c>
      <c r="L10" s="752">
        <v>10</v>
      </c>
      <c r="M10" s="753">
        <v>548.45000000000005</v>
      </c>
    </row>
    <row r="11" spans="1:13" ht="14.4" customHeight="1" x14ac:dyDescent="0.3">
      <c r="A11" s="747" t="s">
        <v>603</v>
      </c>
      <c r="B11" s="748" t="s">
        <v>1103</v>
      </c>
      <c r="C11" s="748" t="s">
        <v>1104</v>
      </c>
      <c r="D11" s="748" t="s">
        <v>1105</v>
      </c>
      <c r="E11" s="748" t="s">
        <v>1106</v>
      </c>
      <c r="F11" s="752"/>
      <c r="G11" s="752"/>
      <c r="H11" s="766">
        <v>0</v>
      </c>
      <c r="I11" s="752">
        <v>1</v>
      </c>
      <c r="J11" s="752">
        <v>72.34</v>
      </c>
      <c r="K11" s="766">
        <v>1</v>
      </c>
      <c r="L11" s="752">
        <v>1</v>
      </c>
      <c r="M11" s="753">
        <v>72.34</v>
      </c>
    </row>
    <row r="12" spans="1:13" ht="14.4" customHeight="1" x14ac:dyDescent="0.3">
      <c r="A12" s="747" t="s">
        <v>603</v>
      </c>
      <c r="B12" s="748" t="s">
        <v>1103</v>
      </c>
      <c r="C12" s="748" t="s">
        <v>1107</v>
      </c>
      <c r="D12" s="748" t="s">
        <v>1108</v>
      </c>
      <c r="E12" s="748" t="s">
        <v>1109</v>
      </c>
      <c r="F12" s="752"/>
      <c r="G12" s="752"/>
      <c r="H12" s="766">
        <v>0</v>
      </c>
      <c r="I12" s="752">
        <v>1</v>
      </c>
      <c r="J12" s="752">
        <v>97.480000000000032</v>
      </c>
      <c r="K12" s="766">
        <v>1</v>
      </c>
      <c r="L12" s="752">
        <v>1</v>
      </c>
      <c r="M12" s="753">
        <v>97.480000000000032</v>
      </c>
    </row>
    <row r="13" spans="1:13" ht="14.4" customHeight="1" x14ac:dyDescent="0.3">
      <c r="A13" s="747" t="s">
        <v>603</v>
      </c>
      <c r="B13" s="748" t="s">
        <v>1110</v>
      </c>
      <c r="C13" s="748" t="s">
        <v>1111</v>
      </c>
      <c r="D13" s="748" t="s">
        <v>1112</v>
      </c>
      <c r="E13" s="748" t="s">
        <v>1113</v>
      </c>
      <c r="F13" s="752"/>
      <c r="G13" s="752"/>
      <c r="H13" s="766">
        <v>0</v>
      </c>
      <c r="I13" s="752">
        <v>1</v>
      </c>
      <c r="J13" s="752">
        <v>98.01</v>
      </c>
      <c r="K13" s="766">
        <v>1</v>
      </c>
      <c r="L13" s="752">
        <v>1</v>
      </c>
      <c r="M13" s="753">
        <v>98.01</v>
      </c>
    </row>
    <row r="14" spans="1:13" ht="14.4" customHeight="1" x14ac:dyDescent="0.3">
      <c r="A14" s="747" t="s">
        <v>603</v>
      </c>
      <c r="B14" s="748" t="s">
        <v>1114</v>
      </c>
      <c r="C14" s="748" t="s">
        <v>1115</v>
      </c>
      <c r="D14" s="748" t="s">
        <v>642</v>
      </c>
      <c r="E14" s="748" t="s">
        <v>1116</v>
      </c>
      <c r="F14" s="752"/>
      <c r="G14" s="752"/>
      <c r="H14" s="766">
        <v>0</v>
      </c>
      <c r="I14" s="752">
        <v>2</v>
      </c>
      <c r="J14" s="752">
        <v>52.939999999999991</v>
      </c>
      <c r="K14" s="766">
        <v>1</v>
      </c>
      <c r="L14" s="752">
        <v>2</v>
      </c>
      <c r="M14" s="753">
        <v>52.939999999999991</v>
      </c>
    </row>
    <row r="15" spans="1:13" ht="14.4" customHeight="1" x14ac:dyDescent="0.3">
      <c r="A15" s="747" t="s">
        <v>603</v>
      </c>
      <c r="B15" s="748" t="s">
        <v>1114</v>
      </c>
      <c r="C15" s="748" t="s">
        <v>1117</v>
      </c>
      <c r="D15" s="748" t="s">
        <v>642</v>
      </c>
      <c r="E15" s="748" t="s">
        <v>643</v>
      </c>
      <c r="F15" s="752"/>
      <c r="G15" s="752"/>
      <c r="H15" s="766">
        <v>0</v>
      </c>
      <c r="I15" s="752">
        <v>1</v>
      </c>
      <c r="J15" s="752">
        <v>52.28</v>
      </c>
      <c r="K15" s="766">
        <v>1</v>
      </c>
      <c r="L15" s="752">
        <v>1</v>
      </c>
      <c r="M15" s="753">
        <v>52.28</v>
      </c>
    </row>
    <row r="16" spans="1:13" ht="14.4" customHeight="1" x14ac:dyDescent="0.3">
      <c r="A16" s="747" t="s">
        <v>603</v>
      </c>
      <c r="B16" s="748" t="s">
        <v>1118</v>
      </c>
      <c r="C16" s="748" t="s">
        <v>1119</v>
      </c>
      <c r="D16" s="748" t="s">
        <v>1120</v>
      </c>
      <c r="E16" s="748" t="s">
        <v>1121</v>
      </c>
      <c r="F16" s="752"/>
      <c r="G16" s="752"/>
      <c r="H16" s="766">
        <v>0</v>
      </c>
      <c r="I16" s="752">
        <v>3</v>
      </c>
      <c r="J16" s="752">
        <v>35.520000000000003</v>
      </c>
      <c r="K16" s="766">
        <v>1</v>
      </c>
      <c r="L16" s="752">
        <v>3</v>
      </c>
      <c r="M16" s="753">
        <v>35.520000000000003</v>
      </c>
    </row>
    <row r="17" spans="1:13" ht="14.4" customHeight="1" x14ac:dyDescent="0.3">
      <c r="A17" s="747" t="s">
        <v>603</v>
      </c>
      <c r="B17" s="748" t="s">
        <v>1122</v>
      </c>
      <c r="C17" s="748" t="s">
        <v>1123</v>
      </c>
      <c r="D17" s="748" t="s">
        <v>1124</v>
      </c>
      <c r="E17" s="748" t="s">
        <v>1125</v>
      </c>
      <c r="F17" s="752"/>
      <c r="G17" s="752"/>
      <c r="H17" s="766">
        <v>0</v>
      </c>
      <c r="I17" s="752">
        <v>1</v>
      </c>
      <c r="J17" s="752">
        <v>61.119999999999983</v>
      </c>
      <c r="K17" s="766">
        <v>1</v>
      </c>
      <c r="L17" s="752">
        <v>1</v>
      </c>
      <c r="M17" s="753">
        <v>61.119999999999983</v>
      </c>
    </row>
    <row r="18" spans="1:13" ht="14.4" customHeight="1" x14ac:dyDescent="0.3">
      <c r="A18" s="747" t="s">
        <v>603</v>
      </c>
      <c r="B18" s="748" t="s">
        <v>1126</v>
      </c>
      <c r="C18" s="748" t="s">
        <v>1127</v>
      </c>
      <c r="D18" s="748" t="s">
        <v>1017</v>
      </c>
      <c r="E18" s="748" t="s">
        <v>1128</v>
      </c>
      <c r="F18" s="752"/>
      <c r="G18" s="752"/>
      <c r="H18" s="766">
        <v>0</v>
      </c>
      <c r="I18" s="752">
        <v>5</v>
      </c>
      <c r="J18" s="752">
        <v>568.99999999999989</v>
      </c>
      <c r="K18" s="766">
        <v>1</v>
      </c>
      <c r="L18" s="752">
        <v>5</v>
      </c>
      <c r="M18" s="753">
        <v>568.99999999999989</v>
      </c>
    </row>
    <row r="19" spans="1:13" ht="14.4" customHeight="1" x14ac:dyDescent="0.3">
      <c r="A19" s="747" t="s">
        <v>603</v>
      </c>
      <c r="B19" s="748" t="s">
        <v>1129</v>
      </c>
      <c r="C19" s="748" t="s">
        <v>1130</v>
      </c>
      <c r="D19" s="748" t="s">
        <v>1131</v>
      </c>
      <c r="E19" s="748" t="s">
        <v>1132</v>
      </c>
      <c r="F19" s="752"/>
      <c r="G19" s="752"/>
      <c r="H19" s="766">
        <v>0</v>
      </c>
      <c r="I19" s="752">
        <v>0.2</v>
      </c>
      <c r="J19" s="752">
        <v>30.8</v>
      </c>
      <c r="K19" s="766">
        <v>1</v>
      </c>
      <c r="L19" s="752">
        <v>0.2</v>
      </c>
      <c r="M19" s="753">
        <v>30.8</v>
      </c>
    </row>
    <row r="20" spans="1:13" ht="14.4" customHeight="1" x14ac:dyDescent="0.3">
      <c r="A20" s="747" t="s">
        <v>603</v>
      </c>
      <c r="B20" s="748" t="s">
        <v>1129</v>
      </c>
      <c r="C20" s="748" t="s">
        <v>1133</v>
      </c>
      <c r="D20" s="748" t="s">
        <v>1131</v>
      </c>
      <c r="E20" s="748" t="s">
        <v>1134</v>
      </c>
      <c r="F20" s="752"/>
      <c r="G20" s="752"/>
      <c r="H20" s="766">
        <v>0</v>
      </c>
      <c r="I20" s="752">
        <v>1.9000000000000001</v>
      </c>
      <c r="J20" s="752">
        <v>499.51</v>
      </c>
      <c r="K20" s="766">
        <v>1</v>
      </c>
      <c r="L20" s="752">
        <v>1.9000000000000001</v>
      </c>
      <c r="M20" s="753">
        <v>499.51</v>
      </c>
    </row>
    <row r="21" spans="1:13" ht="14.4" customHeight="1" x14ac:dyDescent="0.3">
      <c r="A21" s="747" t="s">
        <v>603</v>
      </c>
      <c r="B21" s="748" t="s">
        <v>1135</v>
      </c>
      <c r="C21" s="748" t="s">
        <v>1136</v>
      </c>
      <c r="D21" s="748" t="s">
        <v>1137</v>
      </c>
      <c r="E21" s="748" t="s">
        <v>1138</v>
      </c>
      <c r="F21" s="752"/>
      <c r="G21" s="752"/>
      <c r="H21" s="766">
        <v>0</v>
      </c>
      <c r="I21" s="752">
        <v>9</v>
      </c>
      <c r="J21" s="752">
        <v>300.51</v>
      </c>
      <c r="K21" s="766">
        <v>1</v>
      </c>
      <c r="L21" s="752">
        <v>9</v>
      </c>
      <c r="M21" s="753">
        <v>300.51</v>
      </c>
    </row>
    <row r="22" spans="1:13" ht="14.4" customHeight="1" x14ac:dyDescent="0.3">
      <c r="A22" s="747" t="s">
        <v>603</v>
      </c>
      <c r="B22" s="748" t="s">
        <v>1139</v>
      </c>
      <c r="C22" s="748" t="s">
        <v>1140</v>
      </c>
      <c r="D22" s="748" t="s">
        <v>1141</v>
      </c>
      <c r="E22" s="748" t="s">
        <v>1142</v>
      </c>
      <c r="F22" s="752"/>
      <c r="G22" s="752"/>
      <c r="H22" s="766">
        <v>0</v>
      </c>
      <c r="I22" s="752">
        <v>0.6</v>
      </c>
      <c r="J22" s="752">
        <v>89.1</v>
      </c>
      <c r="K22" s="766">
        <v>1</v>
      </c>
      <c r="L22" s="752">
        <v>0.6</v>
      </c>
      <c r="M22" s="753">
        <v>89.1</v>
      </c>
    </row>
    <row r="23" spans="1:13" ht="14.4" customHeight="1" x14ac:dyDescent="0.3">
      <c r="A23" s="747" t="s">
        <v>603</v>
      </c>
      <c r="B23" s="748" t="s">
        <v>1143</v>
      </c>
      <c r="C23" s="748" t="s">
        <v>1144</v>
      </c>
      <c r="D23" s="748" t="s">
        <v>636</v>
      </c>
      <c r="E23" s="748" t="s">
        <v>1145</v>
      </c>
      <c r="F23" s="752"/>
      <c r="G23" s="752"/>
      <c r="H23" s="766">
        <v>0</v>
      </c>
      <c r="I23" s="752">
        <v>8</v>
      </c>
      <c r="J23" s="752">
        <v>834.74000000000024</v>
      </c>
      <c r="K23" s="766">
        <v>1</v>
      </c>
      <c r="L23" s="752">
        <v>8</v>
      </c>
      <c r="M23" s="753">
        <v>834.74000000000024</v>
      </c>
    </row>
    <row r="24" spans="1:13" ht="14.4" customHeight="1" x14ac:dyDescent="0.3">
      <c r="A24" s="747" t="s">
        <v>603</v>
      </c>
      <c r="B24" s="748" t="s">
        <v>1146</v>
      </c>
      <c r="C24" s="748" t="s">
        <v>1147</v>
      </c>
      <c r="D24" s="748" t="s">
        <v>1148</v>
      </c>
      <c r="E24" s="748" t="s">
        <v>1149</v>
      </c>
      <c r="F24" s="752"/>
      <c r="G24" s="752"/>
      <c r="H24" s="766">
        <v>0</v>
      </c>
      <c r="I24" s="752">
        <v>51</v>
      </c>
      <c r="J24" s="752">
        <v>1718.85</v>
      </c>
      <c r="K24" s="766">
        <v>1</v>
      </c>
      <c r="L24" s="752">
        <v>51</v>
      </c>
      <c r="M24" s="753">
        <v>1718.85</v>
      </c>
    </row>
    <row r="25" spans="1:13" ht="14.4" customHeight="1" x14ac:dyDescent="0.3">
      <c r="A25" s="747" t="s">
        <v>603</v>
      </c>
      <c r="B25" s="748" t="s">
        <v>1146</v>
      </c>
      <c r="C25" s="748" t="s">
        <v>1150</v>
      </c>
      <c r="D25" s="748" t="s">
        <v>1151</v>
      </c>
      <c r="E25" s="748" t="s">
        <v>1152</v>
      </c>
      <c r="F25" s="752"/>
      <c r="G25" s="752"/>
      <c r="H25" s="766">
        <v>0</v>
      </c>
      <c r="I25" s="752">
        <v>26</v>
      </c>
      <c r="J25" s="752">
        <v>1318.0900000000001</v>
      </c>
      <c r="K25" s="766">
        <v>1</v>
      </c>
      <c r="L25" s="752">
        <v>26</v>
      </c>
      <c r="M25" s="753">
        <v>1318.0900000000001</v>
      </c>
    </row>
    <row r="26" spans="1:13" ht="14.4" customHeight="1" x14ac:dyDescent="0.3">
      <c r="A26" s="747" t="s">
        <v>603</v>
      </c>
      <c r="B26" s="748" t="s">
        <v>1153</v>
      </c>
      <c r="C26" s="748" t="s">
        <v>1154</v>
      </c>
      <c r="D26" s="748" t="s">
        <v>749</v>
      </c>
      <c r="E26" s="748" t="s">
        <v>1155</v>
      </c>
      <c r="F26" s="752"/>
      <c r="G26" s="752"/>
      <c r="H26" s="766">
        <v>0</v>
      </c>
      <c r="I26" s="752">
        <v>16</v>
      </c>
      <c r="J26" s="752">
        <v>351.36</v>
      </c>
      <c r="K26" s="766">
        <v>1</v>
      </c>
      <c r="L26" s="752">
        <v>16</v>
      </c>
      <c r="M26" s="753">
        <v>351.36</v>
      </c>
    </row>
    <row r="27" spans="1:13" ht="14.4" customHeight="1" x14ac:dyDescent="0.3">
      <c r="A27" s="747" t="s">
        <v>603</v>
      </c>
      <c r="B27" s="748" t="s">
        <v>1156</v>
      </c>
      <c r="C27" s="748" t="s">
        <v>1157</v>
      </c>
      <c r="D27" s="748" t="s">
        <v>741</v>
      </c>
      <c r="E27" s="748" t="s">
        <v>1158</v>
      </c>
      <c r="F27" s="752"/>
      <c r="G27" s="752"/>
      <c r="H27" s="766">
        <v>0</v>
      </c>
      <c r="I27" s="752">
        <v>1</v>
      </c>
      <c r="J27" s="752">
        <v>49.82</v>
      </c>
      <c r="K27" s="766">
        <v>1</v>
      </c>
      <c r="L27" s="752">
        <v>1</v>
      </c>
      <c r="M27" s="753">
        <v>49.82</v>
      </c>
    </row>
    <row r="28" spans="1:13" ht="14.4" customHeight="1" x14ac:dyDescent="0.3">
      <c r="A28" s="747" t="s">
        <v>603</v>
      </c>
      <c r="B28" s="748" t="s">
        <v>1159</v>
      </c>
      <c r="C28" s="748" t="s">
        <v>1160</v>
      </c>
      <c r="D28" s="748" t="s">
        <v>747</v>
      </c>
      <c r="E28" s="748" t="s">
        <v>643</v>
      </c>
      <c r="F28" s="752"/>
      <c r="G28" s="752"/>
      <c r="H28" s="766">
        <v>0</v>
      </c>
      <c r="I28" s="752">
        <v>13</v>
      </c>
      <c r="J28" s="752">
        <v>388.69000000000005</v>
      </c>
      <c r="K28" s="766">
        <v>1</v>
      </c>
      <c r="L28" s="752">
        <v>13</v>
      </c>
      <c r="M28" s="753">
        <v>388.69000000000005</v>
      </c>
    </row>
    <row r="29" spans="1:13" ht="14.4" customHeight="1" x14ac:dyDescent="0.3">
      <c r="A29" s="747" t="s">
        <v>608</v>
      </c>
      <c r="B29" s="748" t="s">
        <v>1161</v>
      </c>
      <c r="C29" s="748" t="s">
        <v>1162</v>
      </c>
      <c r="D29" s="748" t="s">
        <v>789</v>
      </c>
      <c r="E29" s="748" t="s">
        <v>1163</v>
      </c>
      <c r="F29" s="752"/>
      <c r="G29" s="752"/>
      <c r="H29" s="766">
        <v>0</v>
      </c>
      <c r="I29" s="752">
        <v>3</v>
      </c>
      <c r="J29" s="752">
        <v>49.77000000000001</v>
      </c>
      <c r="K29" s="766">
        <v>1</v>
      </c>
      <c r="L29" s="752">
        <v>3</v>
      </c>
      <c r="M29" s="753">
        <v>49.77000000000001</v>
      </c>
    </row>
    <row r="30" spans="1:13" ht="14.4" customHeight="1" x14ac:dyDescent="0.3">
      <c r="A30" s="747" t="s">
        <v>608</v>
      </c>
      <c r="B30" s="748" t="s">
        <v>1088</v>
      </c>
      <c r="C30" s="748" t="s">
        <v>1164</v>
      </c>
      <c r="D30" s="748" t="s">
        <v>673</v>
      </c>
      <c r="E30" s="748" t="s">
        <v>1165</v>
      </c>
      <c r="F30" s="752"/>
      <c r="G30" s="752"/>
      <c r="H30" s="766">
        <v>0</v>
      </c>
      <c r="I30" s="752">
        <v>1</v>
      </c>
      <c r="J30" s="752">
        <v>721.2</v>
      </c>
      <c r="K30" s="766">
        <v>1</v>
      </c>
      <c r="L30" s="752">
        <v>1</v>
      </c>
      <c r="M30" s="753">
        <v>721.2</v>
      </c>
    </row>
    <row r="31" spans="1:13" ht="14.4" customHeight="1" x14ac:dyDescent="0.3">
      <c r="A31" s="747" t="s">
        <v>608</v>
      </c>
      <c r="B31" s="748" t="s">
        <v>1088</v>
      </c>
      <c r="C31" s="748" t="s">
        <v>1166</v>
      </c>
      <c r="D31" s="748" t="s">
        <v>673</v>
      </c>
      <c r="E31" s="748" t="s">
        <v>1167</v>
      </c>
      <c r="F31" s="752"/>
      <c r="G31" s="752"/>
      <c r="H31" s="766">
        <v>0</v>
      </c>
      <c r="I31" s="752">
        <v>4</v>
      </c>
      <c r="J31" s="752">
        <v>1087.4000000000001</v>
      </c>
      <c r="K31" s="766">
        <v>1</v>
      </c>
      <c r="L31" s="752">
        <v>4</v>
      </c>
      <c r="M31" s="753">
        <v>1087.4000000000001</v>
      </c>
    </row>
    <row r="32" spans="1:13" ht="14.4" customHeight="1" x14ac:dyDescent="0.3">
      <c r="A32" s="747" t="s">
        <v>608</v>
      </c>
      <c r="B32" s="748" t="s">
        <v>1088</v>
      </c>
      <c r="C32" s="748" t="s">
        <v>1089</v>
      </c>
      <c r="D32" s="748" t="s">
        <v>673</v>
      </c>
      <c r="E32" s="748" t="s">
        <v>1090</v>
      </c>
      <c r="F32" s="752"/>
      <c r="G32" s="752"/>
      <c r="H32" s="766">
        <v>0</v>
      </c>
      <c r="I32" s="752">
        <v>11</v>
      </c>
      <c r="J32" s="752">
        <v>6937.26</v>
      </c>
      <c r="K32" s="766">
        <v>1</v>
      </c>
      <c r="L32" s="752">
        <v>11</v>
      </c>
      <c r="M32" s="753">
        <v>6937.26</v>
      </c>
    </row>
    <row r="33" spans="1:13" ht="14.4" customHeight="1" x14ac:dyDescent="0.3">
      <c r="A33" s="747" t="s">
        <v>608</v>
      </c>
      <c r="B33" s="748" t="s">
        <v>1088</v>
      </c>
      <c r="C33" s="748" t="s">
        <v>1091</v>
      </c>
      <c r="D33" s="748" t="s">
        <v>673</v>
      </c>
      <c r="E33" s="748" t="s">
        <v>1092</v>
      </c>
      <c r="F33" s="752"/>
      <c r="G33" s="752"/>
      <c r="H33" s="766">
        <v>0</v>
      </c>
      <c r="I33" s="752">
        <v>51</v>
      </c>
      <c r="J33" s="752">
        <v>20856.449999999997</v>
      </c>
      <c r="K33" s="766">
        <v>1</v>
      </c>
      <c r="L33" s="752">
        <v>51</v>
      </c>
      <c r="M33" s="753">
        <v>20856.449999999997</v>
      </c>
    </row>
    <row r="34" spans="1:13" ht="14.4" customHeight="1" x14ac:dyDescent="0.3">
      <c r="A34" s="747" t="s">
        <v>608</v>
      </c>
      <c r="B34" s="748" t="s">
        <v>1168</v>
      </c>
      <c r="C34" s="748" t="s">
        <v>1169</v>
      </c>
      <c r="D34" s="748" t="s">
        <v>809</v>
      </c>
      <c r="E34" s="748" t="s">
        <v>1170</v>
      </c>
      <c r="F34" s="752">
        <v>1</v>
      </c>
      <c r="G34" s="752">
        <v>59.3</v>
      </c>
      <c r="H34" s="766">
        <v>1</v>
      </c>
      <c r="I34" s="752"/>
      <c r="J34" s="752"/>
      <c r="K34" s="766">
        <v>0</v>
      </c>
      <c r="L34" s="752">
        <v>1</v>
      </c>
      <c r="M34" s="753">
        <v>59.3</v>
      </c>
    </row>
    <row r="35" spans="1:13" ht="14.4" customHeight="1" x14ac:dyDescent="0.3">
      <c r="A35" s="747" t="s">
        <v>608</v>
      </c>
      <c r="B35" s="748" t="s">
        <v>1100</v>
      </c>
      <c r="C35" s="748" t="s">
        <v>1101</v>
      </c>
      <c r="D35" s="748" t="s">
        <v>680</v>
      </c>
      <c r="E35" s="748" t="s">
        <v>1102</v>
      </c>
      <c r="F35" s="752"/>
      <c r="G35" s="752"/>
      <c r="H35" s="766">
        <v>0</v>
      </c>
      <c r="I35" s="752">
        <v>1</v>
      </c>
      <c r="J35" s="752">
        <v>43.330000000000005</v>
      </c>
      <c r="K35" s="766">
        <v>1</v>
      </c>
      <c r="L35" s="752">
        <v>1</v>
      </c>
      <c r="M35" s="753">
        <v>43.330000000000005</v>
      </c>
    </row>
    <row r="36" spans="1:13" ht="14.4" customHeight="1" x14ac:dyDescent="0.3">
      <c r="A36" s="747" t="s">
        <v>608</v>
      </c>
      <c r="B36" s="748" t="s">
        <v>1103</v>
      </c>
      <c r="C36" s="748" t="s">
        <v>1104</v>
      </c>
      <c r="D36" s="748" t="s">
        <v>1105</v>
      </c>
      <c r="E36" s="748" t="s">
        <v>1106</v>
      </c>
      <c r="F36" s="752"/>
      <c r="G36" s="752"/>
      <c r="H36" s="766">
        <v>0</v>
      </c>
      <c r="I36" s="752">
        <v>1</v>
      </c>
      <c r="J36" s="752">
        <v>72.330000000000013</v>
      </c>
      <c r="K36" s="766">
        <v>1</v>
      </c>
      <c r="L36" s="752">
        <v>1</v>
      </c>
      <c r="M36" s="753">
        <v>72.330000000000013</v>
      </c>
    </row>
    <row r="37" spans="1:13" ht="14.4" customHeight="1" x14ac:dyDescent="0.3">
      <c r="A37" s="747" t="s">
        <v>608</v>
      </c>
      <c r="B37" s="748" t="s">
        <v>1171</v>
      </c>
      <c r="C37" s="748" t="s">
        <v>1172</v>
      </c>
      <c r="D37" s="748" t="s">
        <v>1173</v>
      </c>
      <c r="E37" s="748" t="s">
        <v>1174</v>
      </c>
      <c r="F37" s="752"/>
      <c r="G37" s="752"/>
      <c r="H37" s="766">
        <v>0</v>
      </c>
      <c r="I37" s="752">
        <v>1</v>
      </c>
      <c r="J37" s="752">
        <v>64.870000000000019</v>
      </c>
      <c r="K37" s="766">
        <v>1</v>
      </c>
      <c r="L37" s="752">
        <v>1</v>
      </c>
      <c r="M37" s="753">
        <v>64.870000000000019</v>
      </c>
    </row>
    <row r="38" spans="1:13" ht="14.4" customHeight="1" x14ac:dyDescent="0.3">
      <c r="A38" s="747" t="s">
        <v>608</v>
      </c>
      <c r="B38" s="748" t="s">
        <v>1175</v>
      </c>
      <c r="C38" s="748" t="s">
        <v>1176</v>
      </c>
      <c r="D38" s="748" t="s">
        <v>1177</v>
      </c>
      <c r="E38" s="748" t="s">
        <v>1178</v>
      </c>
      <c r="F38" s="752"/>
      <c r="G38" s="752"/>
      <c r="H38" s="766">
        <v>0</v>
      </c>
      <c r="I38" s="752">
        <v>1</v>
      </c>
      <c r="J38" s="752">
        <v>224.37</v>
      </c>
      <c r="K38" s="766">
        <v>1</v>
      </c>
      <c r="L38" s="752">
        <v>1</v>
      </c>
      <c r="M38" s="753">
        <v>224.37</v>
      </c>
    </row>
    <row r="39" spans="1:13" ht="14.4" customHeight="1" x14ac:dyDescent="0.3">
      <c r="A39" s="747" t="s">
        <v>608</v>
      </c>
      <c r="B39" s="748" t="s">
        <v>1179</v>
      </c>
      <c r="C39" s="748" t="s">
        <v>1180</v>
      </c>
      <c r="D39" s="748" t="s">
        <v>1181</v>
      </c>
      <c r="E39" s="748" t="s">
        <v>643</v>
      </c>
      <c r="F39" s="752"/>
      <c r="G39" s="752"/>
      <c r="H39" s="766">
        <v>0</v>
      </c>
      <c r="I39" s="752">
        <v>1</v>
      </c>
      <c r="J39" s="752">
        <v>69.38000000000001</v>
      </c>
      <c r="K39" s="766">
        <v>1</v>
      </c>
      <c r="L39" s="752">
        <v>1</v>
      </c>
      <c r="M39" s="753">
        <v>69.38000000000001</v>
      </c>
    </row>
    <row r="40" spans="1:13" ht="14.4" customHeight="1" x14ac:dyDescent="0.3">
      <c r="A40" s="747" t="s">
        <v>608</v>
      </c>
      <c r="B40" s="748" t="s">
        <v>1182</v>
      </c>
      <c r="C40" s="748" t="s">
        <v>1183</v>
      </c>
      <c r="D40" s="748" t="s">
        <v>793</v>
      </c>
      <c r="E40" s="748" t="s">
        <v>1184</v>
      </c>
      <c r="F40" s="752"/>
      <c r="G40" s="752"/>
      <c r="H40" s="766">
        <v>0</v>
      </c>
      <c r="I40" s="752">
        <v>13</v>
      </c>
      <c r="J40" s="752">
        <v>483.8599999999999</v>
      </c>
      <c r="K40" s="766">
        <v>1</v>
      </c>
      <c r="L40" s="752">
        <v>13</v>
      </c>
      <c r="M40" s="753">
        <v>483.8599999999999</v>
      </c>
    </row>
    <row r="41" spans="1:13" ht="14.4" customHeight="1" x14ac:dyDescent="0.3">
      <c r="A41" s="747" t="s">
        <v>608</v>
      </c>
      <c r="B41" s="748" t="s">
        <v>1182</v>
      </c>
      <c r="C41" s="748" t="s">
        <v>1185</v>
      </c>
      <c r="D41" s="748" t="s">
        <v>846</v>
      </c>
      <c r="E41" s="748" t="s">
        <v>1186</v>
      </c>
      <c r="F41" s="752"/>
      <c r="G41" s="752"/>
      <c r="H41" s="766">
        <v>0</v>
      </c>
      <c r="I41" s="752">
        <v>2</v>
      </c>
      <c r="J41" s="752">
        <v>173.32</v>
      </c>
      <c r="K41" s="766">
        <v>1</v>
      </c>
      <c r="L41" s="752">
        <v>2</v>
      </c>
      <c r="M41" s="753">
        <v>173.32</v>
      </c>
    </row>
    <row r="42" spans="1:13" ht="14.4" customHeight="1" x14ac:dyDescent="0.3">
      <c r="A42" s="747" t="s">
        <v>608</v>
      </c>
      <c r="B42" s="748" t="s">
        <v>1187</v>
      </c>
      <c r="C42" s="748" t="s">
        <v>1188</v>
      </c>
      <c r="D42" s="748" t="s">
        <v>1189</v>
      </c>
      <c r="E42" s="748" t="s">
        <v>1190</v>
      </c>
      <c r="F42" s="752"/>
      <c r="G42" s="752"/>
      <c r="H42" s="766">
        <v>0</v>
      </c>
      <c r="I42" s="752">
        <v>8</v>
      </c>
      <c r="J42" s="752">
        <v>980.74000000000024</v>
      </c>
      <c r="K42" s="766">
        <v>1</v>
      </c>
      <c r="L42" s="752">
        <v>8</v>
      </c>
      <c r="M42" s="753">
        <v>980.74000000000024</v>
      </c>
    </row>
    <row r="43" spans="1:13" ht="14.4" customHeight="1" x14ac:dyDescent="0.3">
      <c r="A43" s="747" t="s">
        <v>608</v>
      </c>
      <c r="B43" s="748" t="s">
        <v>1129</v>
      </c>
      <c r="C43" s="748" t="s">
        <v>1130</v>
      </c>
      <c r="D43" s="748" t="s">
        <v>1131</v>
      </c>
      <c r="E43" s="748" t="s">
        <v>1132</v>
      </c>
      <c r="F43" s="752"/>
      <c r="G43" s="752"/>
      <c r="H43" s="766">
        <v>0</v>
      </c>
      <c r="I43" s="752">
        <v>0.70000000000000007</v>
      </c>
      <c r="J43" s="752">
        <v>107.80000000000001</v>
      </c>
      <c r="K43" s="766">
        <v>1</v>
      </c>
      <c r="L43" s="752">
        <v>0.70000000000000007</v>
      </c>
      <c r="M43" s="753">
        <v>107.80000000000001</v>
      </c>
    </row>
    <row r="44" spans="1:13" ht="14.4" customHeight="1" x14ac:dyDescent="0.3">
      <c r="A44" s="747" t="s">
        <v>608</v>
      </c>
      <c r="B44" s="748" t="s">
        <v>1129</v>
      </c>
      <c r="C44" s="748" t="s">
        <v>1133</v>
      </c>
      <c r="D44" s="748" t="s">
        <v>1131</v>
      </c>
      <c r="E44" s="748" t="s">
        <v>1134</v>
      </c>
      <c r="F44" s="752"/>
      <c r="G44" s="752"/>
      <c r="H44" s="766">
        <v>0</v>
      </c>
      <c r="I44" s="752">
        <v>4.9000000000000004</v>
      </c>
      <c r="J44" s="752">
        <v>1288.21</v>
      </c>
      <c r="K44" s="766">
        <v>1</v>
      </c>
      <c r="L44" s="752">
        <v>4.9000000000000004</v>
      </c>
      <c r="M44" s="753">
        <v>1288.21</v>
      </c>
    </row>
    <row r="45" spans="1:13" ht="14.4" customHeight="1" x14ac:dyDescent="0.3">
      <c r="A45" s="747" t="s">
        <v>608</v>
      </c>
      <c r="B45" s="748" t="s">
        <v>1143</v>
      </c>
      <c r="C45" s="748" t="s">
        <v>1144</v>
      </c>
      <c r="D45" s="748" t="s">
        <v>636</v>
      </c>
      <c r="E45" s="748" t="s">
        <v>1145</v>
      </c>
      <c r="F45" s="752"/>
      <c r="G45" s="752"/>
      <c r="H45" s="766">
        <v>0</v>
      </c>
      <c r="I45" s="752">
        <v>5</v>
      </c>
      <c r="J45" s="752">
        <v>521.72000000000014</v>
      </c>
      <c r="K45" s="766">
        <v>1</v>
      </c>
      <c r="L45" s="752">
        <v>5</v>
      </c>
      <c r="M45" s="753">
        <v>521.72000000000014</v>
      </c>
    </row>
    <row r="46" spans="1:13" ht="14.4" customHeight="1" x14ac:dyDescent="0.3">
      <c r="A46" s="747" t="s">
        <v>608</v>
      </c>
      <c r="B46" s="748" t="s">
        <v>1146</v>
      </c>
      <c r="C46" s="748" t="s">
        <v>1147</v>
      </c>
      <c r="D46" s="748" t="s">
        <v>1148</v>
      </c>
      <c r="E46" s="748" t="s">
        <v>1149</v>
      </c>
      <c r="F46" s="752"/>
      <c r="G46" s="752"/>
      <c r="H46" s="766">
        <v>0</v>
      </c>
      <c r="I46" s="752">
        <v>5</v>
      </c>
      <c r="J46" s="752">
        <v>167.35000000000002</v>
      </c>
      <c r="K46" s="766">
        <v>1</v>
      </c>
      <c r="L46" s="752">
        <v>5</v>
      </c>
      <c r="M46" s="753">
        <v>167.35000000000002</v>
      </c>
    </row>
    <row r="47" spans="1:13" ht="14.4" customHeight="1" x14ac:dyDescent="0.3">
      <c r="A47" s="747" t="s">
        <v>608</v>
      </c>
      <c r="B47" s="748" t="s">
        <v>1146</v>
      </c>
      <c r="C47" s="748" t="s">
        <v>1150</v>
      </c>
      <c r="D47" s="748" t="s">
        <v>1151</v>
      </c>
      <c r="E47" s="748" t="s">
        <v>1152</v>
      </c>
      <c r="F47" s="752"/>
      <c r="G47" s="752"/>
      <c r="H47" s="766">
        <v>0</v>
      </c>
      <c r="I47" s="752">
        <v>108</v>
      </c>
      <c r="J47" s="752">
        <v>5473.4700000000012</v>
      </c>
      <c r="K47" s="766">
        <v>1</v>
      </c>
      <c r="L47" s="752">
        <v>108</v>
      </c>
      <c r="M47" s="753">
        <v>5473.4700000000012</v>
      </c>
    </row>
    <row r="48" spans="1:13" ht="14.4" customHeight="1" x14ac:dyDescent="0.3">
      <c r="A48" s="747" t="s">
        <v>608</v>
      </c>
      <c r="B48" s="748" t="s">
        <v>1191</v>
      </c>
      <c r="C48" s="748" t="s">
        <v>1192</v>
      </c>
      <c r="D48" s="748" t="s">
        <v>1193</v>
      </c>
      <c r="E48" s="748" t="s">
        <v>1194</v>
      </c>
      <c r="F48" s="752"/>
      <c r="G48" s="752"/>
      <c r="H48" s="766">
        <v>0</v>
      </c>
      <c r="I48" s="752">
        <v>29</v>
      </c>
      <c r="J48" s="752">
        <v>6539.5</v>
      </c>
      <c r="K48" s="766">
        <v>1</v>
      </c>
      <c r="L48" s="752">
        <v>29</v>
      </c>
      <c r="M48" s="753">
        <v>6539.5</v>
      </c>
    </row>
    <row r="49" spans="1:13" ht="14.4" customHeight="1" x14ac:dyDescent="0.3">
      <c r="A49" s="747" t="s">
        <v>608</v>
      </c>
      <c r="B49" s="748" t="s">
        <v>1195</v>
      </c>
      <c r="C49" s="748" t="s">
        <v>1196</v>
      </c>
      <c r="D49" s="748" t="s">
        <v>1197</v>
      </c>
      <c r="E49" s="748" t="s">
        <v>1198</v>
      </c>
      <c r="F49" s="752"/>
      <c r="G49" s="752"/>
      <c r="H49" s="766">
        <v>0</v>
      </c>
      <c r="I49" s="752">
        <v>1</v>
      </c>
      <c r="J49" s="752">
        <v>89.750000000000014</v>
      </c>
      <c r="K49" s="766">
        <v>1</v>
      </c>
      <c r="L49" s="752">
        <v>1</v>
      </c>
      <c r="M49" s="753">
        <v>89.750000000000014</v>
      </c>
    </row>
    <row r="50" spans="1:13" ht="14.4" customHeight="1" x14ac:dyDescent="0.3">
      <c r="A50" s="747" t="s">
        <v>608</v>
      </c>
      <c r="B50" s="748" t="s">
        <v>1199</v>
      </c>
      <c r="C50" s="748" t="s">
        <v>1200</v>
      </c>
      <c r="D50" s="748" t="s">
        <v>785</v>
      </c>
      <c r="E50" s="748" t="s">
        <v>1201</v>
      </c>
      <c r="F50" s="752"/>
      <c r="G50" s="752"/>
      <c r="H50" s="766">
        <v>0</v>
      </c>
      <c r="I50" s="752">
        <v>1</v>
      </c>
      <c r="J50" s="752">
        <v>79.220000000000013</v>
      </c>
      <c r="K50" s="766">
        <v>1</v>
      </c>
      <c r="L50" s="752">
        <v>1</v>
      </c>
      <c r="M50" s="753">
        <v>79.220000000000013</v>
      </c>
    </row>
    <row r="51" spans="1:13" ht="14.4" customHeight="1" x14ac:dyDescent="0.3">
      <c r="A51" s="747" t="s">
        <v>608</v>
      </c>
      <c r="B51" s="748" t="s">
        <v>1159</v>
      </c>
      <c r="C51" s="748" t="s">
        <v>1160</v>
      </c>
      <c r="D51" s="748" t="s">
        <v>747</v>
      </c>
      <c r="E51" s="748" t="s">
        <v>643</v>
      </c>
      <c r="F51" s="752"/>
      <c r="G51" s="752"/>
      <c r="H51" s="766">
        <v>0</v>
      </c>
      <c r="I51" s="752">
        <v>1</v>
      </c>
      <c r="J51" s="752">
        <v>29.830000000000005</v>
      </c>
      <c r="K51" s="766">
        <v>1</v>
      </c>
      <c r="L51" s="752">
        <v>1</v>
      </c>
      <c r="M51" s="753">
        <v>29.830000000000005</v>
      </c>
    </row>
    <row r="52" spans="1:13" ht="14.4" customHeight="1" x14ac:dyDescent="0.3">
      <c r="A52" s="747" t="s">
        <v>608</v>
      </c>
      <c r="B52" s="748" t="s">
        <v>1202</v>
      </c>
      <c r="C52" s="748" t="s">
        <v>1203</v>
      </c>
      <c r="D52" s="748" t="s">
        <v>1204</v>
      </c>
      <c r="E52" s="748" t="s">
        <v>1205</v>
      </c>
      <c r="F52" s="752"/>
      <c r="G52" s="752"/>
      <c r="H52" s="766">
        <v>0</v>
      </c>
      <c r="I52" s="752">
        <v>1</v>
      </c>
      <c r="J52" s="752">
        <v>14.589999999999998</v>
      </c>
      <c r="K52" s="766">
        <v>1</v>
      </c>
      <c r="L52" s="752">
        <v>1</v>
      </c>
      <c r="M52" s="753">
        <v>14.589999999999998</v>
      </c>
    </row>
    <row r="53" spans="1:13" ht="14.4" customHeight="1" x14ac:dyDescent="0.3">
      <c r="A53" s="747" t="s">
        <v>611</v>
      </c>
      <c r="B53" s="748" t="s">
        <v>1161</v>
      </c>
      <c r="C53" s="748" t="s">
        <v>1206</v>
      </c>
      <c r="D53" s="748" t="s">
        <v>1207</v>
      </c>
      <c r="E53" s="748" t="s">
        <v>1208</v>
      </c>
      <c r="F53" s="752"/>
      <c r="G53" s="752"/>
      <c r="H53" s="766">
        <v>0</v>
      </c>
      <c r="I53" s="752">
        <v>1</v>
      </c>
      <c r="J53" s="752">
        <v>12.209999999999999</v>
      </c>
      <c r="K53" s="766">
        <v>1</v>
      </c>
      <c r="L53" s="752">
        <v>1</v>
      </c>
      <c r="M53" s="753">
        <v>12.209999999999999</v>
      </c>
    </row>
    <row r="54" spans="1:13" ht="14.4" customHeight="1" x14ac:dyDescent="0.3">
      <c r="A54" s="747" t="s">
        <v>611</v>
      </c>
      <c r="B54" s="748" t="s">
        <v>1161</v>
      </c>
      <c r="C54" s="748" t="s">
        <v>1209</v>
      </c>
      <c r="D54" s="748" t="s">
        <v>1207</v>
      </c>
      <c r="E54" s="748" t="s">
        <v>1210</v>
      </c>
      <c r="F54" s="752"/>
      <c r="G54" s="752"/>
      <c r="H54" s="766">
        <v>0</v>
      </c>
      <c r="I54" s="752">
        <v>1</v>
      </c>
      <c r="J54" s="752">
        <v>42.88</v>
      </c>
      <c r="K54" s="766">
        <v>1</v>
      </c>
      <c r="L54" s="752">
        <v>1</v>
      </c>
      <c r="M54" s="753">
        <v>42.88</v>
      </c>
    </row>
    <row r="55" spans="1:13" ht="14.4" customHeight="1" x14ac:dyDescent="0.3">
      <c r="A55" s="747" t="s">
        <v>611</v>
      </c>
      <c r="B55" s="748" t="s">
        <v>1211</v>
      </c>
      <c r="C55" s="748" t="s">
        <v>1212</v>
      </c>
      <c r="D55" s="748" t="s">
        <v>885</v>
      </c>
      <c r="E55" s="748" t="s">
        <v>1213</v>
      </c>
      <c r="F55" s="752"/>
      <c r="G55" s="752"/>
      <c r="H55" s="766">
        <v>0</v>
      </c>
      <c r="I55" s="752">
        <v>1</v>
      </c>
      <c r="J55" s="752">
        <v>66.339999999999989</v>
      </c>
      <c r="K55" s="766">
        <v>1</v>
      </c>
      <c r="L55" s="752">
        <v>1</v>
      </c>
      <c r="M55" s="753">
        <v>66.339999999999989</v>
      </c>
    </row>
    <row r="56" spans="1:13" ht="14.4" customHeight="1" x14ac:dyDescent="0.3">
      <c r="A56" s="747" t="s">
        <v>611</v>
      </c>
      <c r="B56" s="748" t="s">
        <v>1088</v>
      </c>
      <c r="C56" s="748" t="s">
        <v>1164</v>
      </c>
      <c r="D56" s="748" t="s">
        <v>673</v>
      </c>
      <c r="E56" s="748" t="s">
        <v>1165</v>
      </c>
      <c r="F56" s="752"/>
      <c r="G56" s="752"/>
      <c r="H56" s="766">
        <v>0</v>
      </c>
      <c r="I56" s="752">
        <v>1</v>
      </c>
      <c r="J56" s="752">
        <v>721.2</v>
      </c>
      <c r="K56" s="766">
        <v>1</v>
      </c>
      <c r="L56" s="752">
        <v>1</v>
      </c>
      <c r="M56" s="753">
        <v>721.2</v>
      </c>
    </row>
    <row r="57" spans="1:13" ht="14.4" customHeight="1" x14ac:dyDescent="0.3">
      <c r="A57" s="747" t="s">
        <v>611</v>
      </c>
      <c r="B57" s="748" t="s">
        <v>1088</v>
      </c>
      <c r="C57" s="748" t="s">
        <v>1166</v>
      </c>
      <c r="D57" s="748" t="s">
        <v>673</v>
      </c>
      <c r="E57" s="748" t="s">
        <v>1167</v>
      </c>
      <c r="F57" s="752"/>
      <c r="G57" s="752"/>
      <c r="H57" s="766">
        <v>0</v>
      </c>
      <c r="I57" s="752">
        <v>4</v>
      </c>
      <c r="J57" s="752">
        <v>1087.4000000000001</v>
      </c>
      <c r="K57" s="766">
        <v>1</v>
      </c>
      <c r="L57" s="752">
        <v>4</v>
      </c>
      <c r="M57" s="753">
        <v>1087.4000000000001</v>
      </c>
    </row>
    <row r="58" spans="1:13" ht="14.4" customHeight="1" x14ac:dyDescent="0.3">
      <c r="A58" s="747" t="s">
        <v>611</v>
      </c>
      <c r="B58" s="748" t="s">
        <v>1088</v>
      </c>
      <c r="C58" s="748" t="s">
        <v>1089</v>
      </c>
      <c r="D58" s="748" t="s">
        <v>673</v>
      </c>
      <c r="E58" s="748" t="s">
        <v>1090</v>
      </c>
      <c r="F58" s="752"/>
      <c r="G58" s="752"/>
      <c r="H58" s="766">
        <v>0</v>
      </c>
      <c r="I58" s="752">
        <v>16</v>
      </c>
      <c r="J58" s="752">
        <v>10090.560000000001</v>
      </c>
      <c r="K58" s="766">
        <v>1</v>
      </c>
      <c r="L58" s="752">
        <v>16</v>
      </c>
      <c r="M58" s="753">
        <v>10090.560000000001</v>
      </c>
    </row>
    <row r="59" spans="1:13" ht="14.4" customHeight="1" x14ac:dyDescent="0.3">
      <c r="A59" s="747" t="s">
        <v>611</v>
      </c>
      <c r="B59" s="748" t="s">
        <v>1088</v>
      </c>
      <c r="C59" s="748" t="s">
        <v>1091</v>
      </c>
      <c r="D59" s="748" t="s">
        <v>673</v>
      </c>
      <c r="E59" s="748" t="s">
        <v>1092</v>
      </c>
      <c r="F59" s="752"/>
      <c r="G59" s="752"/>
      <c r="H59" s="766">
        <v>0</v>
      </c>
      <c r="I59" s="752">
        <v>2</v>
      </c>
      <c r="J59" s="752">
        <v>817.9</v>
      </c>
      <c r="K59" s="766">
        <v>1</v>
      </c>
      <c r="L59" s="752">
        <v>2</v>
      </c>
      <c r="M59" s="753">
        <v>817.9</v>
      </c>
    </row>
    <row r="60" spans="1:13" ht="14.4" customHeight="1" x14ac:dyDescent="0.3">
      <c r="A60" s="747" t="s">
        <v>611</v>
      </c>
      <c r="B60" s="748" t="s">
        <v>1168</v>
      </c>
      <c r="C60" s="748" t="s">
        <v>1214</v>
      </c>
      <c r="D60" s="748" t="s">
        <v>893</v>
      </c>
      <c r="E60" s="748" t="s">
        <v>1170</v>
      </c>
      <c r="F60" s="752"/>
      <c r="G60" s="752"/>
      <c r="H60" s="766">
        <v>0</v>
      </c>
      <c r="I60" s="752">
        <v>2</v>
      </c>
      <c r="J60" s="752">
        <v>63.300000000000004</v>
      </c>
      <c r="K60" s="766">
        <v>1</v>
      </c>
      <c r="L60" s="752">
        <v>2</v>
      </c>
      <c r="M60" s="753">
        <v>63.300000000000004</v>
      </c>
    </row>
    <row r="61" spans="1:13" ht="14.4" customHeight="1" x14ac:dyDescent="0.3">
      <c r="A61" s="747" t="s">
        <v>611</v>
      </c>
      <c r="B61" s="748" t="s">
        <v>1114</v>
      </c>
      <c r="C61" s="748" t="s">
        <v>1117</v>
      </c>
      <c r="D61" s="748" t="s">
        <v>642</v>
      </c>
      <c r="E61" s="748" t="s">
        <v>643</v>
      </c>
      <c r="F61" s="752"/>
      <c r="G61" s="752"/>
      <c r="H61" s="766">
        <v>0</v>
      </c>
      <c r="I61" s="752">
        <v>1</v>
      </c>
      <c r="J61" s="752">
        <v>52.28</v>
      </c>
      <c r="K61" s="766">
        <v>1</v>
      </c>
      <c r="L61" s="752">
        <v>1</v>
      </c>
      <c r="M61" s="753">
        <v>52.28</v>
      </c>
    </row>
    <row r="62" spans="1:13" ht="14.4" customHeight="1" x14ac:dyDescent="0.3">
      <c r="A62" s="747" t="s">
        <v>611</v>
      </c>
      <c r="B62" s="748" t="s">
        <v>1215</v>
      </c>
      <c r="C62" s="748" t="s">
        <v>1216</v>
      </c>
      <c r="D62" s="748" t="s">
        <v>872</v>
      </c>
      <c r="E62" s="748" t="s">
        <v>1217</v>
      </c>
      <c r="F62" s="752"/>
      <c r="G62" s="752"/>
      <c r="H62" s="766">
        <v>0</v>
      </c>
      <c r="I62" s="752">
        <v>1</v>
      </c>
      <c r="J62" s="752">
        <v>14.970000000000004</v>
      </c>
      <c r="K62" s="766">
        <v>1</v>
      </c>
      <c r="L62" s="752">
        <v>1</v>
      </c>
      <c r="M62" s="753">
        <v>14.970000000000004</v>
      </c>
    </row>
    <row r="63" spans="1:13" ht="14.4" customHeight="1" x14ac:dyDescent="0.3">
      <c r="A63" s="747" t="s">
        <v>611</v>
      </c>
      <c r="B63" s="748" t="s">
        <v>1218</v>
      </c>
      <c r="C63" s="748" t="s">
        <v>1219</v>
      </c>
      <c r="D63" s="748" t="s">
        <v>1220</v>
      </c>
      <c r="E63" s="748" t="s">
        <v>1221</v>
      </c>
      <c r="F63" s="752"/>
      <c r="G63" s="752"/>
      <c r="H63" s="766">
        <v>0</v>
      </c>
      <c r="I63" s="752">
        <v>1</v>
      </c>
      <c r="J63" s="752">
        <v>254.25</v>
      </c>
      <c r="K63" s="766">
        <v>1</v>
      </c>
      <c r="L63" s="752">
        <v>1</v>
      </c>
      <c r="M63" s="753">
        <v>254.25</v>
      </c>
    </row>
    <row r="64" spans="1:13" ht="14.4" customHeight="1" x14ac:dyDescent="0.3">
      <c r="A64" s="747" t="s">
        <v>611</v>
      </c>
      <c r="B64" s="748" t="s">
        <v>1222</v>
      </c>
      <c r="C64" s="748" t="s">
        <v>1223</v>
      </c>
      <c r="D64" s="748" t="s">
        <v>904</v>
      </c>
      <c r="E64" s="748" t="s">
        <v>1224</v>
      </c>
      <c r="F64" s="752"/>
      <c r="G64" s="752"/>
      <c r="H64" s="766">
        <v>0</v>
      </c>
      <c r="I64" s="752">
        <v>1</v>
      </c>
      <c r="J64" s="752">
        <v>34.27000000000001</v>
      </c>
      <c r="K64" s="766">
        <v>1</v>
      </c>
      <c r="L64" s="752">
        <v>1</v>
      </c>
      <c r="M64" s="753">
        <v>34.27000000000001</v>
      </c>
    </row>
    <row r="65" spans="1:13" ht="14.4" customHeight="1" x14ac:dyDescent="0.3">
      <c r="A65" s="747" t="s">
        <v>611</v>
      </c>
      <c r="B65" s="748" t="s">
        <v>1225</v>
      </c>
      <c r="C65" s="748" t="s">
        <v>1226</v>
      </c>
      <c r="D65" s="748" t="s">
        <v>1227</v>
      </c>
      <c r="E65" s="748" t="s">
        <v>1228</v>
      </c>
      <c r="F65" s="752"/>
      <c r="G65" s="752"/>
      <c r="H65" s="766">
        <v>0</v>
      </c>
      <c r="I65" s="752">
        <v>4</v>
      </c>
      <c r="J65" s="752">
        <v>1834.8</v>
      </c>
      <c r="K65" s="766">
        <v>1</v>
      </c>
      <c r="L65" s="752">
        <v>4</v>
      </c>
      <c r="M65" s="753">
        <v>1834.8</v>
      </c>
    </row>
    <row r="66" spans="1:13" ht="14.4" customHeight="1" x14ac:dyDescent="0.3">
      <c r="A66" s="747" t="s">
        <v>611</v>
      </c>
      <c r="B66" s="748" t="s">
        <v>1229</v>
      </c>
      <c r="C66" s="748" t="s">
        <v>1230</v>
      </c>
      <c r="D66" s="748" t="s">
        <v>1231</v>
      </c>
      <c r="E66" s="748" t="s">
        <v>1232</v>
      </c>
      <c r="F66" s="752">
        <v>170</v>
      </c>
      <c r="G66" s="752">
        <v>4523.7</v>
      </c>
      <c r="H66" s="766">
        <v>1</v>
      </c>
      <c r="I66" s="752"/>
      <c r="J66" s="752"/>
      <c r="K66" s="766">
        <v>0</v>
      </c>
      <c r="L66" s="752">
        <v>170</v>
      </c>
      <c r="M66" s="753">
        <v>4523.7</v>
      </c>
    </row>
    <row r="67" spans="1:13" ht="14.4" customHeight="1" x14ac:dyDescent="0.3">
      <c r="A67" s="747" t="s">
        <v>611</v>
      </c>
      <c r="B67" s="748" t="s">
        <v>1233</v>
      </c>
      <c r="C67" s="748" t="s">
        <v>1234</v>
      </c>
      <c r="D67" s="748" t="s">
        <v>1235</v>
      </c>
      <c r="E67" s="748" t="s">
        <v>1236</v>
      </c>
      <c r="F67" s="752"/>
      <c r="G67" s="752"/>
      <c r="H67" s="766">
        <v>0</v>
      </c>
      <c r="I67" s="752">
        <v>6</v>
      </c>
      <c r="J67" s="752">
        <v>5511</v>
      </c>
      <c r="K67" s="766">
        <v>1</v>
      </c>
      <c r="L67" s="752">
        <v>6</v>
      </c>
      <c r="M67" s="753">
        <v>5511</v>
      </c>
    </row>
    <row r="68" spans="1:13" ht="14.4" customHeight="1" x14ac:dyDescent="0.3">
      <c r="A68" s="747" t="s">
        <v>611</v>
      </c>
      <c r="B68" s="748" t="s">
        <v>1129</v>
      </c>
      <c r="C68" s="748" t="s">
        <v>1130</v>
      </c>
      <c r="D68" s="748" t="s">
        <v>1131</v>
      </c>
      <c r="E68" s="748" t="s">
        <v>1132</v>
      </c>
      <c r="F68" s="752"/>
      <c r="G68" s="752"/>
      <c r="H68" s="766">
        <v>0</v>
      </c>
      <c r="I68" s="752">
        <v>16</v>
      </c>
      <c r="J68" s="752">
        <v>2464</v>
      </c>
      <c r="K68" s="766">
        <v>1</v>
      </c>
      <c r="L68" s="752">
        <v>16</v>
      </c>
      <c r="M68" s="753">
        <v>2464</v>
      </c>
    </row>
    <row r="69" spans="1:13" ht="14.4" customHeight="1" x14ac:dyDescent="0.3">
      <c r="A69" s="747" t="s">
        <v>611</v>
      </c>
      <c r="B69" s="748" t="s">
        <v>1129</v>
      </c>
      <c r="C69" s="748" t="s">
        <v>1133</v>
      </c>
      <c r="D69" s="748" t="s">
        <v>1131</v>
      </c>
      <c r="E69" s="748" t="s">
        <v>1134</v>
      </c>
      <c r="F69" s="752"/>
      <c r="G69" s="752"/>
      <c r="H69" s="766">
        <v>0</v>
      </c>
      <c r="I69" s="752">
        <v>17</v>
      </c>
      <c r="J69" s="752">
        <v>4469.3</v>
      </c>
      <c r="K69" s="766">
        <v>1</v>
      </c>
      <c r="L69" s="752">
        <v>17</v>
      </c>
      <c r="M69" s="753">
        <v>4469.3</v>
      </c>
    </row>
    <row r="70" spans="1:13" ht="14.4" customHeight="1" x14ac:dyDescent="0.3">
      <c r="A70" s="747" t="s">
        <v>611</v>
      </c>
      <c r="B70" s="748" t="s">
        <v>1237</v>
      </c>
      <c r="C70" s="748" t="s">
        <v>1238</v>
      </c>
      <c r="D70" s="748" t="s">
        <v>1239</v>
      </c>
      <c r="E70" s="748" t="s">
        <v>1240</v>
      </c>
      <c r="F70" s="752"/>
      <c r="G70" s="752"/>
      <c r="H70" s="766">
        <v>0</v>
      </c>
      <c r="I70" s="752">
        <v>2</v>
      </c>
      <c r="J70" s="752">
        <v>1123.02</v>
      </c>
      <c r="K70" s="766">
        <v>1</v>
      </c>
      <c r="L70" s="752">
        <v>2</v>
      </c>
      <c r="M70" s="753">
        <v>1123.02</v>
      </c>
    </row>
    <row r="71" spans="1:13" ht="14.4" customHeight="1" x14ac:dyDescent="0.3">
      <c r="A71" s="747" t="s">
        <v>611</v>
      </c>
      <c r="B71" s="748" t="s">
        <v>1135</v>
      </c>
      <c r="C71" s="748" t="s">
        <v>1241</v>
      </c>
      <c r="D71" s="748" t="s">
        <v>1137</v>
      </c>
      <c r="E71" s="748" t="s">
        <v>1242</v>
      </c>
      <c r="F71" s="752"/>
      <c r="G71" s="752"/>
      <c r="H71" s="766">
        <v>0</v>
      </c>
      <c r="I71" s="752">
        <v>23</v>
      </c>
      <c r="J71" s="752">
        <v>1216.24</v>
      </c>
      <c r="K71" s="766">
        <v>1</v>
      </c>
      <c r="L71" s="752">
        <v>23</v>
      </c>
      <c r="M71" s="753">
        <v>1216.24</v>
      </c>
    </row>
    <row r="72" spans="1:13" ht="14.4" customHeight="1" x14ac:dyDescent="0.3">
      <c r="A72" s="747" t="s">
        <v>611</v>
      </c>
      <c r="B72" s="748" t="s">
        <v>1243</v>
      </c>
      <c r="C72" s="748" t="s">
        <v>1244</v>
      </c>
      <c r="D72" s="748" t="s">
        <v>940</v>
      </c>
      <c r="E72" s="748" t="s">
        <v>1245</v>
      </c>
      <c r="F72" s="752"/>
      <c r="G72" s="752"/>
      <c r="H72" s="766">
        <v>0</v>
      </c>
      <c r="I72" s="752">
        <v>4.7</v>
      </c>
      <c r="J72" s="752">
        <v>5305.0309999999999</v>
      </c>
      <c r="K72" s="766">
        <v>1</v>
      </c>
      <c r="L72" s="752">
        <v>4.7</v>
      </c>
      <c r="M72" s="753">
        <v>5305.0309999999999</v>
      </c>
    </row>
    <row r="73" spans="1:13" ht="14.4" customHeight="1" x14ac:dyDescent="0.3">
      <c r="A73" s="747" t="s">
        <v>611</v>
      </c>
      <c r="B73" s="748" t="s">
        <v>1139</v>
      </c>
      <c r="C73" s="748" t="s">
        <v>1140</v>
      </c>
      <c r="D73" s="748" t="s">
        <v>1141</v>
      </c>
      <c r="E73" s="748" t="s">
        <v>1142</v>
      </c>
      <c r="F73" s="752"/>
      <c r="G73" s="752"/>
      <c r="H73" s="766">
        <v>0</v>
      </c>
      <c r="I73" s="752">
        <v>3.7</v>
      </c>
      <c r="J73" s="752">
        <v>549.45000000000005</v>
      </c>
      <c r="K73" s="766">
        <v>1</v>
      </c>
      <c r="L73" s="752">
        <v>3.7</v>
      </c>
      <c r="M73" s="753">
        <v>549.45000000000005</v>
      </c>
    </row>
    <row r="74" spans="1:13" ht="14.4" customHeight="1" x14ac:dyDescent="0.3">
      <c r="A74" s="747" t="s">
        <v>611</v>
      </c>
      <c r="B74" s="748" t="s">
        <v>1143</v>
      </c>
      <c r="C74" s="748" t="s">
        <v>1246</v>
      </c>
      <c r="D74" s="748" t="s">
        <v>636</v>
      </c>
      <c r="E74" s="748" t="s">
        <v>1247</v>
      </c>
      <c r="F74" s="752"/>
      <c r="G74" s="752"/>
      <c r="H74" s="766">
        <v>0</v>
      </c>
      <c r="I74" s="752">
        <v>1</v>
      </c>
      <c r="J74" s="752">
        <v>58.330000000000013</v>
      </c>
      <c r="K74" s="766">
        <v>1</v>
      </c>
      <c r="L74" s="752">
        <v>1</v>
      </c>
      <c r="M74" s="753">
        <v>58.330000000000013</v>
      </c>
    </row>
    <row r="75" spans="1:13" ht="14.4" customHeight="1" x14ac:dyDescent="0.3">
      <c r="A75" s="747" t="s">
        <v>611</v>
      </c>
      <c r="B75" s="748" t="s">
        <v>1143</v>
      </c>
      <c r="C75" s="748" t="s">
        <v>1144</v>
      </c>
      <c r="D75" s="748" t="s">
        <v>636</v>
      </c>
      <c r="E75" s="748" t="s">
        <v>1145</v>
      </c>
      <c r="F75" s="752"/>
      <c r="G75" s="752"/>
      <c r="H75" s="766">
        <v>0</v>
      </c>
      <c r="I75" s="752">
        <v>1</v>
      </c>
      <c r="J75" s="752">
        <v>104.35</v>
      </c>
      <c r="K75" s="766">
        <v>1</v>
      </c>
      <c r="L75" s="752">
        <v>1</v>
      </c>
      <c r="M75" s="753">
        <v>104.35</v>
      </c>
    </row>
    <row r="76" spans="1:13" ht="14.4" customHeight="1" x14ac:dyDescent="0.3">
      <c r="A76" s="747" t="s">
        <v>611</v>
      </c>
      <c r="B76" s="748" t="s">
        <v>1146</v>
      </c>
      <c r="C76" s="748" t="s">
        <v>1147</v>
      </c>
      <c r="D76" s="748" t="s">
        <v>1148</v>
      </c>
      <c r="E76" s="748" t="s">
        <v>1149</v>
      </c>
      <c r="F76" s="752"/>
      <c r="G76" s="752"/>
      <c r="H76" s="766">
        <v>0</v>
      </c>
      <c r="I76" s="752">
        <v>14</v>
      </c>
      <c r="J76" s="752">
        <v>470.43999999999994</v>
      </c>
      <c r="K76" s="766">
        <v>1</v>
      </c>
      <c r="L76" s="752">
        <v>14</v>
      </c>
      <c r="M76" s="753">
        <v>470.43999999999994</v>
      </c>
    </row>
    <row r="77" spans="1:13" ht="14.4" customHeight="1" x14ac:dyDescent="0.3">
      <c r="A77" s="747" t="s">
        <v>611</v>
      </c>
      <c r="B77" s="748" t="s">
        <v>1146</v>
      </c>
      <c r="C77" s="748" t="s">
        <v>1150</v>
      </c>
      <c r="D77" s="748" t="s">
        <v>1151</v>
      </c>
      <c r="E77" s="748" t="s">
        <v>1152</v>
      </c>
      <c r="F77" s="752"/>
      <c r="G77" s="752"/>
      <c r="H77" s="766">
        <v>0</v>
      </c>
      <c r="I77" s="752">
        <v>13</v>
      </c>
      <c r="J77" s="752">
        <v>660.2700000000001</v>
      </c>
      <c r="K77" s="766">
        <v>1</v>
      </c>
      <c r="L77" s="752">
        <v>13</v>
      </c>
      <c r="M77" s="753">
        <v>660.2700000000001</v>
      </c>
    </row>
    <row r="78" spans="1:13" ht="14.4" customHeight="1" x14ac:dyDescent="0.3">
      <c r="A78" s="747" t="s">
        <v>611</v>
      </c>
      <c r="B78" s="748" t="s">
        <v>1191</v>
      </c>
      <c r="C78" s="748" t="s">
        <v>1192</v>
      </c>
      <c r="D78" s="748" t="s">
        <v>1193</v>
      </c>
      <c r="E78" s="748" t="s">
        <v>1194</v>
      </c>
      <c r="F78" s="752"/>
      <c r="G78" s="752"/>
      <c r="H78" s="766">
        <v>0</v>
      </c>
      <c r="I78" s="752">
        <v>2</v>
      </c>
      <c r="J78" s="752">
        <v>451.00000000000011</v>
      </c>
      <c r="K78" s="766">
        <v>1</v>
      </c>
      <c r="L78" s="752">
        <v>2</v>
      </c>
      <c r="M78" s="753">
        <v>451.00000000000011</v>
      </c>
    </row>
    <row r="79" spans="1:13" ht="14.4" customHeight="1" x14ac:dyDescent="0.3">
      <c r="A79" s="747" t="s">
        <v>611</v>
      </c>
      <c r="B79" s="748" t="s">
        <v>1248</v>
      </c>
      <c r="C79" s="748" t="s">
        <v>1249</v>
      </c>
      <c r="D79" s="748" t="s">
        <v>1250</v>
      </c>
      <c r="E79" s="748" t="s">
        <v>1251</v>
      </c>
      <c r="F79" s="752">
        <v>1</v>
      </c>
      <c r="G79" s="752">
        <v>222</v>
      </c>
      <c r="H79" s="766">
        <v>1</v>
      </c>
      <c r="I79" s="752"/>
      <c r="J79" s="752"/>
      <c r="K79" s="766">
        <v>0</v>
      </c>
      <c r="L79" s="752">
        <v>1</v>
      </c>
      <c r="M79" s="753">
        <v>222</v>
      </c>
    </row>
    <row r="80" spans="1:13" ht="14.4" customHeight="1" x14ac:dyDescent="0.3">
      <c r="A80" s="747" t="s">
        <v>611</v>
      </c>
      <c r="B80" s="748" t="s">
        <v>1252</v>
      </c>
      <c r="C80" s="748" t="s">
        <v>1253</v>
      </c>
      <c r="D80" s="748" t="s">
        <v>1254</v>
      </c>
      <c r="E80" s="748" t="s">
        <v>1255</v>
      </c>
      <c r="F80" s="752"/>
      <c r="G80" s="752"/>
      <c r="H80" s="766">
        <v>0</v>
      </c>
      <c r="I80" s="752">
        <v>1</v>
      </c>
      <c r="J80" s="752">
        <v>47.190000000000005</v>
      </c>
      <c r="K80" s="766">
        <v>1</v>
      </c>
      <c r="L80" s="752">
        <v>1</v>
      </c>
      <c r="M80" s="753">
        <v>47.190000000000005</v>
      </c>
    </row>
    <row r="81" spans="1:13" ht="14.4" customHeight="1" x14ac:dyDescent="0.3">
      <c r="A81" s="747" t="s">
        <v>611</v>
      </c>
      <c r="B81" s="748" t="s">
        <v>1256</v>
      </c>
      <c r="C81" s="748" t="s">
        <v>1257</v>
      </c>
      <c r="D81" s="748" t="s">
        <v>1258</v>
      </c>
      <c r="E81" s="748" t="s">
        <v>1259</v>
      </c>
      <c r="F81" s="752"/>
      <c r="G81" s="752"/>
      <c r="H81" s="766">
        <v>0</v>
      </c>
      <c r="I81" s="752">
        <v>1</v>
      </c>
      <c r="J81" s="752">
        <v>71.129999999999981</v>
      </c>
      <c r="K81" s="766">
        <v>1</v>
      </c>
      <c r="L81" s="752">
        <v>1</v>
      </c>
      <c r="M81" s="753">
        <v>71.129999999999981</v>
      </c>
    </row>
    <row r="82" spans="1:13" ht="14.4" customHeight="1" x14ac:dyDescent="0.3">
      <c r="A82" s="747" t="s">
        <v>611</v>
      </c>
      <c r="B82" s="748" t="s">
        <v>1202</v>
      </c>
      <c r="C82" s="748" t="s">
        <v>1260</v>
      </c>
      <c r="D82" s="748" t="s">
        <v>1204</v>
      </c>
      <c r="E82" s="748" t="s">
        <v>1261</v>
      </c>
      <c r="F82" s="752"/>
      <c r="G82" s="752"/>
      <c r="H82" s="766">
        <v>0</v>
      </c>
      <c r="I82" s="752">
        <v>1</v>
      </c>
      <c r="J82" s="752">
        <v>132.18</v>
      </c>
      <c r="K82" s="766">
        <v>1</v>
      </c>
      <c r="L82" s="752">
        <v>1</v>
      </c>
      <c r="M82" s="753">
        <v>132.18</v>
      </c>
    </row>
    <row r="83" spans="1:13" ht="14.4" customHeight="1" x14ac:dyDescent="0.3">
      <c r="A83" s="747" t="s">
        <v>614</v>
      </c>
      <c r="B83" s="748" t="s">
        <v>1182</v>
      </c>
      <c r="C83" s="748" t="s">
        <v>1262</v>
      </c>
      <c r="D83" s="748" t="s">
        <v>793</v>
      </c>
      <c r="E83" s="748" t="s">
        <v>1263</v>
      </c>
      <c r="F83" s="752"/>
      <c r="G83" s="752"/>
      <c r="H83" s="766">
        <v>0</v>
      </c>
      <c r="I83" s="752">
        <v>135</v>
      </c>
      <c r="J83" s="752">
        <v>17455.940000000002</v>
      </c>
      <c r="K83" s="766">
        <v>1</v>
      </c>
      <c r="L83" s="752">
        <v>135</v>
      </c>
      <c r="M83" s="753">
        <v>17455.940000000002</v>
      </c>
    </row>
    <row r="84" spans="1:13" ht="14.4" customHeight="1" x14ac:dyDescent="0.3">
      <c r="A84" s="747" t="s">
        <v>617</v>
      </c>
      <c r="B84" s="748" t="s">
        <v>1161</v>
      </c>
      <c r="C84" s="748" t="s">
        <v>1162</v>
      </c>
      <c r="D84" s="748" t="s">
        <v>789</v>
      </c>
      <c r="E84" s="748" t="s">
        <v>1163</v>
      </c>
      <c r="F84" s="752"/>
      <c r="G84" s="752"/>
      <c r="H84" s="766">
        <v>0</v>
      </c>
      <c r="I84" s="752">
        <v>10</v>
      </c>
      <c r="J84" s="752">
        <v>165.90000000000003</v>
      </c>
      <c r="K84" s="766">
        <v>1</v>
      </c>
      <c r="L84" s="752">
        <v>10</v>
      </c>
      <c r="M84" s="753">
        <v>165.90000000000003</v>
      </c>
    </row>
    <row r="85" spans="1:13" ht="14.4" customHeight="1" x14ac:dyDescent="0.3">
      <c r="A85" s="747" t="s">
        <v>617</v>
      </c>
      <c r="B85" s="748" t="s">
        <v>1088</v>
      </c>
      <c r="C85" s="748" t="s">
        <v>1166</v>
      </c>
      <c r="D85" s="748" t="s">
        <v>673</v>
      </c>
      <c r="E85" s="748" t="s">
        <v>1167</v>
      </c>
      <c r="F85" s="752"/>
      <c r="G85" s="752"/>
      <c r="H85" s="766">
        <v>0</v>
      </c>
      <c r="I85" s="752">
        <v>2</v>
      </c>
      <c r="J85" s="752">
        <v>543.70000000000005</v>
      </c>
      <c r="K85" s="766">
        <v>1</v>
      </c>
      <c r="L85" s="752">
        <v>2</v>
      </c>
      <c r="M85" s="753">
        <v>543.70000000000005</v>
      </c>
    </row>
    <row r="86" spans="1:13" ht="14.4" customHeight="1" x14ac:dyDescent="0.3">
      <c r="A86" s="747" t="s">
        <v>617</v>
      </c>
      <c r="B86" s="748" t="s">
        <v>1088</v>
      </c>
      <c r="C86" s="748" t="s">
        <v>1089</v>
      </c>
      <c r="D86" s="748" t="s">
        <v>673</v>
      </c>
      <c r="E86" s="748" t="s">
        <v>1090</v>
      </c>
      <c r="F86" s="752"/>
      <c r="G86" s="752"/>
      <c r="H86" s="766">
        <v>0</v>
      </c>
      <c r="I86" s="752">
        <v>4</v>
      </c>
      <c r="J86" s="752">
        <v>2522.6400000000003</v>
      </c>
      <c r="K86" s="766">
        <v>1</v>
      </c>
      <c r="L86" s="752">
        <v>4</v>
      </c>
      <c r="M86" s="753">
        <v>2522.6400000000003</v>
      </c>
    </row>
    <row r="87" spans="1:13" ht="14.4" customHeight="1" x14ac:dyDescent="0.3">
      <c r="A87" s="747" t="s">
        <v>617</v>
      </c>
      <c r="B87" s="748" t="s">
        <v>1088</v>
      </c>
      <c r="C87" s="748" t="s">
        <v>1091</v>
      </c>
      <c r="D87" s="748" t="s">
        <v>673</v>
      </c>
      <c r="E87" s="748" t="s">
        <v>1092</v>
      </c>
      <c r="F87" s="752"/>
      <c r="G87" s="752"/>
      <c r="H87" s="766">
        <v>0</v>
      </c>
      <c r="I87" s="752">
        <v>9</v>
      </c>
      <c r="J87" s="752">
        <v>3680.55</v>
      </c>
      <c r="K87" s="766">
        <v>1</v>
      </c>
      <c r="L87" s="752">
        <v>9</v>
      </c>
      <c r="M87" s="753">
        <v>3680.55</v>
      </c>
    </row>
    <row r="88" spans="1:13" ht="14.4" customHeight="1" x14ac:dyDescent="0.3">
      <c r="A88" s="747" t="s">
        <v>617</v>
      </c>
      <c r="B88" s="748" t="s">
        <v>1168</v>
      </c>
      <c r="C88" s="748" t="s">
        <v>1264</v>
      </c>
      <c r="D88" s="748" t="s">
        <v>969</v>
      </c>
      <c r="E88" s="748" t="s">
        <v>970</v>
      </c>
      <c r="F88" s="752"/>
      <c r="G88" s="752"/>
      <c r="H88" s="766">
        <v>0</v>
      </c>
      <c r="I88" s="752">
        <v>15</v>
      </c>
      <c r="J88" s="752">
        <v>605.85000000000014</v>
      </c>
      <c r="K88" s="766">
        <v>1</v>
      </c>
      <c r="L88" s="752">
        <v>15</v>
      </c>
      <c r="M88" s="753">
        <v>605.85000000000014</v>
      </c>
    </row>
    <row r="89" spans="1:13" ht="14.4" customHeight="1" x14ac:dyDescent="0.3">
      <c r="A89" s="747" t="s">
        <v>617</v>
      </c>
      <c r="B89" s="748" t="s">
        <v>1122</v>
      </c>
      <c r="C89" s="748" t="s">
        <v>1123</v>
      </c>
      <c r="D89" s="748" t="s">
        <v>1124</v>
      </c>
      <c r="E89" s="748" t="s">
        <v>1125</v>
      </c>
      <c r="F89" s="752"/>
      <c r="G89" s="752"/>
      <c r="H89" s="766">
        <v>0</v>
      </c>
      <c r="I89" s="752">
        <v>1</v>
      </c>
      <c r="J89" s="752">
        <v>61.11999999999999</v>
      </c>
      <c r="K89" s="766">
        <v>1</v>
      </c>
      <c r="L89" s="752">
        <v>1</v>
      </c>
      <c r="M89" s="753">
        <v>61.11999999999999</v>
      </c>
    </row>
    <row r="90" spans="1:13" ht="14.4" customHeight="1" x14ac:dyDescent="0.3">
      <c r="A90" s="747" t="s">
        <v>617</v>
      </c>
      <c r="B90" s="748" t="s">
        <v>1126</v>
      </c>
      <c r="C90" s="748" t="s">
        <v>1265</v>
      </c>
      <c r="D90" s="748" t="s">
        <v>1017</v>
      </c>
      <c r="E90" s="748" t="s">
        <v>1266</v>
      </c>
      <c r="F90" s="752"/>
      <c r="G90" s="752"/>
      <c r="H90" s="766">
        <v>0</v>
      </c>
      <c r="I90" s="752">
        <v>2</v>
      </c>
      <c r="J90" s="752">
        <v>331.82</v>
      </c>
      <c r="K90" s="766">
        <v>1</v>
      </c>
      <c r="L90" s="752">
        <v>2</v>
      </c>
      <c r="M90" s="753">
        <v>331.82</v>
      </c>
    </row>
    <row r="91" spans="1:13" ht="14.4" customHeight="1" x14ac:dyDescent="0.3">
      <c r="A91" s="747" t="s">
        <v>617</v>
      </c>
      <c r="B91" s="748" t="s">
        <v>1129</v>
      </c>
      <c r="C91" s="748" t="s">
        <v>1130</v>
      </c>
      <c r="D91" s="748" t="s">
        <v>1131</v>
      </c>
      <c r="E91" s="748" t="s">
        <v>1132</v>
      </c>
      <c r="F91" s="752"/>
      <c r="G91" s="752"/>
      <c r="H91" s="766">
        <v>0</v>
      </c>
      <c r="I91" s="752">
        <v>2.1999999999999997</v>
      </c>
      <c r="J91" s="752">
        <v>338.8</v>
      </c>
      <c r="K91" s="766">
        <v>1</v>
      </c>
      <c r="L91" s="752">
        <v>2.1999999999999997</v>
      </c>
      <c r="M91" s="753">
        <v>338.8</v>
      </c>
    </row>
    <row r="92" spans="1:13" ht="14.4" customHeight="1" x14ac:dyDescent="0.3">
      <c r="A92" s="747" t="s">
        <v>617</v>
      </c>
      <c r="B92" s="748" t="s">
        <v>1129</v>
      </c>
      <c r="C92" s="748" t="s">
        <v>1133</v>
      </c>
      <c r="D92" s="748" t="s">
        <v>1131</v>
      </c>
      <c r="E92" s="748" t="s">
        <v>1134</v>
      </c>
      <c r="F92" s="752"/>
      <c r="G92" s="752"/>
      <c r="H92" s="766">
        <v>0</v>
      </c>
      <c r="I92" s="752">
        <v>6.1000000000000005</v>
      </c>
      <c r="J92" s="752">
        <v>1603.69</v>
      </c>
      <c r="K92" s="766">
        <v>1</v>
      </c>
      <c r="L92" s="752">
        <v>6.1000000000000005</v>
      </c>
      <c r="M92" s="753">
        <v>1603.69</v>
      </c>
    </row>
    <row r="93" spans="1:13" ht="14.4" customHeight="1" x14ac:dyDescent="0.3">
      <c r="A93" s="747" t="s">
        <v>617</v>
      </c>
      <c r="B93" s="748" t="s">
        <v>1143</v>
      </c>
      <c r="C93" s="748" t="s">
        <v>1144</v>
      </c>
      <c r="D93" s="748" t="s">
        <v>636</v>
      </c>
      <c r="E93" s="748" t="s">
        <v>1145</v>
      </c>
      <c r="F93" s="752"/>
      <c r="G93" s="752"/>
      <c r="H93" s="766">
        <v>0</v>
      </c>
      <c r="I93" s="752">
        <v>1</v>
      </c>
      <c r="J93" s="752">
        <v>102.30000000000003</v>
      </c>
      <c r="K93" s="766">
        <v>1</v>
      </c>
      <c r="L93" s="752">
        <v>1</v>
      </c>
      <c r="M93" s="753">
        <v>102.30000000000003</v>
      </c>
    </row>
    <row r="94" spans="1:13" ht="14.4" customHeight="1" x14ac:dyDescent="0.3">
      <c r="A94" s="747" t="s">
        <v>617</v>
      </c>
      <c r="B94" s="748" t="s">
        <v>1267</v>
      </c>
      <c r="C94" s="748" t="s">
        <v>1268</v>
      </c>
      <c r="D94" s="748" t="s">
        <v>1269</v>
      </c>
      <c r="E94" s="748" t="s">
        <v>1270</v>
      </c>
      <c r="F94" s="752"/>
      <c r="G94" s="752"/>
      <c r="H94" s="766">
        <v>0</v>
      </c>
      <c r="I94" s="752">
        <v>4</v>
      </c>
      <c r="J94" s="752">
        <v>328.48</v>
      </c>
      <c r="K94" s="766">
        <v>1</v>
      </c>
      <c r="L94" s="752">
        <v>4</v>
      </c>
      <c r="M94" s="753">
        <v>328.48</v>
      </c>
    </row>
    <row r="95" spans="1:13" ht="14.4" customHeight="1" x14ac:dyDescent="0.3">
      <c r="A95" s="747" t="s">
        <v>617</v>
      </c>
      <c r="B95" s="748" t="s">
        <v>1146</v>
      </c>
      <c r="C95" s="748" t="s">
        <v>1150</v>
      </c>
      <c r="D95" s="748" t="s">
        <v>1151</v>
      </c>
      <c r="E95" s="748" t="s">
        <v>1152</v>
      </c>
      <c r="F95" s="752"/>
      <c r="G95" s="752"/>
      <c r="H95" s="766">
        <v>0</v>
      </c>
      <c r="I95" s="752">
        <v>50</v>
      </c>
      <c r="J95" s="752">
        <v>2537.5800000000008</v>
      </c>
      <c r="K95" s="766">
        <v>1</v>
      </c>
      <c r="L95" s="752">
        <v>50</v>
      </c>
      <c r="M95" s="753">
        <v>2537.5800000000008</v>
      </c>
    </row>
    <row r="96" spans="1:13" ht="14.4" customHeight="1" x14ac:dyDescent="0.3">
      <c r="A96" s="747" t="s">
        <v>617</v>
      </c>
      <c r="B96" s="748" t="s">
        <v>1191</v>
      </c>
      <c r="C96" s="748" t="s">
        <v>1192</v>
      </c>
      <c r="D96" s="748" t="s">
        <v>1193</v>
      </c>
      <c r="E96" s="748" t="s">
        <v>1194</v>
      </c>
      <c r="F96" s="752"/>
      <c r="G96" s="752"/>
      <c r="H96" s="766">
        <v>0</v>
      </c>
      <c r="I96" s="752">
        <v>7</v>
      </c>
      <c r="J96" s="752">
        <v>1578.5</v>
      </c>
      <c r="K96" s="766">
        <v>1</v>
      </c>
      <c r="L96" s="752">
        <v>7</v>
      </c>
      <c r="M96" s="753">
        <v>1578.5</v>
      </c>
    </row>
    <row r="97" spans="1:13" ht="14.4" customHeight="1" x14ac:dyDescent="0.3">
      <c r="A97" s="747" t="s">
        <v>617</v>
      </c>
      <c r="B97" s="748" t="s">
        <v>1153</v>
      </c>
      <c r="C97" s="748" t="s">
        <v>1271</v>
      </c>
      <c r="D97" s="748" t="s">
        <v>749</v>
      </c>
      <c r="E97" s="748" t="s">
        <v>1272</v>
      </c>
      <c r="F97" s="752"/>
      <c r="G97" s="752"/>
      <c r="H97" s="766">
        <v>0</v>
      </c>
      <c r="I97" s="752">
        <v>1</v>
      </c>
      <c r="J97" s="752">
        <v>45.490000000000009</v>
      </c>
      <c r="K97" s="766">
        <v>1</v>
      </c>
      <c r="L97" s="752">
        <v>1</v>
      </c>
      <c r="M97" s="753">
        <v>45.490000000000009</v>
      </c>
    </row>
    <row r="98" spans="1:13" ht="14.4" customHeight="1" x14ac:dyDescent="0.3">
      <c r="A98" s="747" t="s">
        <v>617</v>
      </c>
      <c r="B98" s="748" t="s">
        <v>1273</v>
      </c>
      <c r="C98" s="748" t="s">
        <v>1274</v>
      </c>
      <c r="D98" s="748" t="s">
        <v>957</v>
      </c>
      <c r="E98" s="748" t="s">
        <v>1275</v>
      </c>
      <c r="F98" s="752"/>
      <c r="G98" s="752"/>
      <c r="H98" s="766">
        <v>0</v>
      </c>
      <c r="I98" s="752">
        <v>2</v>
      </c>
      <c r="J98" s="752">
        <v>54.860000000000021</v>
      </c>
      <c r="K98" s="766">
        <v>1</v>
      </c>
      <c r="L98" s="752">
        <v>2</v>
      </c>
      <c r="M98" s="753">
        <v>54.860000000000021</v>
      </c>
    </row>
    <row r="99" spans="1:13" ht="14.4" customHeight="1" x14ac:dyDescent="0.3">
      <c r="A99" s="747" t="s">
        <v>617</v>
      </c>
      <c r="B99" s="748" t="s">
        <v>1276</v>
      </c>
      <c r="C99" s="748" t="s">
        <v>1277</v>
      </c>
      <c r="D99" s="748" t="s">
        <v>1005</v>
      </c>
      <c r="E99" s="748" t="s">
        <v>1004</v>
      </c>
      <c r="F99" s="752"/>
      <c r="G99" s="752"/>
      <c r="H99" s="766">
        <v>0</v>
      </c>
      <c r="I99" s="752">
        <v>1</v>
      </c>
      <c r="J99" s="752">
        <v>164.72999999999996</v>
      </c>
      <c r="K99" s="766">
        <v>1</v>
      </c>
      <c r="L99" s="752">
        <v>1</v>
      </c>
      <c r="M99" s="753">
        <v>164.72999999999996</v>
      </c>
    </row>
    <row r="100" spans="1:13" ht="14.4" customHeight="1" x14ac:dyDescent="0.3">
      <c r="A100" s="747" t="s">
        <v>617</v>
      </c>
      <c r="B100" s="748" t="s">
        <v>1276</v>
      </c>
      <c r="C100" s="748" t="s">
        <v>1278</v>
      </c>
      <c r="D100" s="748" t="s">
        <v>1006</v>
      </c>
      <c r="E100" s="748" t="s">
        <v>1004</v>
      </c>
      <c r="F100" s="752"/>
      <c r="G100" s="752"/>
      <c r="H100" s="766">
        <v>0</v>
      </c>
      <c r="I100" s="752">
        <v>2</v>
      </c>
      <c r="J100" s="752">
        <v>329.46000000000004</v>
      </c>
      <c r="K100" s="766">
        <v>1</v>
      </c>
      <c r="L100" s="752">
        <v>2</v>
      </c>
      <c r="M100" s="753">
        <v>329.46000000000004</v>
      </c>
    </row>
    <row r="101" spans="1:13" ht="14.4" customHeight="1" x14ac:dyDescent="0.3">
      <c r="A101" s="747" t="s">
        <v>617</v>
      </c>
      <c r="B101" s="748" t="s">
        <v>1276</v>
      </c>
      <c r="C101" s="748" t="s">
        <v>1279</v>
      </c>
      <c r="D101" s="748" t="s">
        <v>1015</v>
      </c>
      <c r="E101" s="748" t="s">
        <v>1280</v>
      </c>
      <c r="F101" s="752"/>
      <c r="G101" s="752"/>
      <c r="H101" s="766">
        <v>0</v>
      </c>
      <c r="I101" s="752">
        <v>4</v>
      </c>
      <c r="J101" s="752">
        <v>625.95999999999992</v>
      </c>
      <c r="K101" s="766">
        <v>1</v>
      </c>
      <c r="L101" s="752">
        <v>4</v>
      </c>
      <c r="M101" s="753">
        <v>625.95999999999992</v>
      </c>
    </row>
    <row r="102" spans="1:13" ht="14.4" customHeight="1" x14ac:dyDescent="0.3">
      <c r="A102" s="747" t="s">
        <v>617</v>
      </c>
      <c r="B102" s="748" t="s">
        <v>1276</v>
      </c>
      <c r="C102" s="748" t="s">
        <v>1281</v>
      </c>
      <c r="D102" s="748" t="s">
        <v>1009</v>
      </c>
      <c r="E102" s="748" t="s">
        <v>1008</v>
      </c>
      <c r="F102" s="752"/>
      <c r="G102" s="752"/>
      <c r="H102" s="766">
        <v>0</v>
      </c>
      <c r="I102" s="752">
        <v>1</v>
      </c>
      <c r="J102" s="752">
        <v>131.25</v>
      </c>
      <c r="K102" s="766">
        <v>1</v>
      </c>
      <c r="L102" s="752">
        <v>1</v>
      </c>
      <c r="M102" s="753">
        <v>131.25</v>
      </c>
    </row>
    <row r="103" spans="1:13" ht="14.4" customHeight="1" x14ac:dyDescent="0.3">
      <c r="A103" s="747" t="s">
        <v>617</v>
      </c>
      <c r="B103" s="748" t="s">
        <v>1276</v>
      </c>
      <c r="C103" s="748" t="s">
        <v>1282</v>
      </c>
      <c r="D103" s="748" t="s">
        <v>1012</v>
      </c>
      <c r="E103" s="748" t="s">
        <v>1004</v>
      </c>
      <c r="F103" s="752"/>
      <c r="G103" s="752"/>
      <c r="H103" s="766">
        <v>0</v>
      </c>
      <c r="I103" s="752">
        <v>1</v>
      </c>
      <c r="J103" s="752">
        <v>122.69</v>
      </c>
      <c r="K103" s="766">
        <v>1</v>
      </c>
      <c r="L103" s="752">
        <v>1</v>
      </c>
      <c r="M103" s="753">
        <v>122.69</v>
      </c>
    </row>
    <row r="104" spans="1:13" ht="14.4" customHeight="1" x14ac:dyDescent="0.3">
      <c r="A104" s="747" t="s">
        <v>617</v>
      </c>
      <c r="B104" s="748" t="s">
        <v>1276</v>
      </c>
      <c r="C104" s="748" t="s">
        <v>1283</v>
      </c>
      <c r="D104" s="748" t="s">
        <v>1013</v>
      </c>
      <c r="E104" s="748" t="s">
        <v>1004</v>
      </c>
      <c r="F104" s="752"/>
      <c r="G104" s="752"/>
      <c r="H104" s="766">
        <v>0</v>
      </c>
      <c r="I104" s="752">
        <v>1</v>
      </c>
      <c r="J104" s="752">
        <v>129.97</v>
      </c>
      <c r="K104" s="766">
        <v>1</v>
      </c>
      <c r="L104" s="752">
        <v>1</v>
      </c>
      <c r="M104" s="753">
        <v>129.97</v>
      </c>
    </row>
    <row r="105" spans="1:13" ht="14.4" customHeight="1" x14ac:dyDescent="0.3">
      <c r="A105" s="747" t="s">
        <v>617</v>
      </c>
      <c r="B105" s="748" t="s">
        <v>1276</v>
      </c>
      <c r="C105" s="748" t="s">
        <v>1284</v>
      </c>
      <c r="D105" s="748" t="s">
        <v>1014</v>
      </c>
      <c r="E105" s="748" t="s">
        <v>1004</v>
      </c>
      <c r="F105" s="752"/>
      <c r="G105" s="752"/>
      <c r="H105" s="766">
        <v>0</v>
      </c>
      <c r="I105" s="752">
        <v>1</v>
      </c>
      <c r="J105" s="752">
        <v>129.97</v>
      </c>
      <c r="K105" s="766">
        <v>1</v>
      </c>
      <c r="L105" s="752">
        <v>1</v>
      </c>
      <c r="M105" s="753">
        <v>129.97</v>
      </c>
    </row>
    <row r="106" spans="1:13" ht="14.4" customHeight="1" x14ac:dyDescent="0.3">
      <c r="A106" s="747" t="s">
        <v>617</v>
      </c>
      <c r="B106" s="748" t="s">
        <v>1276</v>
      </c>
      <c r="C106" s="748" t="s">
        <v>1285</v>
      </c>
      <c r="D106" s="748" t="s">
        <v>1011</v>
      </c>
      <c r="E106" s="748" t="s">
        <v>1004</v>
      </c>
      <c r="F106" s="752"/>
      <c r="G106" s="752"/>
      <c r="H106" s="766">
        <v>0</v>
      </c>
      <c r="I106" s="752">
        <v>1</v>
      </c>
      <c r="J106" s="752">
        <v>129.97</v>
      </c>
      <c r="K106" s="766">
        <v>1</v>
      </c>
      <c r="L106" s="752">
        <v>1</v>
      </c>
      <c r="M106" s="753">
        <v>129.97</v>
      </c>
    </row>
    <row r="107" spans="1:13" ht="14.4" customHeight="1" x14ac:dyDescent="0.3">
      <c r="A107" s="747" t="s">
        <v>617</v>
      </c>
      <c r="B107" s="748" t="s">
        <v>1276</v>
      </c>
      <c r="C107" s="748" t="s">
        <v>1286</v>
      </c>
      <c r="D107" s="748" t="s">
        <v>1010</v>
      </c>
      <c r="E107" s="748" t="s">
        <v>1004</v>
      </c>
      <c r="F107" s="752"/>
      <c r="G107" s="752"/>
      <c r="H107" s="766">
        <v>0</v>
      </c>
      <c r="I107" s="752">
        <v>1</v>
      </c>
      <c r="J107" s="752">
        <v>129.97</v>
      </c>
      <c r="K107" s="766">
        <v>1</v>
      </c>
      <c r="L107" s="752">
        <v>1</v>
      </c>
      <c r="M107" s="753">
        <v>129.97</v>
      </c>
    </row>
    <row r="108" spans="1:13" ht="14.4" customHeight="1" thickBot="1" x14ac:dyDescent="0.35">
      <c r="A108" s="754" t="s">
        <v>617</v>
      </c>
      <c r="B108" s="755" t="s">
        <v>1276</v>
      </c>
      <c r="C108" s="755" t="s">
        <v>1287</v>
      </c>
      <c r="D108" s="755" t="s">
        <v>1288</v>
      </c>
      <c r="E108" s="755" t="s">
        <v>1008</v>
      </c>
      <c r="F108" s="759"/>
      <c r="G108" s="759"/>
      <c r="H108" s="767">
        <v>0</v>
      </c>
      <c r="I108" s="759">
        <v>1</v>
      </c>
      <c r="J108" s="759">
        <v>148.96</v>
      </c>
      <c r="K108" s="767">
        <v>1</v>
      </c>
      <c r="L108" s="759">
        <v>1</v>
      </c>
      <c r="M108" s="760">
        <v>148.96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328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850</v>
      </c>
      <c r="C3" s="396">
        <f>SUM(C6:C1048576)</f>
        <v>250</v>
      </c>
      <c r="D3" s="396">
        <f>SUM(D6:D1048576)</f>
        <v>851</v>
      </c>
      <c r="E3" s="397">
        <f>SUM(E6:E1048576)</f>
        <v>0</v>
      </c>
      <c r="F3" s="394">
        <f>IF(SUM($B3:$E3)=0,"",B3/SUM($B3:$E3))</f>
        <v>0.43567401332649924</v>
      </c>
      <c r="G3" s="392">
        <f t="shared" ref="G3:I3" si="0">IF(SUM($B3:$E3)=0,"",C3/SUM($B3:$E3))</f>
        <v>0.12813941568426448</v>
      </c>
      <c r="H3" s="392">
        <f t="shared" si="0"/>
        <v>0.4361865709892363</v>
      </c>
      <c r="I3" s="393">
        <f t="shared" si="0"/>
        <v>0</v>
      </c>
      <c r="J3" s="396">
        <f>SUM(J6:J1048576)</f>
        <v>170</v>
      </c>
      <c r="K3" s="396">
        <f>SUM(K6:K1048576)</f>
        <v>128</v>
      </c>
      <c r="L3" s="396">
        <f>SUM(L6:L1048576)</f>
        <v>851</v>
      </c>
      <c r="M3" s="397">
        <f>SUM(M6:M1048576)</f>
        <v>0</v>
      </c>
      <c r="N3" s="394">
        <f>IF(SUM($J3:$M3)=0,"",J3/SUM($J3:$M3))</f>
        <v>0.14795474325500435</v>
      </c>
      <c r="O3" s="392">
        <f t="shared" ref="O3:Q3" si="1">IF(SUM($J3:$M3)=0,"",K3/SUM($J3:$M3))</f>
        <v>0.1114012184508268</v>
      </c>
      <c r="P3" s="392">
        <f t="shared" si="1"/>
        <v>0.7406440382941688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1290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1291</v>
      </c>
      <c r="B7" s="798">
        <v>161</v>
      </c>
      <c r="C7" s="752">
        <v>39</v>
      </c>
      <c r="D7" s="752">
        <v>229</v>
      </c>
      <c r="E7" s="753"/>
      <c r="F7" s="795">
        <v>0.3752913752913753</v>
      </c>
      <c r="G7" s="766">
        <v>9.0909090909090912E-2</v>
      </c>
      <c r="H7" s="766">
        <v>0.53379953379953382</v>
      </c>
      <c r="I7" s="801">
        <v>0</v>
      </c>
      <c r="J7" s="798">
        <v>22</v>
      </c>
      <c r="K7" s="752">
        <v>22</v>
      </c>
      <c r="L7" s="752">
        <v>229</v>
      </c>
      <c r="M7" s="753"/>
      <c r="N7" s="795">
        <v>8.0586080586080591E-2</v>
      </c>
      <c r="O7" s="766">
        <v>8.0586080586080591E-2</v>
      </c>
      <c r="P7" s="766">
        <v>0.83882783882783885</v>
      </c>
      <c r="Q7" s="789">
        <v>0</v>
      </c>
    </row>
    <row r="8" spans="1:17" ht="14.4" customHeight="1" x14ac:dyDescent="0.3">
      <c r="A8" s="792" t="s">
        <v>1292</v>
      </c>
      <c r="B8" s="798">
        <v>225</v>
      </c>
      <c r="C8" s="752">
        <v>62</v>
      </c>
      <c r="D8" s="752">
        <v>329</v>
      </c>
      <c r="E8" s="753"/>
      <c r="F8" s="795">
        <v>0.36525974025974028</v>
      </c>
      <c r="G8" s="766">
        <v>0.10064935064935066</v>
      </c>
      <c r="H8" s="766">
        <v>0.53409090909090906</v>
      </c>
      <c r="I8" s="801">
        <v>0</v>
      </c>
      <c r="J8" s="798">
        <v>30</v>
      </c>
      <c r="K8" s="752">
        <v>27</v>
      </c>
      <c r="L8" s="752">
        <v>329</v>
      </c>
      <c r="M8" s="753"/>
      <c r="N8" s="795">
        <v>7.7720207253886009E-2</v>
      </c>
      <c r="O8" s="766">
        <v>6.9948186528497408E-2</v>
      </c>
      <c r="P8" s="766">
        <v>0.85233160621761661</v>
      </c>
      <c r="Q8" s="789">
        <v>0</v>
      </c>
    </row>
    <row r="9" spans="1:17" ht="14.4" customHeight="1" x14ac:dyDescent="0.3">
      <c r="A9" s="792" t="s">
        <v>1293</v>
      </c>
      <c r="B9" s="798">
        <v>119</v>
      </c>
      <c r="C9" s="752">
        <v>44</v>
      </c>
      <c r="D9" s="752">
        <v>98</v>
      </c>
      <c r="E9" s="753"/>
      <c r="F9" s="795">
        <v>0.45593869731800768</v>
      </c>
      <c r="G9" s="766">
        <v>0.16858237547892721</v>
      </c>
      <c r="H9" s="766">
        <v>0.37547892720306514</v>
      </c>
      <c r="I9" s="801">
        <v>0</v>
      </c>
      <c r="J9" s="798">
        <v>31</v>
      </c>
      <c r="K9" s="752">
        <v>23</v>
      </c>
      <c r="L9" s="752">
        <v>98</v>
      </c>
      <c r="M9" s="753"/>
      <c r="N9" s="795">
        <v>0.20394736842105263</v>
      </c>
      <c r="O9" s="766">
        <v>0.15131578947368421</v>
      </c>
      <c r="P9" s="766">
        <v>0.64473684210526316</v>
      </c>
      <c r="Q9" s="789">
        <v>0</v>
      </c>
    </row>
    <row r="10" spans="1:17" ht="14.4" customHeight="1" x14ac:dyDescent="0.3">
      <c r="A10" s="792" t="s">
        <v>1294</v>
      </c>
      <c r="B10" s="798">
        <v>58</v>
      </c>
      <c r="C10" s="752">
        <v>2</v>
      </c>
      <c r="D10" s="752"/>
      <c r="E10" s="753"/>
      <c r="F10" s="795">
        <v>0.96666666666666667</v>
      </c>
      <c r="G10" s="766">
        <v>3.3333333333333333E-2</v>
      </c>
      <c r="H10" s="766">
        <v>0</v>
      </c>
      <c r="I10" s="801">
        <v>0</v>
      </c>
      <c r="J10" s="798">
        <v>20</v>
      </c>
      <c r="K10" s="752">
        <v>2</v>
      </c>
      <c r="L10" s="752"/>
      <c r="M10" s="753"/>
      <c r="N10" s="795">
        <v>0.90909090909090906</v>
      </c>
      <c r="O10" s="766">
        <v>9.0909090909090912E-2</v>
      </c>
      <c r="P10" s="766">
        <v>0</v>
      </c>
      <c r="Q10" s="789">
        <v>0</v>
      </c>
    </row>
    <row r="11" spans="1:17" ht="14.4" customHeight="1" x14ac:dyDescent="0.3">
      <c r="A11" s="792" t="s">
        <v>1295</v>
      </c>
      <c r="B11" s="798">
        <v>156</v>
      </c>
      <c r="C11" s="752">
        <v>103</v>
      </c>
      <c r="D11" s="752">
        <v>195</v>
      </c>
      <c r="E11" s="753"/>
      <c r="F11" s="795">
        <v>0.34361233480176212</v>
      </c>
      <c r="G11" s="766">
        <v>0.22687224669603523</v>
      </c>
      <c r="H11" s="766">
        <v>0.42951541850220265</v>
      </c>
      <c r="I11" s="801">
        <v>0</v>
      </c>
      <c r="J11" s="798">
        <v>29</v>
      </c>
      <c r="K11" s="752">
        <v>54</v>
      </c>
      <c r="L11" s="752">
        <v>195</v>
      </c>
      <c r="M11" s="753"/>
      <c r="N11" s="795">
        <v>0.10431654676258993</v>
      </c>
      <c r="O11" s="766">
        <v>0.19424460431654678</v>
      </c>
      <c r="P11" s="766">
        <v>0.70143884892086328</v>
      </c>
      <c r="Q11" s="789">
        <v>0</v>
      </c>
    </row>
    <row r="12" spans="1:17" ht="14.4" customHeight="1" thickBot="1" x14ac:dyDescent="0.35">
      <c r="A12" s="793" t="s">
        <v>1296</v>
      </c>
      <c r="B12" s="799">
        <v>131</v>
      </c>
      <c r="C12" s="759"/>
      <c r="D12" s="759"/>
      <c r="E12" s="760"/>
      <c r="F12" s="796">
        <v>1</v>
      </c>
      <c r="G12" s="767">
        <v>0</v>
      </c>
      <c r="H12" s="767">
        <v>0</v>
      </c>
      <c r="I12" s="802">
        <v>0</v>
      </c>
      <c r="J12" s="799">
        <v>38</v>
      </c>
      <c r="K12" s="759"/>
      <c r="L12" s="759"/>
      <c r="M12" s="760"/>
      <c r="N12" s="796">
        <v>1</v>
      </c>
      <c r="O12" s="767">
        <v>0</v>
      </c>
      <c r="P12" s="767">
        <v>0</v>
      </c>
      <c r="Q12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11</v>
      </c>
      <c r="B5" s="730" t="s">
        <v>1297</v>
      </c>
      <c r="C5" s="733">
        <v>1842182.56</v>
      </c>
      <c r="D5" s="733">
        <v>2505</v>
      </c>
      <c r="E5" s="733">
        <v>1113444.6800000002</v>
      </c>
      <c r="F5" s="803">
        <v>0.60441603572666547</v>
      </c>
      <c r="G5" s="733">
        <v>1450</v>
      </c>
      <c r="H5" s="803">
        <v>0.57884231536926145</v>
      </c>
      <c r="I5" s="733">
        <v>728737.87999999989</v>
      </c>
      <c r="J5" s="803">
        <v>0.39558396427333448</v>
      </c>
      <c r="K5" s="733">
        <v>1055</v>
      </c>
      <c r="L5" s="803">
        <v>0.42115768463073855</v>
      </c>
      <c r="M5" s="733" t="s">
        <v>73</v>
      </c>
      <c r="N5" s="270"/>
    </row>
    <row r="6" spans="1:14" ht="14.4" customHeight="1" x14ac:dyDescent="0.3">
      <c r="A6" s="729">
        <v>11</v>
      </c>
      <c r="B6" s="730" t="s">
        <v>1298</v>
      </c>
      <c r="C6" s="733">
        <v>683169.58</v>
      </c>
      <c r="D6" s="733">
        <v>1479</v>
      </c>
      <c r="E6" s="733">
        <v>496311.20000000007</v>
      </c>
      <c r="F6" s="803">
        <v>0.7264831668880809</v>
      </c>
      <c r="G6" s="733">
        <v>826</v>
      </c>
      <c r="H6" s="803">
        <v>0.55848546315077752</v>
      </c>
      <c r="I6" s="733">
        <v>186858.37999999986</v>
      </c>
      <c r="J6" s="803">
        <v>0.2735168331119191</v>
      </c>
      <c r="K6" s="733">
        <v>653</v>
      </c>
      <c r="L6" s="803">
        <v>0.44151453684922243</v>
      </c>
      <c r="M6" s="733" t="s">
        <v>1</v>
      </c>
      <c r="N6" s="270"/>
    </row>
    <row r="7" spans="1:14" ht="14.4" customHeight="1" x14ac:dyDescent="0.3">
      <c r="A7" s="729">
        <v>11</v>
      </c>
      <c r="B7" s="730" t="s">
        <v>1299</v>
      </c>
      <c r="C7" s="733">
        <v>1159012.9800000002</v>
      </c>
      <c r="D7" s="733">
        <v>1026</v>
      </c>
      <c r="E7" s="733">
        <v>617133.48000000021</v>
      </c>
      <c r="F7" s="803">
        <v>0.53246468387265178</v>
      </c>
      <c r="G7" s="733">
        <v>624</v>
      </c>
      <c r="H7" s="803">
        <v>0.60818713450292394</v>
      </c>
      <c r="I7" s="733">
        <v>541879.5</v>
      </c>
      <c r="J7" s="803">
        <v>0.46753531612734822</v>
      </c>
      <c r="K7" s="733">
        <v>402</v>
      </c>
      <c r="L7" s="803">
        <v>0.391812865497076</v>
      </c>
      <c r="M7" s="733" t="s">
        <v>1</v>
      </c>
      <c r="N7" s="270"/>
    </row>
    <row r="8" spans="1:14" ht="14.4" customHeight="1" x14ac:dyDescent="0.3">
      <c r="A8" s="729" t="s">
        <v>590</v>
      </c>
      <c r="B8" s="730" t="s">
        <v>3</v>
      </c>
      <c r="C8" s="733">
        <v>1842182.56</v>
      </c>
      <c r="D8" s="733">
        <v>2505</v>
      </c>
      <c r="E8" s="733">
        <v>1113444.6800000002</v>
      </c>
      <c r="F8" s="803">
        <v>0.60441603572666547</v>
      </c>
      <c r="G8" s="733">
        <v>1450</v>
      </c>
      <c r="H8" s="803">
        <v>0.57884231536926145</v>
      </c>
      <c r="I8" s="733">
        <v>728737.87999999989</v>
      </c>
      <c r="J8" s="803">
        <v>0.39558396427333448</v>
      </c>
      <c r="K8" s="733">
        <v>1055</v>
      </c>
      <c r="L8" s="803">
        <v>0.42115768463073855</v>
      </c>
      <c r="M8" s="733" t="s">
        <v>602</v>
      </c>
      <c r="N8" s="270"/>
    </row>
    <row r="10" spans="1:14" ht="14.4" customHeight="1" x14ac:dyDescent="0.3">
      <c r="A10" s="729">
        <v>11</v>
      </c>
      <c r="B10" s="730" t="s">
        <v>1297</v>
      </c>
      <c r="C10" s="733" t="s">
        <v>592</v>
      </c>
      <c r="D10" s="733" t="s">
        <v>592</v>
      </c>
      <c r="E10" s="733" t="s">
        <v>592</v>
      </c>
      <c r="F10" s="803" t="s">
        <v>592</v>
      </c>
      <c r="G10" s="733" t="s">
        <v>592</v>
      </c>
      <c r="H10" s="803" t="s">
        <v>592</v>
      </c>
      <c r="I10" s="733" t="s">
        <v>592</v>
      </c>
      <c r="J10" s="803" t="s">
        <v>592</v>
      </c>
      <c r="K10" s="733" t="s">
        <v>592</v>
      </c>
      <c r="L10" s="803" t="s">
        <v>592</v>
      </c>
      <c r="M10" s="733" t="s">
        <v>73</v>
      </c>
      <c r="N10" s="270"/>
    </row>
    <row r="11" spans="1:14" ht="14.4" customHeight="1" x14ac:dyDescent="0.3">
      <c r="A11" s="729" t="s">
        <v>1300</v>
      </c>
      <c r="B11" s="730" t="s">
        <v>1298</v>
      </c>
      <c r="C11" s="733">
        <v>193899.17999999996</v>
      </c>
      <c r="D11" s="733">
        <v>229</v>
      </c>
      <c r="E11" s="733">
        <v>167804.50999999995</v>
      </c>
      <c r="F11" s="803">
        <v>0.86542145253012404</v>
      </c>
      <c r="G11" s="733">
        <v>181</v>
      </c>
      <c r="H11" s="803">
        <v>0.79039301310043664</v>
      </c>
      <c r="I11" s="733">
        <v>26094.67000000002</v>
      </c>
      <c r="J11" s="803">
        <v>0.13457854746987596</v>
      </c>
      <c r="K11" s="733">
        <v>48</v>
      </c>
      <c r="L11" s="803">
        <v>0.20960698689956331</v>
      </c>
      <c r="M11" s="733" t="s">
        <v>1</v>
      </c>
      <c r="N11" s="270"/>
    </row>
    <row r="12" spans="1:14" ht="14.4" customHeight="1" x14ac:dyDescent="0.3">
      <c r="A12" s="729" t="s">
        <v>1300</v>
      </c>
      <c r="B12" s="730" t="s">
        <v>1299</v>
      </c>
      <c r="C12" s="733">
        <v>59204.29</v>
      </c>
      <c r="D12" s="733">
        <v>87</v>
      </c>
      <c r="E12" s="733">
        <v>45076.79</v>
      </c>
      <c r="F12" s="803">
        <v>0.76137708939673121</v>
      </c>
      <c r="G12" s="733">
        <v>65</v>
      </c>
      <c r="H12" s="803">
        <v>0.74712643678160917</v>
      </c>
      <c r="I12" s="733">
        <v>14127.5</v>
      </c>
      <c r="J12" s="803">
        <v>0.23862291060326879</v>
      </c>
      <c r="K12" s="733">
        <v>22</v>
      </c>
      <c r="L12" s="803">
        <v>0.25287356321839083</v>
      </c>
      <c r="M12" s="733" t="s">
        <v>1</v>
      </c>
      <c r="N12" s="270"/>
    </row>
    <row r="13" spans="1:14" ht="14.4" customHeight="1" x14ac:dyDescent="0.3">
      <c r="A13" s="729" t="s">
        <v>1300</v>
      </c>
      <c r="B13" s="730" t="s">
        <v>1301</v>
      </c>
      <c r="C13" s="733">
        <v>253103.46999999997</v>
      </c>
      <c r="D13" s="733">
        <v>316</v>
      </c>
      <c r="E13" s="733">
        <v>212881.29999999996</v>
      </c>
      <c r="F13" s="803">
        <v>0.84108408312221083</v>
      </c>
      <c r="G13" s="733">
        <v>246</v>
      </c>
      <c r="H13" s="803">
        <v>0.77848101265822789</v>
      </c>
      <c r="I13" s="733">
        <v>40222.17000000002</v>
      </c>
      <c r="J13" s="803">
        <v>0.15891591687778925</v>
      </c>
      <c r="K13" s="733">
        <v>70</v>
      </c>
      <c r="L13" s="803">
        <v>0.22151898734177214</v>
      </c>
      <c r="M13" s="733" t="s">
        <v>606</v>
      </c>
      <c r="N13" s="270"/>
    </row>
    <row r="14" spans="1:14" ht="14.4" customHeight="1" x14ac:dyDescent="0.3">
      <c r="A14" s="729" t="s">
        <v>592</v>
      </c>
      <c r="B14" s="730" t="s">
        <v>592</v>
      </c>
      <c r="C14" s="733" t="s">
        <v>592</v>
      </c>
      <c r="D14" s="733" t="s">
        <v>592</v>
      </c>
      <c r="E14" s="733" t="s">
        <v>592</v>
      </c>
      <c r="F14" s="803" t="s">
        <v>592</v>
      </c>
      <c r="G14" s="733" t="s">
        <v>592</v>
      </c>
      <c r="H14" s="803" t="s">
        <v>592</v>
      </c>
      <c r="I14" s="733" t="s">
        <v>592</v>
      </c>
      <c r="J14" s="803" t="s">
        <v>592</v>
      </c>
      <c r="K14" s="733" t="s">
        <v>592</v>
      </c>
      <c r="L14" s="803" t="s">
        <v>592</v>
      </c>
      <c r="M14" s="733" t="s">
        <v>607</v>
      </c>
      <c r="N14" s="270"/>
    </row>
    <row r="15" spans="1:14" ht="14.4" customHeight="1" x14ac:dyDescent="0.3">
      <c r="A15" s="729" t="s">
        <v>1302</v>
      </c>
      <c r="B15" s="730" t="s">
        <v>1298</v>
      </c>
      <c r="C15" s="733">
        <v>489221.97999999986</v>
      </c>
      <c r="D15" s="733">
        <v>1249</v>
      </c>
      <c r="E15" s="733">
        <v>328458.26999999996</v>
      </c>
      <c r="F15" s="803">
        <v>0.67138902875950102</v>
      </c>
      <c r="G15" s="733">
        <v>644</v>
      </c>
      <c r="H15" s="803">
        <v>0.51561248999199361</v>
      </c>
      <c r="I15" s="733">
        <v>160763.70999999988</v>
      </c>
      <c r="J15" s="803">
        <v>0.32861097124049887</v>
      </c>
      <c r="K15" s="733">
        <v>605</v>
      </c>
      <c r="L15" s="803">
        <v>0.48438751000800639</v>
      </c>
      <c r="M15" s="733" t="s">
        <v>1</v>
      </c>
      <c r="N15" s="270"/>
    </row>
    <row r="16" spans="1:14" ht="14.4" customHeight="1" x14ac:dyDescent="0.3">
      <c r="A16" s="729" t="s">
        <v>1302</v>
      </c>
      <c r="B16" s="730" t="s">
        <v>1299</v>
      </c>
      <c r="C16" s="733">
        <v>1099408.6900000002</v>
      </c>
      <c r="D16" s="733">
        <v>938</v>
      </c>
      <c r="E16" s="733">
        <v>571656.69000000018</v>
      </c>
      <c r="F16" s="803">
        <v>0.51996741084518816</v>
      </c>
      <c r="G16" s="733">
        <v>558</v>
      </c>
      <c r="H16" s="803">
        <v>0.59488272921108742</v>
      </c>
      <c r="I16" s="733">
        <v>527752</v>
      </c>
      <c r="J16" s="803">
        <v>0.48003258915481184</v>
      </c>
      <c r="K16" s="733">
        <v>380</v>
      </c>
      <c r="L16" s="803">
        <v>0.40511727078891258</v>
      </c>
      <c r="M16" s="733" t="s">
        <v>1</v>
      </c>
      <c r="N16" s="270"/>
    </row>
    <row r="17" spans="1:14" ht="14.4" customHeight="1" x14ac:dyDescent="0.3">
      <c r="A17" s="729" t="s">
        <v>1302</v>
      </c>
      <c r="B17" s="730" t="s">
        <v>1303</v>
      </c>
      <c r="C17" s="733">
        <v>1588630.67</v>
      </c>
      <c r="D17" s="733">
        <v>2187</v>
      </c>
      <c r="E17" s="733">
        <v>900114.9600000002</v>
      </c>
      <c r="F17" s="803">
        <v>0.56659799977297443</v>
      </c>
      <c r="G17" s="733">
        <v>1202</v>
      </c>
      <c r="H17" s="803">
        <v>0.54961133973479648</v>
      </c>
      <c r="I17" s="733">
        <v>688515.70999999985</v>
      </c>
      <c r="J17" s="803">
        <v>0.43340200022702563</v>
      </c>
      <c r="K17" s="733">
        <v>985</v>
      </c>
      <c r="L17" s="803">
        <v>0.45038866026520347</v>
      </c>
      <c r="M17" s="733" t="s">
        <v>606</v>
      </c>
      <c r="N17" s="270"/>
    </row>
    <row r="18" spans="1:14" ht="14.4" customHeight="1" x14ac:dyDescent="0.3">
      <c r="A18" s="729" t="s">
        <v>592</v>
      </c>
      <c r="B18" s="730" t="s">
        <v>592</v>
      </c>
      <c r="C18" s="733" t="s">
        <v>592</v>
      </c>
      <c r="D18" s="733" t="s">
        <v>592</v>
      </c>
      <c r="E18" s="733" t="s">
        <v>592</v>
      </c>
      <c r="F18" s="803" t="s">
        <v>592</v>
      </c>
      <c r="G18" s="733" t="s">
        <v>592</v>
      </c>
      <c r="H18" s="803" t="s">
        <v>592</v>
      </c>
      <c r="I18" s="733" t="s">
        <v>592</v>
      </c>
      <c r="J18" s="803" t="s">
        <v>592</v>
      </c>
      <c r="K18" s="733" t="s">
        <v>592</v>
      </c>
      <c r="L18" s="803" t="s">
        <v>592</v>
      </c>
      <c r="M18" s="733" t="s">
        <v>607</v>
      </c>
      <c r="N18" s="270"/>
    </row>
    <row r="19" spans="1:14" ht="14.4" customHeight="1" x14ac:dyDescent="0.3">
      <c r="A19" s="729" t="s">
        <v>1304</v>
      </c>
      <c r="B19" s="730" t="s">
        <v>1298</v>
      </c>
      <c r="C19" s="733">
        <v>48.42</v>
      </c>
      <c r="D19" s="733">
        <v>1</v>
      </c>
      <c r="E19" s="733">
        <v>48.42</v>
      </c>
      <c r="F19" s="803">
        <v>1</v>
      </c>
      <c r="G19" s="733">
        <v>1</v>
      </c>
      <c r="H19" s="803">
        <v>1</v>
      </c>
      <c r="I19" s="733" t="s">
        <v>592</v>
      </c>
      <c r="J19" s="803">
        <v>0</v>
      </c>
      <c r="K19" s="733" t="s">
        <v>592</v>
      </c>
      <c r="L19" s="803">
        <v>0</v>
      </c>
      <c r="M19" s="733" t="s">
        <v>1</v>
      </c>
      <c r="N19" s="270"/>
    </row>
    <row r="20" spans="1:14" ht="14.4" customHeight="1" x14ac:dyDescent="0.3">
      <c r="A20" s="729" t="s">
        <v>1304</v>
      </c>
      <c r="B20" s="730" t="s">
        <v>1299</v>
      </c>
      <c r="C20" s="733">
        <v>400</v>
      </c>
      <c r="D20" s="733">
        <v>1</v>
      </c>
      <c r="E20" s="733">
        <v>400</v>
      </c>
      <c r="F20" s="803">
        <v>1</v>
      </c>
      <c r="G20" s="733">
        <v>1</v>
      </c>
      <c r="H20" s="803">
        <v>1</v>
      </c>
      <c r="I20" s="733" t="s">
        <v>592</v>
      </c>
      <c r="J20" s="803">
        <v>0</v>
      </c>
      <c r="K20" s="733" t="s">
        <v>592</v>
      </c>
      <c r="L20" s="803">
        <v>0</v>
      </c>
      <c r="M20" s="733" t="s">
        <v>1</v>
      </c>
      <c r="N20" s="270"/>
    </row>
    <row r="21" spans="1:14" ht="14.4" customHeight="1" x14ac:dyDescent="0.3">
      <c r="A21" s="729" t="s">
        <v>1304</v>
      </c>
      <c r="B21" s="730" t="s">
        <v>1305</v>
      </c>
      <c r="C21" s="733">
        <v>448.42</v>
      </c>
      <c r="D21" s="733">
        <v>2</v>
      </c>
      <c r="E21" s="733">
        <v>448.42</v>
      </c>
      <c r="F21" s="803">
        <v>1</v>
      </c>
      <c r="G21" s="733">
        <v>2</v>
      </c>
      <c r="H21" s="803">
        <v>1</v>
      </c>
      <c r="I21" s="733" t="s">
        <v>592</v>
      </c>
      <c r="J21" s="803">
        <v>0</v>
      </c>
      <c r="K21" s="733" t="s">
        <v>592</v>
      </c>
      <c r="L21" s="803">
        <v>0</v>
      </c>
      <c r="M21" s="733" t="s">
        <v>606</v>
      </c>
      <c r="N21" s="270"/>
    </row>
    <row r="22" spans="1:14" ht="14.4" customHeight="1" x14ac:dyDescent="0.3">
      <c r="A22" s="729" t="s">
        <v>592</v>
      </c>
      <c r="B22" s="730" t="s">
        <v>592</v>
      </c>
      <c r="C22" s="733" t="s">
        <v>592</v>
      </c>
      <c r="D22" s="733" t="s">
        <v>592</v>
      </c>
      <c r="E22" s="733" t="s">
        <v>592</v>
      </c>
      <c r="F22" s="803" t="s">
        <v>592</v>
      </c>
      <c r="G22" s="733" t="s">
        <v>592</v>
      </c>
      <c r="H22" s="803" t="s">
        <v>592</v>
      </c>
      <c r="I22" s="733" t="s">
        <v>592</v>
      </c>
      <c r="J22" s="803" t="s">
        <v>592</v>
      </c>
      <c r="K22" s="733" t="s">
        <v>592</v>
      </c>
      <c r="L22" s="803" t="s">
        <v>592</v>
      </c>
      <c r="M22" s="733" t="s">
        <v>607</v>
      </c>
      <c r="N22" s="270"/>
    </row>
    <row r="23" spans="1:14" ht="14.4" customHeight="1" x14ac:dyDescent="0.3">
      <c r="A23" s="729" t="s">
        <v>590</v>
      </c>
      <c r="B23" s="730" t="s">
        <v>1306</v>
      </c>
      <c r="C23" s="733">
        <v>1842182.56</v>
      </c>
      <c r="D23" s="733">
        <v>2505</v>
      </c>
      <c r="E23" s="733">
        <v>1113444.6800000002</v>
      </c>
      <c r="F23" s="803">
        <v>0.60441603572666547</v>
      </c>
      <c r="G23" s="733">
        <v>1450</v>
      </c>
      <c r="H23" s="803">
        <v>0.57884231536926145</v>
      </c>
      <c r="I23" s="733">
        <v>728737.87999999989</v>
      </c>
      <c r="J23" s="803">
        <v>0.39558396427333448</v>
      </c>
      <c r="K23" s="733">
        <v>1055</v>
      </c>
      <c r="L23" s="803">
        <v>0.42115768463073855</v>
      </c>
      <c r="M23" s="733" t="s">
        <v>602</v>
      </c>
      <c r="N23" s="270"/>
    </row>
    <row r="24" spans="1:14" ht="14.4" customHeight="1" x14ac:dyDescent="0.3">
      <c r="A24" s="804" t="s">
        <v>301</v>
      </c>
    </row>
    <row r="25" spans="1:14" ht="14.4" customHeight="1" x14ac:dyDescent="0.3">
      <c r="A25" s="805" t="s">
        <v>1307</v>
      </c>
    </row>
    <row r="26" spans="1:14" ht="14.4" customHeight="1" x14ac:dyDescent="0.3">
      <c r="A26" s="804" t="s">
        <v>1308</v>
      </c>
    </row>
  </sheetData>
  <autoFilter ref="A4:M4"/>
  <mergeCells count="4">
    <mergeCell ref="E3:H3"/>
    <mergeCell ref="C3:D3"/>
    <mergeCell ref="I3:L3"/>
    <mergeCell ref="A1:L1"/>
  </mergeCells>
  <conditionalFormatting sqref="F4 F9 F24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3">
    <cfRule type="expression" dxfId="49" priority="4">
      <formula>AND(LEFT(M10,6)&lt;&gt;"mezera",M10&lt;&gt;"")</formula>
    </cfRule>
  </conditionalFormatting>
  <conditionalFormatting sqref="A10:A23">
    <cfRule type="expression" dxfId="48" priority="2">
      <formula>AND(M10&lt;&gt;"",M10&lt;&gt;"mezeraKL")</formula>
    </cfRule>
  </conditionalFormatting>
  <conditionalFormatting sqref="F10:F23">
    <cfRule type="cellIs" dxfId="47" priority="1" operator="lessThan">
      <formula>0.6</formula>
    </cfRule>
  </conditionalFormatting>
  <conditionalFormatting sqref="B10:L23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3">
    <cfRule type="expression" dxfId="44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1309</v>
      </c>
      <c r="B5" s="797">
        <v>2688.1200000000003</v>
      </c>
      <c r="C5" s="741">
        <v>1</v>
      </c>
      <c r="D5" s="810">
        <v>4</v>
      </c>
      <c r="E5" s="813" t="s">
        <v>1309</v>
      </c>
      <c r="F5" s="797">
        <v>1344.0600000000002</v>
      </c>
      <c r="G5" s="765">
        <v>0.5</v>
      </c>
      <c r="H5" s="745">
        <v>2</v>
      </c>
      <c r="I5" s="788">
        <v>0.5</v>
      </c>
      <c r="J5" s="816">
        <v>1344.0600000000002</v>
      </c>
      <c r="K5" s="765">
        <v>0.5</v>
      </c>
      <c r="L5" s="745">
        <v>2</v>
      </c>
      <c r="M5" s="788">
        <v>0.5</v>
      </c>
    </row>
    <row r="6" spans="1:13" ht="14.4" customHeight="1" x14ac:dyDescent="0.3">
      <c r="A6" s="807" t="s">
        <v>1310</v>
      </c>
      <c r="B6" s="798">
        <v>68335.600000000006</v>
      </c>
      <c r="C6" s="748">
        <v>1</v>
      </c>
      <c r="D6" s="811">
        <v>144</v>
      </c>
      <c r="E6" s="814" t="s">
        <v>1310</v>
      </c>
      <c r="F6" s="798">
        <v>44102.98</v>
      </c>
      <c r="G6" s="766">
        <v>0.64538805542060063</v>
      </c>
      <c r="H6" s="752">
        <v>80</v>
      </c>
      <c r="I6" s="789">
        <v>0.55555555555555558</v>
      </c>
      <c r="J6" s="817">
        <v>24232.620000000003</v>
      </c>
      <c r="K6" s="766">
        <v>0.35461194457939932</v>
      </c>
      <c r="L6" s="752">
        <v>64</v>
      </c>
      <c r="M6" s="789">
        <v>0.44444444444444442</v>
      </c>
    </row>
    <row r="7" spans="1:13" ht="14.4" customHeight="1" x14ac:dyDescent="0.3">
      <c r="A7" s="807" t="s">
        <v>1311</v>
      </c>
      <c r="B7" s="798">
        <v>39173.11</v>
      </c>
      <c r="C7" s="748">
        <v>1</v>
      </c>
      <c r="D7" s="811">
        <v>70</v>
      </c>
      <c r="E7" s="814" t="s">
        <v>1311</v>
      </c>
      <c r="F7" s="798">
        <v>26230.050000000003</v>
      </c>
      <c r="G7" s="766">
        <v>0.66959324904251927</v>
      </c>
      <c r="H7" s="752">
        <v>35</v>
      </c>
      <c r="I7" s="789">
        <v>0.5</v>
      </c>
      <c r="J7" s="817">
        <v>12943.06</v>
      </c>
      <c r="K7" s="766">
        <v>0.33040675095748079</v>
      </c>
      <c r="L7" s="752">
        <v>35</v>
      </c>
      <c r="M7" s="789">
        <v>0.5</v>
      </c>
    </row>
    <row r="8" spans="1:13" ht="14.4" customHeight="1" x14ac:dyDescent="0.3">
      <c r="A8" s="807" t="s">
        <v>1312</v>
      </c>
      <c r="B8" s="798">
        <v>40455.82</v>
      </c>
      <c r="C8" s="748">
        <v>1</v>
      </c>
      <c r="D8" s="811">
        <v>76</v>
      </c>
      <c r="E8" s="814" t="s">
        <v>1312</v>
      </c>
      <c r="F8" s="798">
        <v>30158.699999999997</v>
      </c>
      <c r="G8" s="766">
        <v>0.74547246848537485</v>
      </c>
      <c r="H8" s="752">
        <v>46</v>
      </c>
      <c r="I8" s="789">
        <v>0.60526315789473684</v>
      </c>
      <c r="J8" s="817">
        <v>10297.120000000001</v>
      </c>
      <c r="K8" s="766">
        <v>0.25452753151462509</v>
      </c>
      <c r="L8" s="752">
        <v>30</v>
      </c>
      <c r="M8" s="789">
        <v>0.39473684210526316</v>
      </c>
    </row>
    <row r="9" spans="1:13" ht="14.4" customHeight="1" x14ac:dyDescent="0.3">
      <c r="A9" s="807" t="s">
        <v>1313</v>
      </c>
      <c r="B9" s="798">
        <v>5389.2000000000007</v>
      </c>
      <c r="C9" s="748">
        <v>1</v>
      </c>
      <c r="D9" s="811">
        <v>6</v>
      </c>
      <c r="E9" s="814" t="s">
        <v>1313</v>
      </c>
      <c r="F9" s="798">
        <v>600</v>
      </c>
      <c r="G9" s="766">
        <v>0.11133377866844799</v>
      </c>
      <c r="H9" s="752">
        <v>1</v>
      </c>
      <c r="I9" s="789">
        <v>0.16666666666666666</v>
      </c>
      <c r="J9" s="817">
        <v>4789.2000000000007</v>
      </c>
      <c r="K9" s="766">
        <v>0.88866622133155204</v>
      </c>
      <c r="L9" s="752">
        <v>5</v>
      </c>
      <c r="M9" s="789">
        <v>0.83333333333333337</v>
      </c>
    </row>
    <row r="10" spans="1:13" ht="14.4" customHeight="1" x14ac:dyDescent="0.3">
      <c r="A10" s="807" t="s">
        <v>1314</v>
      </c>
      <c r="B10" s="798">
        <v>35568.130000000005</v>
      </c>
      <c r="C10" s="748">
        <v>1</v>
      </c>
      <c r="D10" s="811">
        <v>99</v>
      </c>
      <c r="E10" s="814" t="s">
        <v>1314</v>
      </c>
      <c r="F10" s="798">
        <v>23152.22</v>
      </c>
      <c r="G10" s="766">
        <v>0.65092598345766273</v>
      </c>
      <c r="H10" s="752">
        <v>46</v>
      </c>
      <c r="I10" s="789">
        <v>0.46464646464646464</v>
      </c>
      <c r="J10" s="817">
        <v>12415.91</v>
      </c>
      <c r="K10" s="766">
        <v>0.34907401654233716</v>
      </c>
      <c r="L10" s="752">
        <v>53</v>
      </c>
      <c r="M10" s="789">
        <v>0.53535353535353536</v>
      </c>
    </row>
    <row r="11" spans="1:13" ht="14.4" customHeight="1" x14ac:dyDescent="0.3">
      <c r="A11" s="807" t="s">
        <v>1315</v>
      </c>
      <c r="B11" s="798">
        <v>80.760000000000005</v>
      </c>
      <c r="C11" s="748">
        <v>1</v>
      </c>
      <c r="D11" s="811">
        <v>1</v>
      </c>
      <c r="E11" s="814" t="s">
        <v>1315</v>
      </c>
      <c r="F11" s="798">
        <v>80.760000000000005</v>
      </c>
      <c r="G11" s="766">
        <v>1</v>
      </c>
      <c r="H11" s="752">
        <v>1</v>
      </c>
      <c r="I11" s="789">
        <v>1</v>
      </c>
      <c r="J11" s="817"/>
      <c r="K11" s="766">
        <v>0</v>
      </c>
      <c r="L11" s="752"/>
      <c r="M11" s="789">
        <v>0</v>
      </c>
    </row>
    <row r="12" spans="1:13" ht="14.4" customHeight="1" x14ac:dyDescent="0.3">
      <c r="A12" s="807" t="s">
        <v>1316</v>
      </c>
      <c r="B12" s="798">
        <v>92609.709999999992</v>
      </c>
      <c r="C12" s="748">
        <v>1</v>
      </c>
      <c r="D12" s="811">
        <v>165</v>
      </c>
      <c r="E12" s="814" t="s">
        <v>1316</v>
      </c>
      <c r="F12" s="798">
        <v>68815.17</v>
      </c>
      <c r="G12" s="766">
        <v>0.74306646678841781</v>
      </c>
      <c r="H12" s="752">
        <v>100</v>
      </c>
      <c r="I12" s="789">
        <v>0.60606060606060608</v>
      </c>
      <c r="J12" s="817">
        <v>23794.54</v>
      </c>
      <c r="K12" s="766">
        <v>0.2569335332115823</v>
      </c>
      <c r="L12" s="752">
        <v>65</v>
      </c>
      <c r="M12" s="789">
        <v>0.39393939393939392</v>
      </c>
    </row>
    <row r="13" spans="1:13" ht="14.4" customHeight="1" x14ac:dyDescent="0.3">
      <c r="A13" s="807" t="s">
        <v>1317</v>
      </c>
      <c r="B13" s="798">
        <v>35860.71</v>
      </c>
      <c r="C13" s="748">
        <v>1</v>
      </c>
      <c r="D13" s="811">
        <v>34</v>
      </c>
      <c r="E13" s="814" t="s">
        <v>1317</v>
      </c>
      <c r="F13" s="798">
        <v>31797.72</v>
      </c>
      <c r="G13" s="766">
        <v>0.88670079315217132</v>
      </c>
      <c r="H13" s="752">
        <v>28</v>
      </c>
      <c r="I13" s="789">
        <v>0.82352941176470584</v>
      </c>
      <c r="J13" s="817">
        <v>4062.99</v>
      </c>
      <c r="K13" s="766">
        <v>0.11329920684782872</v>
      </c>
      <c r="L13" s="752">
        <v>6</v>
      </c>
      <c r="M13" s="789">
        <v>0.17647058823529413</v>
      </c>
    </row>
    <row r="14" spans="1:13" ht="14.4" customHeight="1" x14ac:dyDescent="0.3">
      <c r="A14" s="807" t="s">
        <v>1318</v>
      </c>
      <c r="B14" s="798">
        <v>161233.70000000001</v>
      </c>
      <c r="C14" s="748">
        <v>1</v>
      </c>
      <c r="D14" s="811">
        <v>241</v>
      </c>
      <c r="E14" s="814" t="s">
        <v>1318</v>
      </c>
      <c r="F14" s="798">
        <v>123925.53</v>
      </c>
      <c r="G14" s="766">
        <v>0.76860811356434788</v>
      </c>
      <c r="H14" s="752">
        <v>151</v>
      </c>
      <c r="I14" s="789">
        <v>0.62655601659751037</v>
      </c>
      <c r="J14" s="817">
        <v>37308.17</v>
      </c>
      <c r="K14" s="766">
        <v>0.23139188643565206</v>
      </c>
      <c r="L14" s="752">
        <v>90</v>
      </c>
      <c r="M14" s="789">
        <v>0.37344398340248963</v>
      </c>
    </row>
    <row r="15" spans="1:13" ht="14.4" customHeight="1" x14ac:dyDescent="0.3">
      <c r="A15" s="807" t="s">
        <v>1319</v>
      </c>
      <c r="B15" s="798">
        <v>385050.98</v>
      </c>
      <c r="C15" s="748">
        <v>1</v>
      </c>
      <c r="D15" s="811">
        <v>203</v>
      </c>
      <c r="E15" s="814" t="s">
        <v>1319</v>
      </c>
      <c r="F15" s="798">
        <v>44414.720000000001</v>
      </c>
      <c r="G15" s="766">
        <v>0.11534763526637434</v>
      </c>
      <c r="H15" s="752">
        <v>91</v>
      </c>
      <c r="I15" s="789">
        <v>0.44827586206896552</v>
      </c>
      <c r="J15" s="817">
        <v>340636.26</v>
      </c>
      <c r="K15" s="766">
        <v>0.88465236473362574</v>
      </c>
      <c r="L15" s="752">
        <v>112</v>
      </c>
      <c r="M15" s="789">
        <v>0.55172413793103448</v>
      </c>
    </row>
    <row r="16" spans="1:13" ht="14.4" customHeight="1" x14ac:dyDescent="0.3">
      <c r="A16" s="807" t="s">
        <v>1320</v>
      </c>
      <c r="B16" s="798">
        <v>101392.25</v>
      </c>
      <c r="C16" s="748">
        <v>1</v>
      </c>
      <c r="D16" s="811">
        <v>80</v>
      </c>
      <c r="E16" s="814" t="s">
        <v>1320</v>
      </c>
      <c r="F16" s="798">
        <v>57732.800000000003</v>
      </c>
      <c r="G16" s="766">
        <v>0.56940052124299445</v>
      </c>
      <c r="H16" s="752">
        <v>59</v>
      </c>
      <c r="I16" s="789">
        <v>0.73750000000000004</v>
      </c>
      <c r="J16" s="817">
        <v>43659.450000000004</v>
      </c>
      <c r="K16" s="766">
        <v>0.43059947875700566</v>
      </c>
      <c r="L16" s="752">
        <v>21</v>
      </c>
      <c r="M16" s="789">
        <v>0.26250000000000001</v>
      </c>
    </row>
    <row r="17" spans="1:13" ht="14.4" customHeight="1" x14ac:dyDescent="0.3">
      <c r="A17" s="807" t="s">
        <v>1321</v>
      </c>
      <c r="B17" s="798">
        <v>5832.6900000000005</v>
      </c>
      <c r="C17" s="748">
        <v>1</v>
      </c>
      <c r="D17" s="811">
        <v>16</v>
      </c>
      <c r="E17" s="814" t="s">
        <v>1321</v>
      </c>
      <c r="F17" s="798">
        <v>2735.85</v>
      </c>
      <c r="G17" s="766">
        <v>0.46905458716304133</v>
      </c>
      <c r="H17" s="752">
        <v>8</v>
      </c>
      <c r="I17" s="789">
        <v>0.5</v>
      </c>
      <c r="J17" s="817">
        <v>3096.84</v>
      </c>
      <c r="K17" s="766">
        <v>0.53094541283695862</v>
      </c>
      <c r="L17" s="752">
        <v>8</v>
      </c>
      <c r="M17" s="789">
        <v>0.5</v>
      </c>
    </row>
    <row r="18" spans="1:13" ht="14.4" customHeight="1" x14ac:dyDescent="0.3">
      <c r="A18" s="807" t="s">
        <v>1322</v>
      </c>
      <c r="B18" s="798">
        <v>61963.22</v>
      </c>
      <c r="C18" s="748">
        <v>1</v>
      </c>
      <c r="D18" s="811">
        <v>96</v>
      </c>
      <c r="E18" s="814" t="s">
        <v>1322</v>
      </c>
      <c r="F18" s="798">
        <v>50968.600000000006</v>
      </c>
      <c r="G18" s="766">
        <v>0.82256215864830795</v>
      </c>
      <c r="H18" s="752">
        <v>71</v>
      </c>
      <c r="I18" s="789">
        <v>0.73958333333333337</v>
      </c>
      <c r="J18" s="817">
        <v>10994.619999999999</v>
      </c>
      <c r="K18" s="766">
        <v>0.17743784135169216</v>
      </c>
      <c r="L18" s="752">
        <v>25</v>
      </c>
      <c r="M18" s="789">
        <v>0.26041666666666669</v>
      </c>
    </row>
    <row r="19" spans="1:13" ht="14.4" customHeight="1" x14ac:dyDescent="0.3">
      <c r="A19" s="807" t="s">
        <v>1323</v>
      </c>
      <c r="B19" s="798">
        <v>74923.409999999989</v>
      </c>
      <c r="C19" s="748">
        <v>1</v>
      </c>
      <c r="D19" s="811">
        <v>132</v>
      </c>
      <c r="E19" s="814" t="s">
        <v>1323</v>
      </c>
      <c r="F19" s="798">
        <v>52731.749999999993</v>
      </c>
      <c r="G19" s="766">
        <v>0.70380872947453943</v>
      </c>
      <c r="H19" s="752">
        <v>81</v>
      </c>
      <c r="I19" s="789">
        <v>0.61363636363636365</v>
      </c>
      <c r="J19" s="817">
        <v>22191.66</v>
      </c>
      <c r="K19" s="766">
        <v>0.29619127052546063</v>
      </c>
      <c r="L19" s="752">
        <v>51</v>
      </c>
      <c r="M19" s="789">
        <v>0.38636363636363635</v>
      </c>
    </row>
    <row r="20" spans="1:13" ht="14.4" customHeight="1" x14ac:dyDescent="0.3">
      <c r="A20" s="807" t="s">
        <v>1324</v>
      </c>
      <c r="B20" s="798">
        <v>86835.220000000016</v>
      </c>
      <c r="C20" s="748">
        <v>1</v>
      </c>
      <c r="D20" s="811">
        <v>120</v>
      </c>
      <c r="E20" s="814" t="s">
        <v>1324</v>
      </c>
      <c r="F20" s="798">
        <v>62461.440000000017</v>
      </c>
      <c r="G20" s="766">
        <v>0.71930997583699341</v>
      </c>
      <c r="H20" s="752">
        <v>74</v>
      </c>
      <c r="I20" s="789">
        <v>0.6166666666666667</v>
      </c>
      <c r="J20" s="817">
        <v>24373.78</v>
      </c>
      <c r="K20" s="766">
        <v>0.28069002416300659</v>
      </c>
      <c r="L20" s="752">
        <v>46</v>
      </c>
      <c r="M20" s="789">
        <v>0.38333333333333336</v>
      </c>
    </row>
    <row r="21" spans="1:13" ht="14.4" customHeight="1" x14ac:dyDescent="0.3">
      <c r="A21" s="807" t="s">
        <v>1325</v>
      </c>
      <c r="B21" s="798">
        <v>46653.58</v>
      </c>
      <c r="C21" s="748">
        <v>1</v>
      </c>
      <c r="D21" s="811">
        <v>96</v>
      </c>
      <c r="E21" s="814" t="s">
        <v>1325</v>
      </c>
      <c r="F21" s="798">
        <v>40525.53</v>
      </c>
      <c r="G21" s="766">
        <v>0.86864780794957208</v>
      </c>
      <c r="H21" s="752">
        <v>60</v>
      </c>
      <c r="I21" s="789">
        <v>0.625</v>
      </c>
      <c r="J21" s="817">
        <v>6128.050000000002</v>
      </c>
      <c r="K21" s="766">
        <v>0.13135219205042789</v>
      </c>
      <c r="L21" s="752">
        <v>36</v>
      </c>
      <c r="M21" s="789">
        <v>0.375</v>
      </c>
    </row>
    <row r="22" spans="1:13" ht="14.4" customHeight="1" x14ac:dyDescent="0.3">
      <c r="A22" s="807" t="s">
        <v>1326</v>
      </c>
      <c r="B22" s="798">
        <v>114259.90999999999</v>
      </c>
      <c r="C22" s="748">
        <v>1</v>
      </c>
      <c r="D22" s="811">
        <v>218</v>
      </c>
      <c r="E22" s="814" t="s">
        <v>1326</v>
      </c>
      <c r="F22" s="798">
        <v>99245.169999999984</v>
      </c>
      <c r="G22" s="766">
        <v>0.86859135457046999</v>
      </c>
      <c r="H22" s="752">
        <v>105</v>
      </c>
      <c r="I22" s="789">
        <v>0.48165137614678899</v>
      </c>
      <c r="J22" s="817">
        <v>15014.74</v>
      </c>
      <c r="K22" s="766">
        <v>0.13140864542952993</v>
      </c>
      <c r="L22" s="752">
        <v>113</v>
      </c>
      <c r="M22" s="789">
        <v>0.51834862385321101</v>
      </c>
    </row>
    <row r="23" spans="1:13" ht="14.4" customHeight="1" x14ac:dyDescent="0.3">
      <c r="A23" s="807" t="s">
        <v>1327</v>
      </c>
      <c r="B23" s="798">
        <v>56639.030000000013</v>
      </c>
      <c r="C23" s="748">
        <v>1</v>
      </c>
      <c r="D23" s="811">
        <v>77</v>
      </c>
      <c r="E23" s="814" t="s">
        <v>1327</v>
      </c>
      <c r="F23" s="798">
        <v>49788.30000000001</v>
      </c>
      <c r="G23" s="766">
        <v>0.8790457746186684</v>
      </c>
      <c r="H23" s="752">
        <v>51</v>
      </c>
      <c r="I23" s="789">
        <v>0.66233766233766234</v>
      </c>
      <c r="J23" s="817">
        <v>6850.7300000000005</v>
      </c>
      <c r="K23" s="766">
        <v>0.12095422538133155</v>
      </c>
      <c r="L23" s="752">
        <v>26</v>
      </c>
      <c r="M23" s="789">
        <v>0.33766233766233766</v>
      </c>
    </row>
    <row r="24" spans="1:13" ht="14.4" customHeight="1" x14ac:dyDescent="0.3">
      <c r="A24" s="807" t="s">
        <v>1328</v>
      </c>
      <c r="B24" s="798">
        <v>31503.15</v>
      </c>
      <c r="C24" s="748">
        <v>1</v>
      </c>
      <c r="D24" s="811">
        <v>59</v>
      </c>
      <c r="E24" s="814" t="s">
        <v>1328</v>
      </c>
      <c r="F24" s="798">
        <v>23932.090000000004</v>
      </c>
      <c r="G24" s="766">
        <v>0.75967292159672928</v>
      </c>
      <c r="H24" s="752">
        <v>30</v>
      </c>
      <c r="I24" s="789">
        <v>0.50847457627118642</v>
      </c>
      <c r="J24" s="817">
        <v>7571.0599999999995</v>
      </c>
      <c r="K24" s="766">
        <v>0.24032707840327075</v>
      </c>
      <c r="L24" s="752">
        <v>29</v>
      </c>
      <c r="M24" s="789">
        <v>0.49152542372881358</v>
      </c>
    </row>
    <row r="25" spans="1:13" ht="14.4" customHeight="1" x14ac:dyDescent="0.3">
      <c r="A25" s="807" t="s">
        <v>1329</v>
      </c>
      <c r="B25" s="798">
        <v>57119.67</v>
      </c>
      <c r="C25" s="748">
        <v>1</v>
      </c>
      <c r="D25" s="811">
        <v>92</v>
      </c>
      <c r="E25" s="814" t="s">
        <v>1329</v>
      </c>
      <c r="F25" s="798">
        <v>24552</v>
      </c>
      <c r="G25" s="766">
        <v>0.4298344160601768</v>
      </c>
      <c r="H25" s="752">
        <v>47</v>
      </c>
      <c r="I25" s="789">
        <v>0.51086956521739135</v>
      </c>
      <c r="J25" s="817">
        <v>32567.67</v>
      </c>
      <c r="K25" s="766">
        <v>0.5701655839398232</v>
      </c>
      <c r="L25" s="752">
        <v>45</v>
      </c>
      <c r="M25" s="789">
        <v>0.4891304347826087</v>
      </c>
    </row>
    <row r="26" spans="1:13" ht="14.4" customHeight="1" x14ac:dyDescent="0.3">
      <c r="A26" s="807" t="s">
        <v>1330</v>
      </c>
      <c r="B26" s="798">
        <v>56759.62999999999</v>
      </c>
      <c r="C26" s="748">
        <v>1</v>
      </c>
      <c r="D26" s="811">
        <v>59</v>
      </c>
      <c r="E26" s="814" t="s">
        <v>1330</v>
      </c>
      <c r="F26" s="798">
        <v>36653.989999999991</v>
      </c>
      <c r="G26" s="766">
        <v>0.64577570361188041</v>
      </c>
      <c r="H26" s="752">
        <v>32</v>
      </c>
      <c r="I26" s="789">
        <v>0.5423728813559322</v>
      </c>
      <c r="J26" s="817">
        <v>20105.64</v>
      </c>
      <c r="K26" s="766">
        <v>0.35422429638811959</v>
      </c>
      <c r="L26" s="752">
        <v>27</v>
      </c>
      <c r="M26" s="789">
        <v>0.4576271186440678</v>
      </c>
    </row>
    <row r="27" spans="1:13" ht="14.4" customHeight="1" x14ac:dyDescent="0.3">
      <c r="A27" s="807" t="s">
        <v>1331</v>
      </c>
      <c r="B27" s="798">
        <v>115034.58</v>
      </c>
      <c r="C27" s="748">
        <v>1</v>
      </c>
      <c r="D27" s="811">
        <v>180</v>
      </c>
      <c r="E27" s="814" t="s">
        <v>1331</v>
      </c>
      <c r="F27" s="798">
        <v>84724.92</v>
      </c>
      <c r="G27" s="766">
        <v>0.73651696733277938</v>
      </c>
      <c r="H27" s="752">
        <v>116</v>
      </c>
      <c r="I27" s="789">
        <v>0.64444444444444449</v>
      </c>
      <c r="J27" s="817">
        <v>30309.660000000003</v>
      </c>
      <c r="K27" s="766">
        <v>0.26348303266722062</v>
      </c>
      <c r="L27" s="752">
        <v>64</v>
      </c>
      <c r="M27" s="789">
        <v>0.35555555555555557</v>
      </c>
    </row>
    <row r="28" spans="1:13" ht="14.4" customHeight="1" x14ac:dyDescent="0.3">
      <c r="A28" s="807" t="s">
        <v>1332</v>
      </c>
      <c r="B28" s="798">
        <v>56962.630000000005</v>
      </c>
      <c r="C28" s="748">
        <v>1</v>
      </c>
      <c r="D28" s="811">
        <v>67</v>
      </c>
      <c r="E28" s="814" t="s">
        <v>1332</v>
      </c>
      <c r="F28" s="798">
        <v>48135.01</v>
      </c>
      <c r="G28" s="766">
        <v>0.84502787178190331</v>
      </c>
      <c r="H28" s="752">
        <v>51</v>
      </c>
      <c r="I28" s="789">
        <v>0.76119402985074625</v>
      </c>
      <c r="J28" s="817">
        <v>8827.619999999999</v>
      </c>
      <c r="K28" s="766">
        <v>0.15497212821809664</v>
      </c>
      <c r="L28" s="752">
        <v>16</v>
      </c>
      <c r="M28" s="789">
        <v>0.23880597014925373</v>
      </c>
    </row>
    <row r="29" spans="1:13" ht="14.4" customHeight="1" x14ac:dyDescent="0.3">
      <c r="A29" s="807" t="s">
        <v>1333</v>
      </c>
      <c r="B29" s="798">
        <v>60086.400000000001</v>
      </c>
      <c r="C29" s="748">
        <v>1</v>
      </c>
      <c r="D29" s="811">
        <v>125</v>
      </c>
      <c r="E29" s="814" t="s">
        <v>1333</v>
      </c>
      <c r="F29" s="798">
        <v>45495.18</v>
      </c>
      <c r="G29" s="766">
        <v>0.75716268573254508</v>
      </c>
      <c r="H29" s="752">
        <v>50</v>
      </c>
      <c r="I29" s="789">
        <v>0.4</v>
      </c>
      <c r="J29" s="817">
        <v>14591.220000000001</v>
      </c>
      <c r="K29" s="766">
        <v>0.24283731426745489</v>
      </c>
      <c r="L29" s="752">
        <v>75</v>
      </c>
      <c r="M29" s="789">
        <v>0.6</v>
      </c>
    </row>
    <row r="30" spans="1:13" ht="14.4" customHeight="1" thickBot="1" x14ac:dyDescent="0.35">
      <c r="A30" s="808" t="s">
        <v>1334</v>
      </c>
      <c r="B30" s="799">
        <v>49771.35</v>
      </c>
      <c r="C30" s="755">
        <v>1</v>
      </c>
      <c r="D30" s="812">
        <v>45</v>
      </c>
      <c r="E30" s="815" t="s">
        <v>1334</v>
      </c>
      <c r="F30" s="799">
        <v>39140.14</v>
      </c>
      <c r="G30" s="767">
        <v>0.78639900263906848</v>
      </c>
      <c r="H30" s="759">
        <v>34</v>
      </c>
      <c r="I30" s="790">
        <v>0.75555555555555554</v>
      </c>
      <c r="J30" s="818">
        <v>10631.210000000001</v>
      </c>
      <c r="K30" s="767">
        <v>0.21360099736093158</v>
      </c>
      <c r="L30" s="759">
        <v>11</v>
      </c>
      <c r="M30" s="790">
        <v>0.24444444444444444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92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2257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1842182.5600000012</v>
      </c>
      <c r="N3" s="70">
        <f>SUBTOTAL(9,N7:N1048576)</f>
        <v>4355</v>
      </c>
      <c r="O3" s="70">
        <f>SUBTOTAL(9,O7:O1048576)</f>
        <v>2505.0000000000005</v>
      </c>
      <c r="P3" s="70">
        <f>SUBTOTAL(9,P7:P1048576)</f>
        <v>1113444.679999999</v>
      </c>
      <c r="Q3" s="71">
        <f>IF(M3=0,0,P3/M3)</f>
        <v>0.60441603572666447</v>
      </c>
      <c r="R3" s="70">
        <f>SUBTOTAL(9,R7:R1048576)</f>
        <v>2606</v>
      </c>
      <c r="S3" s="71">
        <f>IF(N3=0,0,R3/N3)</f>
        <v>0.59839265212399539</v>
      </c>
      <c r="T3" s="70">
        <f>SUBTOTAL(9,T7:T1048576)</f>
        <v>1449.9999999999998</v>
      </c>
      <c r="U3" s="72">
        <f>IF(O3=0,0,T3/O3)</f>
        <v>0.57884231536926123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11</v>
      </c>
      <c r="B7" s="825" t="s">
        <v>1297</v>
      </c>
      <c r="C7" s="825" t="s">
        <v>1300</v>
      </c>
      <c r="D7" s="826" t="s">
        <v>2254</v>
      </c>
      <c r="E7" s="827" t="s">
        <v>1312</v>
      </c>
      <c r="F7" s="825" t="s">
        <v>1298</v>
      </c>
      <c r="G7" s="825" t="s">
        <v>1335</v>
      </c>
      <c r="H7" s="825" t="s">
        <v>592</v>
      </c>
      <c r="I7" s="825" t="s">
        <v>1336</v>
      </c>
      <c r="J7" s="825" t="s">
        <v>1337</v>
      </c>
      <c r="K7" s="825" t="s">
        <v>1338</v>
      </c>
      <c r="L7" s="828">
        <v>401.63</v>
      </c>
      <c r="M7" s="828">
        <v>1204.8899999999999</v>
      </c>
      <c r="N7" s="825">
        <v>3</v>
      </c>
      <c r="O7" s="829">
        <v>1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" customHeight="1" x14ac:dyDescent="0.3">
      <c r="A8" s="831">
        <v>11</v>
      </c>
      <c r="B8" s="832" t="s">
        <v>1297</v>
      </c>
      <c r="C8" s="832" t="s">
        <v>1300</v>
      </c>
      <c r="D8" s="833" t="s">
        <v>2254</v>
      </c>
      <c r="E8" s="834" t="s">
        <v>1312</v>
      </c>
      <c r="F8" s="832" t="s">
        <v>1298</v>
      </c>
      <c r="G8" s="832" t="s">
        <v>1339</v>
      </c>
      <c r="H8" s="832" t="s">
        <v>635</v>
      </c>
      <c r="I8" s="832" t="s">
        <v>1340</v>
      </c>
      <c r="J8" s="832" t="s">
        <v>673</v>
      </c>
      <c r="K8" s="832" t="s">
        <v>1090</v>
      </c>
      <c r="L8" s="835">
        <v>736.33</v>
      </c>
      <c r="M8" s="835">
        <v>1472.66</v>
      </c>
      <c r="N8" s="832">
        <v>2</v>
      </c>
      <c r="O8" s="836">
        <v>2</v>
      </c>
      <c r="P8" s="835">
        <v>1472.66</v>
      </c>
      <c r="Q8" s="837">
        <v>1</v>
      </c>
      <c r="R8" s="832">
        <v>2</v>
      </c>
      <c r="S8" s="837">
        <v>1</v>
      </c>
      <c r="T8" s="836">
        <v>2</v>
      </c>
      <c r="U8" s="838">
        <v>1</v>
      </c>
    </row>
    <row r="9" spans="1:21" ht="14.4" customHeight="1" x14ac:dyDescent="0.3">
      <c r="A9" s="831">
        <v>11</v>
      </c>
      <c r="B9" s="832" t="s">
        <v>1297</v>
      </c>
      <c r="C9" s="832" t="s">
        <v>1300</v>
      </c>
      <c r="D9" s="833" t="s">
        <v>2254</v>
      </c>
      <c r="E9" s="834" t="s">
        <v>1312</v>
      </c>
      <c r="F9" s="832" t="s">
        <v>1298</v>
      </c>
      <c r="G9" s="832" t="s">
        <v>1339</v>
      </c>
      <c r="H9" s="832" t="s">
        <v>635</v>
      </c>
      <c r="I9" s="832" t="s">
        <v>1341</v>
      </c>
      <c r="J9" s="832" t="s">
        <v>673</v>
      </c>
      <c r="K9" s="832" t="s">
        <v>1165</v>
      </c>
      <c r="L9" s="835">
        <v>923.74</v>
      </c>
      <c r="M9" s="835">
        <v>923.74</v>
      </c>
      <c r="N9" s="832">
        <v>1</v>
      </c>
      <c r="O9" s="836">
        <v>1</v>
      </c>
      <c r="P9" s="835">
        <v>923.74</v>
      </c>
      <c r="Q9" s="837">
        <v>1</v>
      </c>
      <c r="R9" s="832">
        <v>1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11</v>
      </c>
      <c r="B10" s="832" t="s">
        <v>1297</v>
      </c>
      <c r="C10" s="832" t="s">
        <v>1300</v>
      </c>
      <c r="D10" s="833" t="s">
        <v>2254</v>
      </c>
      <c r="E10" s="834" t="s">
        <v>1312</v>
      </c>
      <c r="F10" s="832" t="s">
        <v>1298</v>
      </c>
      <c r="G10" s="832" t="s">
        <v>1342</v>
      </c>
      <c r="H10" s="832" t="s">
        <v>635</v>
      </c>
      <c r="I10" s="832" t="s">
        <v>1147</v>
      </c>
      <c r="J10" s="832" t="s">
        <v>1148</v>
      </c>
      <c r="K10" s="832" t="s">
        <v>1149</v>
      </c>
      <c r="L10" s="835">
        <v>0</v>
      </c>
      <c r="M10" s="835">
        <v>0</v>
      </c>
      <c r="N10" s="832">
        <v>3</v>
      </c>
      <c r="O10" s="836">
        <v>2</v>
      </c>
      <c r="P10" s="835">
        <v>0</v>
      </c>
      <c r="Q10" s="837"/>
      <c r="R10" s="832">
        <v>2</v>
      </c>
      <c r="S10" s="837">
        <v>0.66666666666666663</v>
      </c>
      <c r="T10" s="836">
        <v>1</v>
      </c>
      <c r="U10" s="838">
        <v>0.5</v>
      </c>
    </row>
    <row r="11" spans="1:21" ht="14.4" customHeight="1" x14ac:dyDescent="0.3">
      <c r="A11" s="831">
        <v>11</v>
      </c>
      <c r="B11" s="832" t="s">
        <v>1297</v>
      </c>
      <c r="C11" s="832" t="s">
        <v>1300</v>
      </c>
      <c r="D11" s="833" t="s">
        <v>2254</v>
      </c>
      <c r="E11" s="834" t="s">
        <v>1312</v>
      </c>
      <c r="F11" s="832" t="s">
        <v>1298</v>
      </c>
      <c r="G11" s="832" t="s">
        <v>1343</v>
      </c>
      <c r="H11" s="832" t="s">
        <v>592</v>
      </c>
      <c r="I11" s="832" t="s">
        <v>1344</v>
      </c>
      <c r="J11" s="832" t="s">
        <v>1345</v>
      </c>
      <c r="K11" s="832" t="s">
        <v>1346</v>
      </c>
      <c r="L11" s="835">
        <v>31.32</v>
      </c>
      <c r="M11" s="835">
        <v>31.32</v>
      </c>
      <c r="N11" s="832">
        <v>1</v>
      </c>
      <c r="O11" s="836">
        <v>1</v>
      </c>
      <c r="P11" s="835">
        <v>31.32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11</v>
      </c>
      <c r="B12" s="832" t="s">
        <v>1297</v>
      </c>
      <c r="C12" s="832" t="s">
        <v>1300</v>
      </c>
      <c r="D12" s="833" t="s">
        <v>2254</v>
      </c>
      <c r="E12" s="834" t="s">
        <v>1312</v>
      </c>
      <c r="F12" s="832" t="s">
        <v>1299</v>
      </c>
      <c r="G12" s="832" t="s">
        <v>1347</v>
      </c>
      <c r="H12" s="832" t="s">
        <v>592</v>
      </c>
      <c r="I12" s="832" t="s">
        <v>1348</v>
      </c>
      <c r="J12" s="832" t="s">
        <v>1349</v>
      </c>
      <c r="K12" s="832" t="s">
        <v>1350</v>
      </c>
      <c r="L12" s="835">
        <v>245.43</v>
      </c>
      <c r="M12" s="835">
        <v>490.86</v>
      </c>
      <c r="N12" s="832">
        <v>2</v>
      </c>
      <c r="O12" s="836">
        <v>2</v>
      </c>
      <c r="P12" s="835">
        <v>490.86</v>
      </c>
      <c r="Q12" s="837">
        <v>1</v>
      </c>
      <c r="R12" s="832">
        <v>2</v>
      </c>
      <c r="S12" s="837">
        <v>1</v>
      </c>
      <c r="T12" s="836">
        <v>2</v>
      </c>
      <c r="U12" s="838">
        <v>1</v>
      </c>
    </row>
    <row r="13" spans="1:21" ht="14.4" customHeight="1" x14ac:dyDescent="0.3">
      <c r="A13" s="831">
        <v>11</v>
      </c>
      <c r="B13" s="832" t="s">
        <v>1297</v>
      </c>
      <c r="C13" s="832" t="s">
        <v>1300</v>
      </c>
      <c r="D13" s="833" t="s">
        <v>2254</v>
      </c>
      <c r="E13" s="834" t="s">
        <v>1319</v>
      </c>
      <c r="F13" s="832" t="s">
        <v>1299</v>
      </c>
      <c r="G13" s="832" t="s">
        <v>1347</v>
      </c>
      <c r="H13" s="832" t="s">
        <v>592</v>
      </c>
      <c r="I13" s="832" t="s">
        <v>1351</v>
      </c>
      <c r="J13" s="832" t="s">
        <v>1352</v>
      </c>
      <c r="K13" s="832" t="s">
        <v>1353</v>
      </c>
      <c r="L13" s="835">
        <v>500</v>
      </c>
      <c r="M13" s="835">
        <v>500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11</v>
      </c>
      <c r="B14" s="832" t="s">
        <v>1297</v>
      </c>
      <c r="C14" s="832" t="s">
        <v>1300</v>
      </c>
      <c r="D14" s="833" t="s">
        <v>2254</v>
      </c>
      <c r="E14" s="834" t="s">
        <v>1320</v>
      </c>
      <c r="F14" s="832" t="s">
        <v>1298</v>
      </c>
      <c r="G14" s="832" t="s">
        <v>1339</v>
      </c>
      <c r="H14" s="832" t="s">
        <v>635</v>
      </c>
      <c r="I14" s="832" t="s">
        <v>1354</v>
      </c>
      <c r="J14" s="832" t="s">
        <v>673</v>
      </c>
      <c r="K14" s="832" t="s">
        <v>1092</v>
      </c>
      <c r="L14" s="835">
        <v>490.89</v>
      </c>
      <c r="M14" s="835">
        <v>490.89</v>
      </c>
      <c r="N14" s="832">
        <v>1</v>
      </c>
      <c r="O14" s="836">
        <v>1</v>
      </c>
      <c r="P14" s="835">
        <v>490.89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" customHeight="1" x14ac:dyDescent="0.3">
      <c r="A15" s="831">
        <v>11</v>
      </c>
      <c r="B15" s="832" t="s">
        <v>1297</v>
      </c>
      <c r="C15" s="832" t="s">
        <v>1300</v>
      </c>
      <c r="D15" s="833" t="s">
        <v>2254</v>
      </c>
      <c r="E15" s="834" t="s">
        <v>1320</v>
      </c>
      <c r="F15" s="832" t="s">
        <v>1298</v>
      </c>
      <c r="G15" s="832" t="s">
        <v>1339</v>
      </c>
      <c r="H15" s="832" t="s">
        <v>635</v>
      </c>
      <c r="I15" s="832" t="s">
        <v>1340</v>
      </c>
      <c r="J15" s="832" t="s">
        <v>673</v>
      </c>
      <c r="K15" s="832" t="s">
        <v>1090</v>
      </c>
      <c r="L15" s="835">
        <v>736.33</v>
      </c>
      <c r="M15" s="835">
        <v>1472.66</v>
      </c>
      <c r="N15" s="832">
        <v>2</v>
      </c>
      <c r="O15" s="836">
        <v>2</v>
      </c>
      <c r="P15" s="835">
        <v>736.33</v>
      </c>
      <c r="Q15" s="837">
        <v>0.5</v>
      </c>
      <c r="R15" s="832">
        <v>1</v>
      </c>
      <c r="S15" s="837">
        <v>0.5</v>
      </c>
      <c r="T15" s="836">
        <v>1</v>
      </c>
      <c r="U15" s="838">
        <v>0.5</v>
      </c>
    </row>
    <row r="16" spans="1:21" ht="14.4" customHeight="1" x14ac:dyDescent="0.3">
      <c r="A16" s="831">
        <v>11</v>
      </c>
      <c r="B16" s="832" t="s">
        <v>1297</v>
      </c>
      <c r="C16" s="832" t="s">
        <v>1300</v>
      </c>
      <c r="D16" s="833" t="s">
        <v>2254</v>
      </c>
      <c r="E16" s="834" t="s">
        <v>1320</v>
      </c>
      <c r="F16" s="832" t="s">
        <v>1299</v>
      </c>
      <c r="G16" s="832" t="s">
        <v>1347</v>
      </c>
      <c r="H16" s="832" t="s">
        <v>592</v>
      </c>
      <c r="I16" s="832" t="s">
        <v>1355</v>
      </c>
      <c r="J16" s="832" t="s">
        <v>1356</v>
      </c>
      <c r="K16" s="832" t="s">
        <v>1357</v>
      </c>
      <c r="L16" s="835">
        <v>1000</v>
      </c>
      <c r="M16" s="835">
        <v>1000</v>
      </c>
      <c r="N16" s="832">
        <v>1</v>
      </c>
      <c r="O16" s="836">
        <v>1</v>
      </c>
      <c r="P16" s="835">
        <v>1000</v>
      </c>
      <c r="Q16" s="837">
        <v>1</v>
      </c>
      <c r="R16" s="832">
        <v>1</v>
      </c>
      <c r="S16" s="837">
        <v>1</v>
      </c>
      <c r="T16" s="836">
        <v>1</v>
      </c>
      <c r="U16" s="838">
        <v>1</v>
      </c>
    </row>
    <row r="17" spans="1:21" ht="14.4" customHeight="1" x14ac:dyDescent="0.3">
      <c r="A17" s="831">
        <v>11</v>
      </c>
      <c r="B17" s="832" t="s">
        <v>1297</v>
      </c>
      <c r="C17" s="832" t="s">
        <v>1300</v>
      </c>
      <c r="D17" s="833" t="s">
        <v>2254</v>
      </c>
      <c r="E17" s="834" t="s">
        <v>1320</v>
      </c>
      <c r="F17" s="832" t="s">
        <v>1299</v>
      </c>
      <c r="G17" s="832" t="s">
        <v>1347</v>
      </c>
      <c r="H17" s="832" t="s">
        <v>592</v>
      </c>
      <c r="I17" s="832" t="s">
        <v>1351</v>
      </c>
      <c r="J17" s="832" t="s">
        <v>1352</v>
      </c>
      <c r="K17" s="832" t="s">
        <v>1353</v>
      </c>
      <c r="L17" s="835">
        <v>500</v>
      </c>
      <c r="M17" s="835">
        <v>500</v>
      </c>
      <c r="N17" s="832">
        <v>1</v>
      </c>
      <c r="O17" s="836">
        <v>1</v>
      </c>
      <c r="P17" s="835">
        <v>500</v>
      </c>
      <c r="Q17" s="837">
        <v>1</v>
      </c>
      <c r="R17" s="832">
        <v>1</v>
      </c>
      <c r="S17" s="837">
        <v>1</v>
      </c>
      <c r="T17" s="836">
        <v>1</v>
      </c>
      <c r="U17" s="838">
        <v>1</v>
      </c>
    </row>
    <row r="18" spans="1:21" ht="14.4" customHeight="1" x14ac:dyDescent="0.3">
      <c r="A18" s="831">
        <v>11</v>
      </c>
      <c r="B18" s="832" t="s">
        <v>1297</v>
      </c>
      <c r="C18" s="832" t="s">
        <v>1300</v>
      </c>
      <c r="D18" s="833" t="s">
        <v>2254</v>
      </c>
      <c r="E18" s="834" t="s">
        <v>1324</v>
      </c>
      <c r="F18" s="832" t="s">
        <v>1298</v>
      </c>
      <c r="G18" s="832" t="s">
        <v>1339</v>
      </c>
      <c r="H18" s="832" t="s">
        <v>635</v>
      </c>
      <c r="I18" s="832" t="s">
        <v>1354</v>
      </c>
      <c r="J18" s="832" t="s">
        <v>673</v>
      </c>
      <c r="K18" s="832" t="s">
        <v>1092</v>
      </c>
      <c r="L18" s="835">
        <v>490.89</v>
      </c>
      <c r="M18" s="835">
        <v>490.89</v>
      </c>
      <c r="N18" s="832">
        <v>1</v>
      </c>
      <c r="O18" s="836">
        <v>1</v>
      </c>
      <c r="P18" s="835">
        <v>490.89</v>
      </c>
      <c r="Q18" s="837">
        <v>1</v>
      </c>
      <c r="R18" s="832">
        <v>1</v>
      </c>
      <c r="S18" s="837">
        <v>1</v>
      </c>
      <c r="T18" s="836">
        <v>1</v>
      </c>
      <c r="U18" s="838">
        <v>1</v>
      </c>
    </row>
    <row r="19" spans="1:21" ht="14.4" customHeight="1" x14ac:dyDescent="0.3">
      <c r="A19" s="831">
        <v>11</v>
      </c>
      <c r="B19" s="832" t="s">
        <v>1297</v>
      </c>
      <c r="C19" s="832" t="s">
        <v>1300</v>
      </c>
      <c r="D19" s="833" t="s">
        <v>2254</v>
      </c>
      <c r="E19" s="834" t="s">
        <v>1324</v>
      </c>
      <c r="F19" s="832" t="s">
        <v>1298</v>
      </c>
      <c r="G19" s="832" t="s">
        <v>1339</v>
      </c>
      <c r="H19" s="832" t="s">
        <v>635</v>
      </c>
      <c r="I19" s="832" t="s">
        <v>1340</v>
      </c>
      <c r="J19" s="832" t="s">
        <v>673</v>
      </c>
      <c r="K19" s="832" t="s">
        <v>1090</v>
      </c>
      <c r="L19" s="835">
        <v>736.33</v>
      </c>
      <c r="M19" s="835">
        <v>13253.94</v>
      </c>
      <c r="N19" s="832">
        <v>18</v>
      </c>
      <c r="O19" s="836">
        <v>16</v>
      </c>
      <c r="P19" s="835">
        <v>12517.61</v>
      </c>
      <c r="Q19" s="837">
        <v>0.94444444444444442</v>
      </c>
      <c r="R19" s="832">
        <v>17</v>
      </c>
      <c r="S19" s="837">
        <v>0.94444444444444442</v>
      </c>
      <c r="T19" s="836">
        <v>15</v>
      </c>
      <c r="U19" s="838">
        <v>0.9375</v>
      </c>
    </row>
    <row r="20" spans="1:21" ht="14.4" customHeight="1" x14ac:dyDescent="0.3">
      <c r="A20" s="831">
        <v>11</v>
      </c>
      <c r="B20" s="832" t="s">
        <v>1297</v>
      </c>
      <c r="C20" s="832" t="s">
        <v>1300</v>
      </c>
      <c r="D20" s="833" t="s">
        <v>2254</v>
      </c>
      <c r="E20" s="834" t="s">
        <v>1324</v>
      </c>
      <c r="F20" s="832" t="s">
        <v>1298</v>
      </c>
      <c r="G20" s="832" t="s">
        <v>1339</v>
      </c>
      <c r="H20" s="832" t="s">
        <v>635</v>
      </c>
      <c r="I20" s="832" t="s">
        <v>1341</v>
      </c>
      <c r="J20" s="832" t="s">
        <v>673</v>
      </c>
      <c r="K20" s="832" t="s">
        <v>1165</v>
      </c>
      <c r="L20" s="835">
        <v>923.74</v>
      </c>
      <c r="M20" s="835">
        <v>923.74</v>
      </c>
      <c r="N20" s="832">
        <v>1</v>
      </c>
      <c r="O20" s="836">
        <v>1</v>
      </c>
      <c r="P20" s="835">
        <v>923.74</v>
      </c>
      <c r="Q20" s="837">
        <v>1</v>
      </c>
      <c r="R20" s="832">
        <v>1</v>
      </c>
      <c r="S20" s="837">
        <v>1</v>
      </c>
      <c r="T20" s="836">
        <v>1</v>
      </c>
      <c r="U20" s="838">
        <v>1</v>
      </c>
    </row>
    <row r="21" spans="1:21" ht="14.4" customHeight="1" x14ac:dyDescent="0.3">
      <c r="A21" s="831">
        <v>11</v>
      </c>
      <c r="B21" s="832" t="s">
        <v>1297</v>
      </c>
      <c r="C21" s="832" t="s">
        <v>1300</v>
      </c>
      <c r="D21" s="833" t="s">
        <v>2254</v>
      </c>
      <c r="E21" s="834" t="s">
        <v>1324</v>
      </c>
      <c r="F21" s="832" t="s">
        <v>1298</v>
      </c>
      <c r="G21" s="832" t="s">
        <v>1358</v>
      </c>
      <c r="H21" s="832" t="s">
        <v>635</v>
      </c>
      <c r="I21" s="832" t="s">
        <v>1144</v>
      </c>
      <c r="J21" s="832" t="s">
        <v>636</v>
      </c>
      <c r="K21" s="832" t="s">
        <v>1145</v>
      </c>
      <c r="L21" s="835">
        <v>48.42</v>
      </c>
      <c r="M21" s="835">
        <v>48.42</v>
      </c>
      <c r="N21" s="832">
        <v>1</v>
      </c>
      <c r="O21" s="836">
        <v>0.5</v>
      </c>
      <c r="P21" s="835">
        <v>48.42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" customHeight="1" x14ac:dyDescent="0.3">
      <c r="A22" s="831">
        <v>11</v>
      </c>
      <c r="B22" s="832" t="s">
        <v>1297</v>
      </c>
      <c r="C22" s="832" t="s">
        <v>1300</v>
      </c>
      <c r="D22" s="833" t="s">
        <v>2254</v>
      </c>
      <c r="E22" s="834" t="s">
        <v>1324</v>
      </c>
      <c r="F22" s="832" t="s">
        <v>1298</v>
      </c>
      <c r="G22" s="832" t="s">
        <v>1342</v>
      </c>
      <c r="H22" s="832" t="s">
        <v>635</v>
      </c>
      <c r="I22" s="832" t="s">
        <v>1147</v>
      </c>
      <c r="J22" s="832" t="s">
        <v>1148</v>
      </c>
      <c r="K22" s="832" t="s">
        <v>1149</v>
      </c>
      <c r="L22" s="835">
        <v>0</v>
      </c>
      <c r="M22" s="835">
        <v>0</v>
      </c>
      <c r="N22" s="832">
        <v>3</v>
      </c>
      <c r="O22" s="836">
        <v>2.5</v>
      </c>
      <c r="P22" s="835">
        <v>0</v>
      </c>
      <c r="Q22" s="837"/>
      <c r="R22" s="832">
        <v>3</v>
      </c>
      <c r="S22" s="837">
        <v>1</v>
      </c>
      <c r="T22" s="836">
        <v>2.5</v>
      </c>
      <c r="U22" s="838">
        <v>1</v>
      </c>
    </row>
    <row r="23" spans="1:21" ht="14.4" customHeight="1" x14ac:dyDescent="0.3">
      <c r="A23" s="831">
        <v>11</v>
      </c>
      <c r="B23" s="832" t="s">
        <v>1297</v>
      </c>
      <c r="C23" s="832" t="s">
        <v>1300</v>
      </c>
      <c r="D23" s="833" t="s">
        <v>2254</v>
      </c>
      <c r="E23" s="834" t="s">
        <v>1324</v>
      </c>
      <c r="F23" s="832" t="s">
        <v>1299</v>
      </c>
      <c r="G23" s="832" t="s">
        <v>1347</v>
      </c>
      <c r="H23" s="832" t="s">
        <v>592</v>
      </c>
      <c r="I23" s="832" t="s">
        <v>1355</v>
      </c>
      <c r="J23" s="832" t="s">
        <v>1356</v>
      </c>
      <c r="K23" s="832" t="s">
        <v>1357</v>
      </c>
      <c r="L23" s="835">
        <v>1000</v>
      </c>
      <c r="M23" s="835">
        <v>3000</v>
      </c>
      <c r="N23" s="832">
        <v>3</v>
      </c>
      <c r="O23" s="836">
        <v>3</v>
      </c>
      <c r="P23" s="835">
        <v>3000</v>
      </c>
      <c r="Q23" s="837">
        <v>1</v>
      </c>
      <c r="R23" s="832">
        <v>3</v>
      </c>
      <c r="S23" s="837">
        <v>1</v>
      </c>
      <c r="T23" s="836">
        <v>3</v>
      </c>
      <c r="U23" s="838">
        <v>1</v>
      </c>
    </row>
    <row r="24" spans="1:21" ht="14.4" customHeight="1" x14ac:dyDescent="0.3">
      <c r="A24" s="831">
        <v>11</v>
      </c>
      <c r="B24" s="832" t="s">
        <v>1297</v>
      </c>
      <c r="C24" s="832" t="s">
        <v>1300</v>
      </c>
      <c r="D24" s="833" t="s">
        <v>2254</v>
      </c>
      <c r="E24" s="834" t="s">
        <v>1324</v>
      </c>
      <c r="F24" s="832" t="s">
        <v>1299</v>
      </c>
      <c r="G24" s="832" t="s">
        <v>1347</v>
      </c>
      <c r="H24" s="832" t="s">
        <v>592</v>
      </c>
      <c r="I24" s="832" t="s">
        <v>1351</v>
      </c>
      <c r="J24" s="832" t="s">
        <v>1352</v>
      </c>
      <c r="K24" s="832" t="s">
        <v>1353</v>
      </c>
      <c r="L24" s="835">
        <v>500</v>
      </c>
      <c r="M24" s="835">
        <v>1000</v>
      </c>
      <c r="N24" s="832">
        <v>2</v>
      </c>
      <c r="O24" s="836">
        <v>2</v>
      </c>
      <c r="P24" s="835">
        <v>500</v>
      </c>
      <c r="Q24" s="837">
        <v>0.5</v>
      </c>
      <c r="R24" s="832">
        <v>1</v>
      </c>
      <c r="S24" s="837">
        <v>0.5</v>
      </c>
      <c r="T24" s="836">
        <v>1</v>
      </c>
      <c r="U24" s="838">
        <v>0.5</v>
      </c>
    </row>
    <row r="25" spans="1:21" ht="14.4" customHeight="1" x14ac:dyDescent="0.3">
      <c r="A25" s="831">
        <v>11</v>
      </c>
      <c r="B25" s="832" t="s">
        <v>1297</v>
      </c>
      <c r="C25" s="832" t="s">
        <v>1300</v>
      </c>
      <c r="D25" s="833" t="s">
        <v>2254</v>
      </c>
      <c r="E25" s="834" t="s">
        <v>1324</v>
      </c>
      <c r="F25" s="832" t="s">
        <v>1299</v>
      </c>
      <c r="G25" s="832" t="s">
        <v>1359</v>
      </c>
      <c r="H25" s="832" t="s">
        <v>592</v>
      </c>
      <c r="I25" s="832" t="s">
        <v>1360</v>
      </c>
      <c r="J25" s="832" t="s">
        <v>1361</v>
      </c>
      <c r="K25" s="832" t="s">
        <v>1362</v>
      </c>
      <c r="L25" s="835">
        <v>200</v>
      </c>
      <c r="M25" s="835">
        <v>800</v>
      </c>
      <c r="N25" s="832">
        <v>4</v>
      </c>
      <c r="O25" s="836">
        <v>2</v>
      </c>
      <c r="P25" s="835">
        <v>800</v>
      </c>
      <c r="Q25" s="837">
        <v>1</v>
      </c>
      <c r="R25" s="832">
        <v>4</v>
      </c>
      <c r="S25" s="837">
        <v>1</v>
      </c>
      <c r="T25" s="836">
        <v>2</v>
      </c>
      <c r="U25" s="838">
        <v>1</v>
      </c>
    </row>
    <row r="26" spans="1:21" ht="14.4" customHeight="1" x14ac:dyDescent="0.3">
      <c r="A26" s="831">
        <v>11</v>
      </c>
      <c r="B26" s="832" t="s">
        <v>1297</v>
      </c>
      <c r="C26" s="832" t="s">
        <v>1300</v>
      </c>
      <c r="D26" s="833" t="s">
        <v>2254</v>
      </c>
      <c r="E26" s="834" t="s">
        <v>1326</v>
      </c>
      <c r="F26" s="832" t="s">
        <v>1298</v>
      </c>
      <c r="G26" s="832" t="s">
        <v>1363</v>
      </c>
      <c r="H26" s="832" t="s">
        <v>635</v>
      </c>
      <c r="I26" s="832" t="s">
        <v>1188</v>
      </c>
      <c r="J26" s="832" t="s">
        <v>1189</v>
      </c>
      <c r="K26" s="832" t="s">
        <v>1190</v>
      </c>
      <c r="L26" s="835">
        <v>170.52</v>
      </c>
      <c r="M26" s="835">
        <v>1193.6400000000001</v>
      </c>
      <c r="N26" s="832">
        <v>7</v>
      </c>
      <c r="O26" s="836">
        <v>2</v>
      </c>
      <c r="P26" s="835">
        <v>1193.6400000000001</v>
      </c>
      <c r="Q26" s="837">
        <v>1</v>
      </c>
      <c r="R26" s="832">
        <v>7</v>
      </c>
      <c r="S26" s="837">
        <v>1</v>
      </c>
      <c r="T26" s="836">
        <v>2</v>
      </c>
      <c r="U26" s="838">
        <v>1</v>
      </c>
    </row>
    <row r="27" spans="1:21" ht="14.4" customHeight="1" x14ac:dyDescent="0.3">
      <c r="A27" s="831">
        <v>11</v>
      </c>
      <c r="B27" s="832" t="s">
        <v>1297</v>
      </c>
      <c r="C27" s="832" t="s">
        <v>1300</v>
      </c>
      <c r="D27" s="833" t="s">
        <v>2254</v>
      </c>
      <c r="E27" s="834" t="s">
        <v>1326</v>
      </c>
      <c r="F27" s="832" t="s">
        <v>1298</v>
      </c>
      <c r="G27" s="832" t="s">
        <v>1364</v>
      </c>
      <c r="H27" s="832" t="s">
        <v>592</v>
      </c>
      <c r="I27" s="832" t="s">
        <v>1365</v>
      </c>
      <c r="J27" s="832" t="s">
        <v>898</v>
      </c>
      <c r="K27" s="832" t="s">
        <v>1366</v>
      </c>
      <c r="L27" s="835">
        <v>75.05</v>
      </c>
      <c r="M27" s="835">
        <v>75.05</v>
      </c>
      <c r="N27" s="832">
        <v>1</v>
      </c>
      <c r="O27" s="836">
        <v>0.5</v>
      </c>
      <c r="P27" s="835">
        <v>75.05</v>
      </c>
      <c r="Q27" s="837">
        <v>1</v>
      </c>
      <c r="R27" s="832">
        <v>1</v>
      </c>
      <c r="S27" s="837">
        <v>1</v>
      </c>
      <c r="T27" s="836">
        <v>0.5</v>
      </c>
      <c r="U27" s="838">
        <v>1</v>
      </c>
    </row>
    <row r="28" spans="1:21" ht="14.4" customHeight="1" x14ac:dyDescent="0.3">
      <c r="A28" s="831">
        <v>11</v>
      </c>
      <c r="B28" s="832" t="s">
        <v>1297</v>
      </c>
      <c r="C28" s="832" t="s">
        <v>1300</v>
      </c>
      <c r="D28" s="833" t="s">
        <v>2254</v>
      </c>
      <c r="E28" s="834" t="s">
        <v>1326</v>
      </c>
      <c r="F28" s="832" t="s">
        <v>1298</v>
      </c>
      <c r="G28" s="832" t="s">
        <v>1367</v>
      </c>
      <c r="H28" s="832" t="s">
        <v>592</v>
      </c>
      <c r="I28" s="832" t="s">
        <v>1368</v>
      </c>
      <c r="J28" s="832" t="s">
        <v>1369</v>
      </c>
      <c r="K28" s="832" t="s">
        <v>1370</v>
      </c>
      <c r="L28" s="835">
        <v>60.9</v>
      </c>
      <c r="M28" s="835">
        <v>60.9</v>
      </c>
      <c r="N28" s="832">
        <v>1</v>
      </c>
      <c r="O28" s="836">
        <v>0.5</v>
      </c>
      <c r="P28" s="835">
        <v>60.9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" customHeight="1" x14ac:dyDescent="0.3">
      <c r="A29" s="831">
        <v>11</v>
      </c>
      <c r="B29" s="832" t="s">
        <v>1297</v>
      </c>
      <c r="C29" s="832" t="s">
        <v>1300</v>
      </c>
      <c r="D29" s="833" t="s">
        <v>2254</v>
      </c>
      <c r="E29" s="834" t="s">
        <v>1326</v>
      </c>
      <c r="F29" s="832" t="s">
        <v>1298</v>
      </c>
      <c r="G29" s="832" t="s">
        <v>1371</v>
      </c>
      <c r="H29" s="832" t="s">
        <v>592</v>
      </c>
      <c r="I29" s="832" t="s">
        <v>1372</v>
      </c>
      <c r="J29" s="832" t="s">
        <v>870</v>
      </c>
      <c r="K29" s="832" t="s">
        <v>1373</v>
      </c>
      <c r="L29" s="835">
        <v>0</v>
      </c>
      <c r="M29" s="835">
        <v>0</v>
      </c>
      <c r="N29" s="832">
        <v>11</v>
      </c>
      <c r="O29" s="836">
        <v>8</v>
      </c>
      <c r="P29" s="835">
        <v>0</v>
      </c>
      <c r="Q29" s="837"/>
      <c r="R29" s="832">
        <v>10</v>
      </c>
      <c r="S29" s="837">
        <v>0.90909090909090906</v>
      </c>
      <c r="T29" s="836">
        <v>7</v>
      </c>
      <c r="U29" s="838">
        <v>0.875</v>
      </c>
    </row>
    <row r="30" spans="1:21" ht="14.4" customHeight="1" x14ac:dyDescent="0.3">
      <c r="A30" s="831">
        <v>11</v>
      </c>
      <c r="B30" s="832" t="s">
        <v>1297</v>
      </c>
      <c r="C30" s="832" t="s">
        <v>1300</v>
      </c>
      <c r="D30" s="833" t="s">
        <v>2254</v>
      </c>
      <c r="E30" s="834" t="s">
        <v>1326</v>
      </c>
      <c r="F30" s="832" t="s">
        <v>1298</v>
      </c>
      <c r="G30" s="832" t="s">
        <v>1374</v>
      </c>
      <c r="H30" s="832" t="s">
        <v>592</v>
      </c>
      <c r="I30" s="832" t="s">
        <v>1375</v>
      </c>
      <c r="J30" s="832" t="s">
        <v>1376</v>
      </c>
      <c r="K30" s="832" t="s">
        <v>1377</v>
      </c>
      <c r="L30" s="835">
        <v>132.97999999999999</v>
      </c>
      <c r="M30" s="835">
        <v>398.93999999999994</v>
      </c>
      <c r="N30" s="832">
        <v>3</v>
      </c>
      <c r="O30" s="836">
        <v>0.5</v>
      </c>
      <c r="P30" s="835">
        <v>398.93999999999994</v>
      </c>
      <c r="Q30" s="837">
        <v>1</v>
      </c>
      <c r="R30" s="832">
        <v>3</v>
      </c>
      <c r="S30" s="837">
        <v>1</v>
      </c>
      <c r="T30" s="836">
        <v>0.5</v>
      </c>
      <c r="U30" s="838">
        <v>1</v>
      </c>
    </row>
    <row r="31" spans="1:21" ht="14.4" customHeight="1" x14ac:dyDescent="0.3">
      <c r="A31" s="831">
        <v>11</v>
      </c>
      <c r="B31" s="832" t="s">
        <v>1297</v>
      </c>
      <c r="C31" s="832" t="s">
        <v>1300</v>
      </c>
      <c r="D31" s="833" t="s">
        <v>2254</v>
      </c>
      <c r="E31" s="834" t="s">
        <v>1326</v>
      </c>
      <c r="F31" s="832" t="s">
        <v>1298</v>
      </c>
      <c r="G31" s="832" t="s">
        <v>1378</v>
      </c>
      <c r="H31" s="832" t="s">
        <v>635</v>
      </c>
      <c r="I31" s="832" t="s">
        <v>1379</v>
      </c>
      <c r="J31" s="832" t="s">
        <v>1380</v>
      </c>
      <c r="K31" s="832" t="s">
        <v>1381</v>
      </c>
      <c r="L31" s="835">
        <v>7132.14</v>
      </c>
      <c r="M31" s="835">
        <v>21396.420000000002</v>
      </c>
      <c r="N31" s="832">
        <v>3</v>
      </c>
      <c r="O31" s="836">
        <v>0.5</v>
      </c>
      <c r="P31" s="835">
        <v>21396.420000000002</v>
      </c>
      <c r="Q31" s="837">
        <v>1</v>
      </c>
      <c r="R31" s="832">
        <v>3</v>
      </c>
      <c r="S31" s="837">
        <v>1</v>
      </c>
      <c r="T31" s="836">
        <v>0.5</v>
      </c>
      <c r="U31" s="838">
        <v>1</v>
      </c>
    </row>
    <row r="32" spans="1:21" ht="14.4" customHeight="1" x14ac:dyDescent="0.3">
      <c r="A32" s="831">
        <v>11</v>
      </c>
      <c r="B32" s="832" t="s">
        <v>1297</v>
      </c>
      <c r="C32" s="832" t="s">
        <v>1300</v>
      </c>
      <c r="D32" s="833" t="s">
        <v>2254</v>
      </c>
      <c r="E32" s="834" t="s">
        <v>1326</v>
      </c>
      <c r="F32" s="832" t="s">
        <v>1298</v>
      </c>
      <c r="G32" s="832" t="s">
        <v>1382</v>
      </c>
      <c r="H32" s="832" t="s">
        <v>592</v>
      </c>
      <c r="I32" s="832" t="s">
        <v>1383</v>
      </c>
      <c r="J32" s="832" t="s">
        <v>702</v>
      </c>
      <c r="K32" s="832" t="s">
        <v>1384</v>
      </c>
      <c r="L32" s="835">
        <v>0</v>
      </c>
      <c r="M32" s="835">
        <v>0</v>
      </c>
      <c r="N32" s="832">
        <v>1</v>
      </c>
      <c r="O32" s="836">
        <v>0.5</v>
      </c>
      <c r="P32" s="835">
        <v>0</v>
      </c>
      <c r="Q32" s="837"/>
      <c r="R32" s="832">
        <v>1</v>
      </c>
      <c r="S32" s="837">
        <v>1</v>
      </c>
      <c r="T32" s="836">
        <v>0.5</v>
      </c>
      <c r="U32" s="838">
        <v>1</v>
      </c>
    </row>
    <row r="33" spans="1:21" ht="14.4" customHeight="1" x14ac:dyDescent="0.3">
      <c r="A33" s="831">
        <v>11</v>
      </c>
      <c r="B33" s="832" t="s">
        <v>1297</v>
      </c>
      <c r="C33" s="832" t="s">
        <v>1300</v>
      </c>
      <c r="D33" s="833" t="s">
        <v>2254</v>
      </c>
      <c r="E33" s="834" t="s">
        <v>1326</v>
      </c>
      <c r="F33" s="832" t="s">
        <v>1298</v>
      </c>
      <c r="G33" s="832" t="s">
        <v>1339</v>
      </c>
      <c r="H33" s="832" t="s">
        <v>635</v>
      </c>
      <c r="I33" s="832" t="s">
        <v>1354</v>
      </c>
      <c r="J33" s="832" t="s">
        <v>673</v>
      </c>
      <c r="K33" s="832" t="s">
        <v>1092</v>
      </c>
      <c r="L33" s="835">
        <v>490.89</v>
      </c>
      <c r="M33" s="835">
        <v>2945.34</v>
      </c>
      <c r="N33" s="832">
        <v>6</v>
      </c>
      <c r="O33" s="836">
        <v>1.5</v>
      </c>
      <c r="P33" s="835">
        <v>2945.34</v>
      </c>
      <c r="Q33" s="837">
        <v>1</v>
      </c>
      <c r="R33" s="832">
        <v>6</v>
      </c>
      <c r="S33" s="837">
        <v>1</v>
      </c>
      <c r="T33" s="836">
        <v>1.5</v>
      </c>
      <c r="U33" s="838">
        <v>1</v>
      </c>
    </row>
    <row r="34" spans="1:21" ht="14.4" customHeight="1" x14ac:dyDescent="0.3">
      <c r="A34" s="831">
        <v>11</v>
      </c>
      <c r="B34" s="832" t="s">
        <v>1297</v>
      </c>
      <c r="C34" s="832" t="s">
        <v>1300</v>
      </c>
      <c r="D34" s="833" t="s">
        <v>2254</v>
      </c>
      <c r="E34" s="834" t="s">
        <v>1326</v>
      </c>
      <c r="F34" s="832" t="s">
        <v>1298</v>
      </c>
      <c r="G34" s="832" t="s">
        <v>1339</v>
      </c>
      <c r="H34" s="832" t="s">
        <v>635</v>
      </c>
      <c r="I34" s="832" t="s">
        <v>1340</v>
      </c>
      <c r="J34" s="832" t="s">
        <v>673</v>
      </c>
      <c r="K34" s="832" t="s">
        <v>1090</v>
      </c>
      <c r="L34" s="835">
        <v>736.33</v>
      </c>
      <c r="M34" s="835">
        <v>24298.89</v>
      </c>
      <c r="N34" s="832">
        <v>33</v>
      </c>
      <c r="O34" s="836">
        <v>8</v>
      </c>
      <c r="P34" s="835">
        <v>22826.23</v>
      </c>
      <c r="Q34" s="837">
        <v>0.93939393939393945</v>
      </c>
      <c r="R34" s="832">
        <v>31</v>
      </c>
      <c r="S34" s="837">
        <v>0.93939393939393945</v>
      </c>
      <c r="T34" s="836">
        <v>7.5</v>
      </c>
      <c r="U34" s="838">
        <v>0.9375</v>
      </c>
    </row>
    <row r="35" spans="1:21" ht="14.4" customHeight="1" x14ac:dyDescent="0.3">
      <c r="A35" s="831">
        <v>11</v>
      </c>
      <c r="B35" s="832" t="s">
        <v>1297</v>
      </c>
      <c r="C35" s="832" t="s">
        <v>1300</v>
      </c>
      <c r="D35" s="833" t="s">
        <v>2254</v>
      </c>
      <c r="E35" s="834" t="s">
        <v>1326</v>
      </c>
      <c r="F35" s="832" t="s">
        <v>1298</v>
      </c>
      <c r="G35" s="832" t="s">
        <v>1339</v>
      </c>
      <c r="H35" s="832" t="s">
        <v>635</v>
      </c>
      <c r="I35" s="832" t="s">
        <v>1341</v>
      </c>
      <c r="J35" s="832" t="s">
        <v>673</v>
      </c>
      <c r="K35" s="832" t="s">
        <v>1165</v>
      </c>
      <c r="L35" s="835">
        <v>923.74</v>
      </c>
      <c r="M35" s="835">
        <v>2771.2200000000003</v>
      </c>
      <c r="N35" s="832">
        <v>3</v>
      </c>
      <c r="O35" s="836">
        <v>1</v>
      </c>
      <c r="P35" s="835">
        <v>2771.2200000000003</v>
      </c>
      <c r="Q35" s="837">
        <v>1</v>
      </c>
      <c r="R35" s="832">
        <v>3</v>
      </c>
      <c r="S35" s="837">
        <v>1</v>
      </c>
      <c r="T35" s="836">
        <v>1</v>
      </c>
      <c r="U35" s="838">
        <v>1</v>
      </c>
    </row>
    <row r="36" spans="1:21" ht="14.4" customHeight="1" x14ac:dyDescent="0.3">
      <c r="A36" s="831">
        <v>11</v>
      </c>
      <c r="B36" s="832" t="s">
        <v>1297</v>
      </c>
      <c r="C36" s="832" t="s">
        <v>1300</v>
      </c>
      <c r="D36" s="833" t="s">
        <v>2254</v>
      </c>
      <c r="E36" s="834" t="s">
        <v>1326</v>
      </c>
      <c r="F36" s="832" t="s">
        <v>1298</v>
      </c>
      <c r="G36" s="832" t="s">
        <v>1358</v>
      </c>
      <c r="H36" s="832" t="s">
        <v>635</v>
      </c>
      <c r="I36" s="832" t="s">
        <v>1144</v>
      </c>
      <c r="J36" s="832" t="s">
        <v>636</v>
      </c>
      <c r="K36" s="832" t="s">
        <v>1145</v>
      </c>
      <c r="L36" s="835">
        <v>48.42</v>
      </c>
      <c r="M36" s="835">
        <v>96.84</v>
      </c>
      <c r="N36" s="832">
        <v>2</v>
      </c>
      <c r="O36" s="836">
        <v>1</v>
      </c>
      <c r="P36" s="835">
        <v>96.84</v>
      </c>
      <c r="Q36" s="837">
        <v>1</v>
      </c>
      <c r="R36" s="832">
        <v>2</v>
      </c>
      <c r="S36" s="837">
        <v>1</v>
      </c>
      <c r="T36" s="836">
        <v>1</v>
      </c>
      <c r="U36" s="838">
        <v>1</v>
      </c>
    </row>
    <row r="37" spans="1:21" ht="14.4" customHeight="1" x14ac:dyDescent="0.3">
      <c r="A37" s="831">
        <v>11</v>
      </c>
      <c r="B37" s="832" t="s">
        <v>1297</v>
      </c>
      <c r="C37" s="832" t="s">
        <v>1300</v>
      </c>
      <c r="D37" s="833" t="s">
        <v>2254</v>
      </c>
      <c r="E37" s="834" t="s">
        <v>1326</v>
      </c>
      <c r="F37" s="832" t="s">
        <v>1298</v>
      </c>
      <c r="G37" s="832" t="s">
        <v>1342</v>
      </c>
      <c r="H37" s="832" t="s">
        <v>635</v>
      </c>
      <c r="I37" s="832" t="s">
        <v>1147</v>
      </c>
      <c r="J37" s="832" t="s">
        <v>1148</v>
      </c>
      <c r="K37" s="832" t="s">
        <v>1149</v>
      </c>
      <c r="L37" s="835">
        <v>0</v>
      </c>
      <c r="M37" s="835">
        <v>0</v>
      </c>
      <c r="N37" s="832">
        <v>17</v>
      </c>
      <c r="O37" s="836">
        <v>10.5</v>
      </c>
      <c r="P37" s="835">
        <v>0</v>
      </c>
      <c r="Q37" s="837"/>
      <c r="R37" s="832">
        <v>16</v>
      </c>
      <c r="S37" s="837">
        <v>0.94117647058823528</v>
      </c>
      <c r="T37" s="836">
        <v>10</v>
      </c>
      <c r="U37" s="838">
        <v>0.95238095238095233</v>
      </c>
    </row>
    <row r="38" spans="1:21" ht="14.4" customHeight="1" x14ac:dyDescent="0.3">
      <c r="A38" s="831">
        <v>11</v>
      </c>
      <c r="B38" s="832" t="s">
        <v>1297</v>
      </c>
      <c r="C38" s="832" t="s">
        <v>1300</v>
      </c>
      <c r="D38" s="833" t="s">
        <v>2254</v>
      </c>
      <c r="E38" s="834" t="s">
        <v>1326</v>
      </c>
      <c r="F38" s="832" t="s">
        <v>1298</v>
      </c>
      <c r="G38" s="832" t="s">
        <v>1343</v>
      </c>
      <c r="H38" s="832" t="s">
        <v>592</v>
      </c>
      <c r="I38" s="832" t="s">
        <v>1385</v>
      </c>
      <c r="J38" s="832" t="s">
        <v>1386</v>
      </c>
      <c r="K38" s="832" t="s">
        <v>1387</v>
      </c>
      <c r="L38" s="835">
        <v>119.1</v>
      </c>
      <c r="M38" s="835">
        <v>119.1</v>
      </c>
      <c r="N38" s="832">
        <v>1</v>
      </c>
      <c r="O38" s="836">
        <v>0.5</v>
      </c>
      <c r="P38" s="835">
        <v>119.1</v>
      </c>
      <c r="Q38" s="837">
        <v>1</v>
      </c>
      <c r="R38" s="832">
        <v>1</v>
      </c>
      <c r="S38" s="837">
        <v>1</v>
      </c>
      <c r="T38" s="836">
        <v>0.5</v>
      </c>
      <c r="U38" s="838">
        <v>1</v>
      </c>
    </row>
    <row r="39" spans="1:21" ht="14.4" customHeight="1" x14ac:dyDescent="0.3">
      <c r="A39" s="831">
        <v>11</v>
      </c>
      <c r="B39" s="832" t="s">
        <v>1297</v>
      </c>
      <c r="C39" s="832" t="s">
        <v>1300</v>
      </c>
      <c r="D39" s="833" t="s">
        <v>2254</v>
      </c>
      <c r="E39" s="834" t="s">
        <v>1326</v>
      </c>
      <c r="F39" s="832" t="s">
        <v>1299</v>
      </c>
      <c r="G39" s="832" t="s">
        <v>1347</v>
      </c>
      <c r="H39" s="832" t="s">
        <v>592</v>
      </c>
      <c r="I39" s="832" t="s">
        <v>1355</v>
      </c>
      <c r="J39" s="832" t="s">
        <v>1356</v>
      </c>
      <c r="K39" s="832" t="s">
        <v>1357</v>
      </c>
      <c r="L39" s="835">
        <v>1000</v>
      </c>
      <c r="M39" s="835">
        <v>1000</v>
      </c>
      <c r="N39" s="832">
        <v>1</v>
      </c>
      <c r="O39" s="836">
        <v>1</v>
      </c>
      <c r="P39" s="835">
        <v>1000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11</v>
      </c>
      <c r="B40" s="832" t="s">
        <v>1297</v>
      </c>
      <c r="C40" s="832" t="s">
        <v>1300</v>
      </c>
      <c r="D40" s="833" t="s">
        <v>2254</v>
      </c>
      <c r="E40" s="834" t="s">
        <v>1326</v>
      </c>
      <c r="F40" s="832" t="s">
        <v>1299</v>
      </c>
      <c r="G40" s="832" t="s">
        <v>1347</v>
      </c>
      <c r="H40" s="832" t="s">
        <v>592</v>
      </c>
      <c r="I40" s="832" t="s">
        <v>1388</v>
      </c>
      <c r="J40" s="832" t="s">
        <v>1389</v>
      </c>
      <c r="K40" s="832" t="s">
        <v>1390</v>
      </c>
      <c r="L40" s="835">
        <v>971.25</v>
      </c>
      <c r="M40" s="835">
        <v>2913.75</v>
      </c>
      <c r="N40" s="832">
        <v>3</v>
      </c>
      <c r="O40" s="836">
        <v>3</v>
      </c>
      <c r="P40" s="835">
        <v>2913.75</v>
      </c>
      <c r="Q40" s="837">
        <v>1</v>
      </c>
      <c r="R40" s="832">
        <v>3</v>
      </c>
      <c r="S40" s="837">
        <v>1</v>
      </c>
      <c r="T40" s="836">
        <v>3</v>
      </c>
      <c r="U40" s="838">
        <v>1</v>
      </c>
    </row>
    <row r="41" spans="1:21" ht="14.4" customHeight="1" x14ac:dyDescent="0.3">
      <c r="A41" s="831">
        <v>11</v>
      </c>
      <c r="B41" s="832" t="s">
        <v>1297</v>
      </c>
      <c r="C41" s="832" t="s">
        <v>1300</v>
      </c>
      <c r="D41" s="833" t="s">
        <v>2254</v>
      </c>
      <c r="E41" s="834" t="s">
        <v>1326</v>
      </c>
      <c r="F41" s="832" t="s">
        <v>1299</v>
      </c>
      <c r="G41" s="832" t="s">
        <v>1359</v>
      </c>
      <c r="H41" s="832" t="s">
        <v>592</v>
      </c>
      <c r="I41" s="832" t="s">
        <v>1391</v>
      </c>
      <c r="J41" s="832" t="s">
        <v>1392</v>
      </c>
      <c r="K41" s="832" t="s">
        <v>1393</v>
      </c>
      <c r="L41" s="835">
        <v>278.75</v>
      </c>
      <c r="M41" s="835">
        <v>1115</v>
      </c>
      <c r="N41" s="832">
        <v>4</v>
      </c>
      <c r="O41" s="836">
        <v>4</v>
      </c>
      <c r="P41" s="835">
        <v>557.5</v>
      </c>
      <c r="Q41" s="837">
        <v>0.5</v>
      </c>
      <c r="R41" s="832">
        <v>2</v>
      </c>
      <c r="S41" s="837">
        <v>0.5</v>
      </c>
      <c r="T41" s="836">
        <v>2</v>
      </c>
      <c r="U41" s="838">
        <v>0.5</v>
      </c>
    </row>
    <row r="42" spans="1:21" ht="14.4" customHeight="1" x14ac:dyDescent="0.3">
      <c r="A42" s="831">
        <v>11</v>
      </c>
      <c r="B42" s="832" t="s">
        <v>1297</v>
      </c>
      <c r="C42" s="832" t="s">
        <v>1300</v>
      </c>
      <c r="D42" s="833" t="s">
        <v>2254</v>
      </c>
      <c r="E42" s="834" t="s">
        <v>1327</v>
      </c>
      <c r="F42" s="832" t="s">
        <v>1298</v>
      </c>
      <c r="G42" s="832" t="s">
        <v>1363</v>
      </c>
      <c r="H42" s="832" t="s">
        <v>635</v>
      </c>
      <c r="I42" s="832" t="s">
        <v>1188</v>
      </c>
      <c r="J42" s="832" t="s">
        <v>1189</v>
      </c>
      <c r="K42" s="832" t="s">
        <v>1190</v>
      </c>
      <c r="L42" s="835">
        <v>170.52</v>
      </c>
      <c r="M42" s="835">
        <v>341.04</v>
      </c>
      <c r="N42" s="832">
        <v>2</v>
      </c>
      <c r="O42" s="836">
        <v>0.5</v>
      </c>
      <c r="P42" s="835">
        <v>341.04</v>
      </c>
      <c r="Q42" s="837">
        <v>1</v>
      </c>
      <c r="R42" s="832">
        <v>2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11</v>
      </c>
      <c r="B43" s="832" t="s">
        <v>1297</v>
      </c>
      <c r="C43" s="832" t="s">
        <v>1300</v>
      </c>
      <c r="D43" s="833" t="s">
        <v>2254</v>
      </c>
      <c r="E43" s="834" t="s">
        <v>1327</v>
      </c>
      <c r="F43" s="832" t="s">
        <v>1298</v>
      </c>
      <c r="G43" s="832" t="s">
        <v>1339</v>
      </c>
      <c r="H43" s="832" t="s">
        <v>635</v>
      </c>
      <c r="I43" s="832" t="s">
        <v>1340</v>
      </c>
      <c r="J43" s="832" t="s">
        <v>673</v>
      </c>
      <c r="K43" s="832" t="s">
        <v>1090</v>
      </c>
      <c r="L43" s="835">
        <v>736.33</v>
      </c>
      <c r="M43" s="835">
        <v>736.33</v>
      </c>
      <c r="N43" s="832">
        <v>1</v>
      </c>
      <c r="O43" s="836">
        <v>0.5</v>
      </c>
      <c r="P43" s="835">
        <v>736.33</v>
      </c>
      <c r="Q43" s="837">
        <v>1</v>
      </c>
      <c r="R43" s="832">
        <v>1</v>
      </c>
      <c r="S43" s="837">
        <v>1</v>
      </c>
      <c r="T43" s="836">
        <v>0.5</v>
      </c>
      <c r="U43" s="838">
        <v>1</v>
      </c>
    </row>
    <row r="44" spans="1:21" ht="14.4" customHeight="1" x14ac:dyDescent="0.3">
      <c r="A44" s="831">
        <v>11</v>
      </c>
      <c r="B44" s="832" t="s">
        <v>1297</v>
      </c>
      <c r="C44" s="832" t="s">
        <v>1300</v>
      </c>
      <c r="D44" s="833" t="s">
        <v>2254</v>
      </c>
      <c r="E44" s="834" t="s">
        <v>1328</v>
      </c>
      <c r="F44" s="832" t="s">
        <v>1298</v>
      </c>
      <c r="G44" s="832" t="s">
        <v>1339</v>
      </c>
      <c r="H44" s="832" t="s">
        <v>635</v>
      </c>
      <c r="I44" s="832" t="s">
        <v>1091</v>
      </c>
      <c r="J44" s="832" t="s">
        <v>673</v>
      </c>
      <c r="K44" s="832" t="s">
        <v>1092</v>
      </c>
      <c r="L44" s="835">
        <v>490.89</v>
      </c>
      <c r="M44" s="835">
        <v>1963.56</v>
      </c>
      <c r="N44" s="832">
        <v>4</v>
      </c>
      <c r="O44" s="836">
        <v>1</v>
      </c>
      <c r="P44" s="835">
        <v>1963.56</v>
      </c>
      <c r="Q44" s="837">
        <v>1</v>
      </c>
      <c r="R44" s="832">
        <v>4</v>
      </c>
      <c r="S44" s="837">
        <v>1</v>
      </c>
      <c r="T44" s="836">
        <v>1</v>
      </c>
      <c r="U44" s="838">
        <v>1</v>
      </c>
    </row>
    <row r="45" spans="1:21" ht="14.4" customHeight="1" x14ac:dyDescent="0.3">
      <c r="A45" s="831">
        <v>11</v>
      </c>
      <c r="B45" s="832" t="s">
        <v>1297</v>
      </c>
      <c r="C45" s="832" t="s">
        <v>1300</v>
      </c>
      <c r="D45" s="833" t="s">
        <v>2254</v>
      </c>
      <c r="E45" s="834" t="s">
        <v>1329</v>
      </c>
      <c r="F45" s="832" t="s">
        <v>1298</v>
      </c>
      <c r="G45" s="832" t="s">
        <v>1367</v>
      </c>
      <c r="H45" s="832" t="s">
        <v>592</v>
      </c>
      <c r="I45" s="832" t="s">
        <v>1368</v>
      </c>
      <c r="J45" s="832" t="s">
        <v>1369</v>
      </c>
      <c r="K45" s="832" t="s">
        <v>1370</v>
      </c>
      <c r="L45" s="835">
        <v>60.9</v>
      </c>
      <c r="M45" s="835">
        <v>60.9</v>
      </c>
      <c r="N45" s="832">
        <v>1</v>
      </c>
      <c r="O45" s="836">
        <v>0.5</v>
      </c>
      <c r="P45" s="835"/>
      <c r="Q45" s="837">
        <v>0</v>
      </c>
      <c r="R45" s="832"/>
      <c r="S45" s="837">
        <v>0</v>
      </c>
      <c r="T45" s="836"/>
      <c r="U45" s="838">
        <v>0</v>
      </c>
    </row>
    <row r="46" spans="1:21" ht="14.4" customHeight="1" x14ac:dyDescent="0.3">
      <c r="A46" s="831">
        <v>11</v>
      </c>
      <c r="B46" s="832" t="s">
        <v>1297</v>
      </c>
      <c r="C46" s="832" t="s">
        <v>1300</v>
      </c>
      <c r="D46" s="833" t="s">
        <v>2254</v>
      </c>
      <c r="E46" s="834" t="s">
        <v>1329</v>
      </c>
      <c r="F46" s="832" t="s">
        <v>1298</v>
      </c>
      <c r="G46" s="832" t="s">
        <v>1371</v>
      </c>
      <c r="H46" s="832" t="s">
        <v>592</v>
      </c>
      <c r="I46" s="832" t="s">
        <v>1372</v>
      </c>
      <c r="J46" s="832" t="s">
        <v>870</v>
      </c>
      <c r="K46" s="832" t="s">
        <v>1373</v>
      </c>
      <c r="L46" s="835">
        <v>0</v>
      </c>
      <c r="M46" s="835">
        <v>0</v>
      </c>
      <c r="N46" s="832">
        <v>1</v>
      </c>
      <c r="O46" s="836">
        <v>0.5</v>
      </c>
      <c r="P46" s="835"/>
      <c r="Q46" s="837"/>
      <c r="R46" s="832"/>
      <c r="S46" s="837">
        <v>0</v>
      </c>
      <c r="T46" s="836"/>
      <c r="U46" s="838">
        <v>0</v>
      </c>
    </row>
    <row r="47" spans="1:21" ht="14.4" customHeight="1" x14ac:dyDescent="0.3">
      <c r="A47" s="831">
        <v>11</v>
      </c>
      <c r="B47" s="832" t="s">
        <v>1297</v>
      </c>
      <c r="C47" s="832" t="s">
        <v>1300</v>
      </c>
      <c r="D47" s="833" t="s">
        <v>2254</v>
      </c>
      <c r="E47" s="834" t="s">
        <v>1329</v>
      </c>
      <c r="F47" s="832" t="s">
        <v>1298</v>
      </c>
      <c r="G47" s="832" t="s">
        <v>1339</v>
      </c>
      <c r="H47" s="832" t="s">
        <v>635</v>
      </c>
      <c r="I47" s="832" t="s">
        <v>1340</v>
      </c>
      <c r="J47" s="832" t="s">
        <v>673</v>
      </c>
      <c r="K47" s="832" t="s">
        <v>1090</v>
      </c>
      <c r="L47" s="835">
        <v>736.33</v>
      </c>
      <c r="M47" s="835">
        <v>736.33</v>
      </c>
      <c r="N47" s="832">
        <v>1</v>
      </c>
      <c r="O47" s="836">
        <v>0.5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11</v>
      </c>
      <c r="B48" s="832" t="s">
        <v>1297</v>
      </c>
      <c r="C48" s="832" t="s">
        <v>1300</v>
      </c>
      <c r="D48" s="833" t="s">
        <v>2254</v>
      </c>
      <c r="E48" s="834" t="s">
        <v>1329</v>
      </c>
      <c r="F48" s="832" t="s">
        <v>1298</v>
      </c>
      <c r="G48" s="832" t="s">
        <v>1358</v>
      </c>
      <c r="H48" s="832" t="s">
        <v>635</v>
      </c>
      <c r="I48" s="832" t="s">
        <v>1144</v>
      </c>
      <c r="J48" s="832" t="s">
        <v>636</v>
      </c>
      <c r="K48" s="832" t="s">
        <v>1145</v>
      </c>
      <c r="L48" s="835">
        <v>48.42</v>
      </c>
      <c r="M48" s="835">
        <v>48.42</v>
      </c>
      <c r="N48" s="832">
        <v>1</v>
      </c>
      <c r="O48" s="836">
        <v>0.5</v>
      </c>
      <c r="P48" s="835"/>
      <c r="Q48" s="837">
        <v>0</v>
      </c>
      <c r="R48" s="832"/>
      <c r="S48" s="837">
        <v>0</v>
      </c>
      <c r="T48" s="836"/>
      <c r="U48" s="838">
        <v>0</v>
      </c>
    </row>
    <row r="49" spans="1:21" ht="14.4" customHeight="1" x14ac:dyDescent="0.3">
      <c r="A49" s="831">
        <v>11</v>
      </c>
      <c r="B49" s="832" t="s">
        <v>1297</v>
      </c>
      <c r="C49" s="832" t="s">
        <v>1300</v>
      </c>
      <c r="D49" s="833" t="s">
        <v>2254</v>
      </c>
      <c r="E49" s="834" t="s">
        <v>1330</v>
      </c>
      <c r="F49" s="832" t="s">
        <v>1298</v>
      </c>
      <c r="G49" s="832" t="s">
        <v>1339</v>
      </c>
      <c r="H49" s="832" t="s">
        <v>635</v>
      </c>
      <c r="I49" s="832" t="s">
        <v>1340</v>
      </c>
      <c r="J49" s="832" t="s">
        <v>673</v>
      </c>
      <c r="K49" s="832" t="s">
        <v>1090</v>
      </c>
      <c r="L49" s="835">
        <v>736.33</v>
      </c>
      <c r="M49" s="835">
        <v>736.33</v>
      </c>
      <c r="N49" s="832">
        <v>1</v>
      </c>
      <c r="O49" s="836">
        <v>1</v>
      </c>
      <c r="P49" s="835"/>
      <c r="Q49" s="837">
        <v>0</v>
      </c>
      <c r="R49" s="832"/>
      <c r="S49" s="837">
        <v>0</v>
      </c>
      <c r="T49" s="836"/>
      <c r="U49" s="838">
        <v>0</v>
      </c>
    </row>
    <row r="50" spans="1:21" ht="14.4" customHeight="1" x14ac:dyDescent="0.3">
      <c r="A50" s="831">
        <v>11</v>
      </c>
      <c r="B50" s="832" t="s">
        <v>1297</v>
      </c>
      <c r="C50" s="832" t="s">
        <v>1300</v>
      </c>
      <c r="D50" s="833" t="s">
        <v>2254</v>
      </c>
      <c r="E50" s="834" t="s">
        <v>1333</v>
      </c>
      <c r="F50" s="832" t="s">
        <v>1298</v>
      </c>
      <c r="G50" s="832" t="s">
        <v>1339</v>
      </c>
      <c r="H50" s="832" t="s">
        <v>635</v>
      </c>
      <c r="I50" s="832" t="s">
        <v>1340</v>
      </c>
      <c r="J50" s="832" t="s">
        <v>673</v>
      </c>
      <c r="K50" s="832" t="s">
        <v>1090</v>
      </c>
      <c r="L50" s="835">
        <v>736.33</v>
      </c>
      <c r="M50" s="835">
        <v>736.33</v>
      </c>
      <c r="N50" s="832">
        <v>1</v>
      </c>
      <c r="O50" s="836">
        <v>1</v>
      </c>
      <c r="P50" s="835">
        <v>736.33</v>
      </c>
      <c r="Q50" s="837">
        <v>1</v>
      </c>
      <c r="R50" s="832">
        <v>1</v>
      </c>
      <c r="S50" s="837">
        <v>1</v>
      </c>
      <c r="T50" s="836">
        <v>1</v>
      </c>
      <c r="U50" s="838">
        <v>1</v>
      </c>
    </row>
    <row r="51" spans="1:21" ht="14.4" customHeight="1" x14ac:dyDescent="0.3">
      <c r="A51" s="831">
        <v>11</v>
      </c>
      <c r="B51" s="832" t="s">
        <v>1297</v>
      </c>
      <c r="C51" s="832" t="s">
        <v>1300</v>
      </c>
      <c r="D51" s="833" t="s">
        <v>2254</v>
      </c>
      <c r="E51" s="834" t="s">
        <v>1334</v>
      </c>
      <c r="F51" s="832" t="s">
        <v>1298</v>
      </c>
      <c r="G51" s="832" t="s">
        <v>1363</v>
      </c>
      <c r="H51" s="832" t="s">
        <v>635</v>
      </c>
      <c r="I51" s="832" t="s">
        <v>1394</v>
      </c>
      <c r="J51" s="832" t="s">
        <v>1189</v>
      </c>
      <c r="K51" s="832" t="s">
        <v>1395</v>
      </c>
      <c r="L51" s="835">
        <v>272.83</v>
      </c>
      <c r="M51" s="835">
        <v>272.83</v>
      </c>
      <c r="N51" s="832">
        <v>1</v>
      </c>
      <c r="O51" s="836">
        <v>0.5</v>
      </c>
      <c r="P51" s="835">
        <v>272.83</v>
      </c>
      <c r="Q51" s="837">
        <v>1</v>
      </c>
      <c r="R51" s="832">
        <v>1</v>
      </c>
      <c r="S51" s="837">
        <v>1</v>
      </c>
      <c r="T51" s="836">
        <v>0.5</v>
      </c>
      <c r="U51" s="838">
        <v>1</v>
      </c>
    </row>
    <row r="52" spans="1:21" ht="14.4" customHeight="1" x14ac:dyDescent="0.3">
      <c r="A52" s="831">
        <v>11</v>
      </c>
      <c r="B52" s="832" t="s">
        <v>1297</v>
      </c>
      <c r="C52" s="832" t="s">
        <v>1300</v>
      </c>
      <c r="D52" s="833" t="s">
        <v>2254</v>
      </c>
      <c r="E52" s="834" t="s">
        <v>1334</v>
      </c>
      <c r="F52" s="832" t="s">
        <v>1298</v>
      </c>
      <c r="G52" s="832" t="s">
        <v>1339</v>
      </c>
      <c r="H52" s="832" t="s">
        <v>635</v>
      </c>
      <c r="I52" s="832" t="s">
        <v>1354</v>
      </c>
      <c r="J52" s="832" t="s">
        <v>673</v>
      </c>
      <c r="K52" s="832" t="s">
        <v>1092</v>
      </c>
      <c r="L52" s="835">
        <v>490.89</v>
      </c>
      <c r="M52" s="835">
        <v>490.89</v>
      </c>
      <c r="N52" s="832">
        <v>1</v>
      </c>
      <c r="O52" s="836">
        <v>0.5</v>
      </c>
      <c r="P52" s="835">
        <v>490.89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" customHeight="1" x14ac:dyDescent="0.3">
      <c r="A53" s="831">
        <v>11</v>
      </c>
      <c r="B53" s="832" t="s">
        <v>1297</v>
      </c>
      <c r="C53" s="832" t="s">
        <v>1300</v>
      </c>
      <c r="D53" s="833" t="s">
        <v>2254</v>
      </c>
      <c r="E53" s="834" t="s">
        <v>1334</v>
      </c>
      <c r="F53" s="832" t="s">
        <v>1298</v>
      </c>
      <c r="G53" s="832" t="s">
        <v>1339</v>
      </c>
      <c r="H53" s="832" t="s">
        <v>635</v>
      </c>
      <c r="I53" s="832" t="s">
        <v>1340</v>
      </c>
      <c r="J53" s="832" t="s">
        <v>673</v>
      </c>
      <c r="K53" s="832" t="s">
        <v>1090</v>
      </c>
      <c r="L53" s="835">
        <v>736.33</v>
      </c>
      <c r="M53" s="835">
        <v>1472.66</v>
      </c>
      <c r="N53" s="832">
        <v>2</v>
      </c>
      <c r="O53" s="836">
        <v>1</v>
      </c>
      <c r="P53" s="835">
        <v>736.33</v>
      </c>
      <c r="Q53" s="837">
        <v>0.5</v>
      </c>
      <c r="R53" s="832">
        <v>1</v>
      </c>
      <c r="S53" s="837">
        <v>0.5</v>
      </c>
      <c r="T53" s="836">
        <v>0.5</v>
      </c>
      <c r="U53" s="838">
        <v>0.5</v>
      </c>
    </row>
    <row r="54" spans="1:21" ht="14.4" customHeight="1" x14ac:dyDescent="0.3">
      <c r="A54" s="831">
        <v>11</v>
      </c>
      <c r="B54" s="832" t="s">
        <v>1297</v>
      </c>
      <c r="C54" s="832" t="s">
        <v>1300</v>
      </c>
      <c r="D54" s="833" t="s">
        <v>2254</v>
      </c>
      <c r="E54" s="834" t="s">
        <v>1334</v>
      </c>
      <c r="F54" s="832" t="s">
        <v>1298</v>
      </c>
      <c r="G54" s="832" t="s">
        <v>1396</v>
      </c>
      <c r="H54" s="832" t="s">
        <v>592</v>
      </c>
      <c r="I54" s="832" t="s">
        <v>1397</v>
      </c>
      <c r="J54" s="832" t="s">
        <v>917</v>
      </c>
      <c r="K54" s="832" t="s">
        <v>1398</v>
      </c>
      <c r="L54" s="835">
        <v>128.69999999999999</v>
      </c>
      <c r="M54" s="835">
        <v>128.69999999999999</v>
      </c>
      <c r="N54" s="832">
        <v>1</v>
      </c>
      <c r="O54" s="836">
        <v>0.5</v>
      </c>
      <c r="P54" s="835"/>
      <c r="Q54" s="837">
        <v>0</v>
      </c>
      <c r="R54" s="832"/>
      <c r="S54" s="837">
        <v>0</v>
      </c>
      <c r="T54" s="836"/>
      <c r="U54" s="838">
        <v>0</v>
      </c>
    </row>
    <row r="55" spans="1:21" ht="14.4" customHeight="1" x14ac:dyDescent="0.3">
      <c r="A55" s="831">
        <v>11</v>
      </c>
      <c r="B55" s="832" t="s">
        <v>1297</v>
      </c>
      <c r="C55" s="832" t="s">
        <v>1300</v>
      </c>
      <c r="D55" s="833" t="s">
        <v>2254</v>
      </c>
      <c r="E55" s="834" t="s">
        <v>1334</v>
      </c>
      <c r="F55" s="832" t="s">
        <v>1298</v>
      </c>
      <c r="G55" s="832" t="s">
        <v>1342</v>
      </c>
      <c r="H55" s="832" t="s">
        <v>635</v>
      </c>
      <c r="I55" s="832" t="s">
        <v>1147</v>
      </c>
      <c r="J55" s="832" t="s">
        <v>1148</v>
      </c>
      <c r="K55" s="832" t="s">
        <v>1149</v>
      </c>
      <c r="L55" s="835">
        <v>0</v>
      </c>
      <c r="M55" s="835">
        <v>0</v>
      </c>
      <c r="N55" s="832">
        <v>1</v>
      </c>
      <c r="O55" s="836">
        <v>0.5</v>
      </c>
      <c r="P55" s="835">
        <v>0</v>
      </c>
      <c r="Q55" s="837"/>
      <c r="R55" s="832">
        <v>1</v>
      </c>
      <c r="S55" s="837">
        <v>1</v>
      </c>
      <c r="T55" s="836">
        <v>0.5</v>
      </c>
      <c r="U55" s="838">
        <v>1</v>
      </c>
    </row>
    <row r="56" spans="1:21" ht="14.4" customHeight="1" x14ac:dyDescent="0.3">
      <c r="A56" s="831">
        <v>11</v>
      </c>
      <c r="B56" s="832" t="s">
        <v>1297</v>
      </c>
      <c r="C56" s="832" t="s">
        <v>1300</v>
      </c>
      <c r="D56" s="833" t="s">
        <v>2254</v>
      </c>
      <c r="E56" s="834" t="s">
        <v>1334</v>
      </c>
      <c r="F56" s="832" t="s">
        <v>1299</v>
      </c>
      <c r="G56" s="832" t="s">
        <v>1347</v>
      </c>
      <c r="H56" s="832" t="s">
        <v>592</v>
      </c>
      <c r="I56" s="832" t="s">
        <v>1399</v>
      </c>
      <c r="J56" s="832" t="s">
        <v>1400</v>
      </c>
      <c r="K56" s="832" t="s">
        <v>1401</v>
      </c>
      <c r="L56" s="835">
        <v>1000</v>
      </c>
      <c r="M56" s="835">
        <v>1000</v>
      </c>
      <c r="N56" s="832">
        <v>1</v>
      </c>
      <c r="O56" s="836">
        <v>1</v>
      </c>
      <c r="P56" s="835">
        <v>1000</v>
      </c>
      <c r="Q56" s="837">
        <v>1</v>
      </c>
      <c r="R56" s="832">
        <v>1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11</v>
      </c>
      <c r="B57" s="832" t="s">
        <v>1297</v>
      </c>
      <c r="C57" s="832" t="s">
        <v>1300</v>
      </c>
      <c r="D57" s="833" t="s">
        <v>2254</v>
      </c>
      <c r="E57" s="834" t="s">
        <v>1331</v>
      </c>
      <c r="F57" s="832" t="s">
        <v>1298</v>
      </c>
      <c r="G57" s="832" t="s">
        <v>1363</v>
      </c>
      <c r="H57" s="832" t="s">
        <v>635</v>
      </c>
      <c r="I57" s="832" t="s">
        <v>1188</v>
      </c>
      <c r="J57" s="832" t="s">
        <v>1189</v>
      </c>
      <c r="K57" s="832" t="s">
        <v>1190</v>
      </c>
      <c r="L57" s="835">
        <v>170.52</v>
      </c>
      <c r="M57" s="835">
        <v>682.08</v>
      </c>
      <c r="N57" s="832">
        <v>4</v>
      </c>
      <c r="O57" s="836">
        <v>2</v>
      </c>
      <c r="P57" s="835">
        <v>341.04</v>
      </c>
      <c r="Q57" s="837">
        <v>0.5</v>
      </c>
      <c r="R57" s="832">
        <v>2</v>
      </c>
      <c r="S57" s="837">
        <v>0.5</v>
      </c>
      <c r="T57" s="836">
        <v>1</v>
      </c>
      <c r="U57" s="838">
        <v>0.5</v>
      </c>
    </row>
    <row r="58" spans="1:21" ht="14.4" customHeight="1" x14ac:dyDescent="0.3">
      <c r="A58" s="831">
        <v>11</v>
      </c>
      <c r="B58" s="832" t="s">
        <v>1297</v>
      </c>
      <c r="C58" s="832" t="s">
        <v>1300</v>
      </c>
      <c r="D58" s="833" t="s">
        <v>2254</v>
      </c>
      <c r="E58" s="834" t="s">
        <v>1331</v>
      </c>
      <c r="F58" s="832" t="s">
        <v>1298</v>
      </c>
      <c r="G58" s="832" t="s">
        <v>1363</v>
      </c>
      <c r="H58" s="832" t="s">
        <v>635</v>
      </c>
      <c r="I58" s="832" t="s">
        <v>1394</v>
      </c>
      <c r="J58" s="832" t="s">
        <v>1189</v>
      </c>
      <c r="K58" s="832" t="s">
        <v>1395</v>
      </c>
      <c r="L58" s="835">
        <v>272.83</v>
      </c>
      <c r="M58" s="835">
        <v>272.83</v>
      </c>
      <c r="N58" s="832">
        <v>1</v>
      </c>
      <c r="O58" s="836">
        <v>1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11</v>
      </c>
      <c r="B59" s="832" t="s">
        <v>1297</v>
      </c>
      <c r="C59" s="832" t="s">
        <v>1300</v>
      </c>
      <c r="D59" s="833" t="s">
        <v>2254</v>
      </c>
      <c r="E59" s="834" t="s">
        <v>1331</v>
      </c>
      <c r="F59" s="832" t="s">
        <v>1298</v>
      </c>
      <c r="G59" s="832" t="s">
        <v>1339</v>
      </c>
      <c r="H59" s="832" t="s">
        <v>635</v>
      </c>
      <c r="I59" s="832" t="s">
        <v>1354</v>
      </c>
      <c r="J59" s="832" t="s">
        <v>673</v>
      </c>
      <c r="K59" s="832" t="s">
        <v>1092</v>
      </c>
      <c r="L59" s="835">
        <v>490.89</v>
      </c>
      <c r="M59" s="835">
        <v>490.89</v>
      </c>
      <c r="N59" s="832">
        <v>1</v>
      </c>
      <c r="O59" s="836">
        <v>1</v>
      </c>
      <c r="P59" s="835">
        <v>490.89</v>
      </c>
      <c r="Q59" s="837">
        <v>1</v>
      </c>
      <c r="R59" s="832">
        <v>1</v>
      </c>
      <c r="S59" s="837">
        <v>1</v>
      </c>
      <c r="T59" s="836">
        <v>1</v>
      </c>
      <c r="U59" s="838">
        <v>1</v>
      </c>
    </row>
    <row r="60" spans="1:21" ht="14.4" customHeight="1" x14ac:dyDescent="0.3">
      <c r="A60" s="831">
        <v>11</v>
      </c>
      <c r="B60" s="832" t="s">
        <v>1297</v>
      </c>
      <c r="C60" s="832" t="s">
        <v>1300</v>
      </c>
      <c r="D60" s="833" t="s">
        <v>2254</v>
      </c>
      <c r="E60" s="834" t="s">
        <v>1331</v>
      </c>
      <c r="F60" s="832" t="s">
        <v>1298</v>
      </c>
      <c r="G60" s="832" t="s">
        <v>1339</v>
      </c>
      <c r="H60" s="832" t="s">
        <v>635</v>
      </c>
      <c r="I60" s="832" t="s">
        <v>1340</v>
      </c>
      <c r="J60" s="832" t="s">
        <v>673</v>
      </c>
      <c r="K60" s="832" t="s">
        <v>1090</v>
      </c>
      <c r="L60" s="835">
        <v>736.33</v>
      </c>
      <c r="M60" s="835">
        <v>2208.9900000000002</v>
      </c>
      <c r="N60" s="832">
        <v>3</v>
      </c>
      <c r="O60" s="836">
        <v>2</v>
      </c>
      <c r="P60" s="835">
        <v>1472.66</v>
      </c>
      <c r="Q60" s="837">
        <v>0.66666666666666663</v>
      </c>
      <c r="R60" s="832">
        <v>2</v>
      </c>
      <c r="S60" s="837">
        <v>0.66666666666666663</v>
      </c>
      <c r="T60" s="836">
        <v>1.5</v>
      </c>
      <c r="U60" s="838">
        <v>0.75</v>
      </c>
    </row>
    <row r="61" spans="1:21" ht="14.4" customHeight="1" x14ac:dyDescent="0.3">
      <c r="A61" s="831">
        <v>11</v>
      </c>
      <c r="B61" s="832" t="s">
        <v>1297</v>
      </c>
      <c r="C61" s="832" t="s">
        <v>1300</v>
      </c>
      <c r="D61" s="833" t="s">
        <v>2254</v>
      </c>
      <c r="E61" s="834" t="s">
        <v>1331</v>
      </c>
      <c r="F61" s="832" t="s">
        <v>1298</v>
      </c>
      <c r="G61" s="832" t="s">
        <v>1339</v>
      </c>
      <c r="H61" s="832" t="s">
        <v>635</v>
      </c>
      <c r="I61" s="832" t="s">
        <v>1341</v>
      </c>
      <c r="J61" s="832" t="s">
        <v>673</v>
      </c>
      <c r="K61" s="832" t="s">
        <v>1165</v>
      </c>
      <c r="L61" s="835">
        <v>923.74</v>
      </c>
      <c r="M61" s="835">
        <v>3694.96</v>
      </c>
      <c r="N61" s="832">
        <v>4</v>
      </c>
      <c r="O61" s="836">
        <v>2.5</v>
      </c>
      <c r="P61" s="835">
        <v>3694.96</v>
      </c>
      <c r="Q61" s="837">
        <v>1</v>
      </c>
      <c r="R61" s="832">
        <v>4</v>
      </c>
      <c r="S61" s="837">
        <v>1</v>
      </c>
      <c r="T61" s="836">
        <v>2.5</v>
      </c>
      <c r="U61" s="838">
        <v>1</v>
      </c>
    </row>
    <row r="62" spans="1:21" ht="14.4" customHeight="1" x14ac:dyDescent="0.3">
      <c r="A62" s="831">
        <v>11</v>
      </c>
      <c r="B62" s="832" t="s">
        <v>1297</v>
      </c>
      <c r="C62" s="832" t="s">
        <v>1300</v>
      </c>
      <c r="D62" s="833" t="s">
        <v>2254</v>
      </c>
      <c r="E62" s="834" t="s">
        <v>1331</v>
      </c>
      <c r="F62" s="832" t="s">
        <v>1298</v>
      </c>
      <c r="G62" s="832" t="s">
        <v>1342</v>
      </c>
      <c r="H62" s="832" t="s">
        <v>635</v>
      </c>
      <c r="I62" s="832" t="s">
        <v>1147</v>
      </c>
      <c r="J62" s="832" t="s">
        <v>1148</v>
      </c>
      <c r="K62" s="832" t="s">
        <v>1149</v>
      </c>
      <c r="L62" s="835">
        <v>0</v>
      </c>
      <c r="M62" s="835">
        <v>0</v>
      </c>
      <c r="N62" s="832">
        <v>4</v>
      </c>
      <c r="O62" s="836">
        <v>2</v>
      </c>
      <c r="P62" s="835">
        <v>0</v>
      </c>
      <c r="Q62" s="837"/>
      <c r="R62" s="832">
        <v>3</v>
      </c>
      <c r="S62" s="837">
        <v>0.75</v>
      </c>
      <c r="T62" s="836">
        <v>1.5</v>
      </c>
      <c r="U62" s="838">
        <v>0.75</v>
      </c>
    </row>
    <row r="63" spans="1:21" ht="14.4" customHeight="1" x14ac:dyDescent="0.3">
      <c r="A63" s="831">
        <v>11</v>
      </c>
      <c r="B63" s="832" t="s">
        <v>1297</v>
      </c>
      <c r="C63" s="832" t="s">
        <v>1300</v>
      </c>
      <c r="D63" s="833" t="s">
        <v>2254</v>
      </c>
      <c r="E63" s="834" t="s">
        <v>1331</v>
      </c>
      <c r="F63" s="832" t="s">
        <v>1298</v>
      </c>
      <c r="G63" s="832" t="s">
        <v>1343</v>
      </c>
      <c r="H63" s="832" t="s">
        <v>592</v>
      </c>
      <c r="I63" s="832" t="s">
        <v>1344</v>
      </c>
      <c r="J63" s="832" t="s">
        <v>1345</v>
      </c>
      <c r="K63" s="832" t="s">
        <v>1346</v>
      </c>
      <c r="L63" s="835">
        <v>31.32</v>
      </c>
      <c r="M63" s="835">
        <v>31.32</v>
      </c>
      <c r="N63" s="832">
        <v>1</v>
      </c>
      <c r="O63" s="836">
        <v>0.5</v>
      </c>
      <c r="P63" s="835">
        <v>31.32</v>
      </c>
      <c r="Q63" s="837">
        <v>1</v>
      </c>
      <c r="R63" s="832">
        <v>1</v>
      </c>
      <c r="S63" s="837">
        <v>1</v>
      </c>
      <c r="T63" s="836">
        <v>0.5</v>
      </c>
      <c r="U63" s="838">
        <v>1</v>
      </c>
    </row>
    <row r="64" spans="1:21" ht="14.4" customHeight="1" x14ac:dyDescent="0.3">
      <c r="A64" s="831">
        <v>11</v>
      </c>
      <c r="B64" s="832" t="s">
        <v>1297</v>
      </c>
      <c r="C64" s="832" t="s">
        <v>1300</v>
      </c>
      <c r="D64" s="833" t="s">
        <v>2254</v>
      </c>
      <c r="E64" s="834" t="s">
        <v>1331</v>
      </c>
      <c r="F64" s="832" t="s">
        <v>1298</v>
      </c>
      <c r="G64" s="832" t="s">
        <v>1402</v>
      </c>
      <c r="H64" s="832" t="s">
        <v>592</v>
      </c>
      <c r="I64" s="832" t="s">
        <v>1403</v>
      </c>
      <c r="J64" s="832" t="s">
        <v>1404</v>
      </c>
      <c r="K64" s="832" t="s">
        <v>1405</v>
      </c>
      <c r="L64" s="835">
        <v>50.32</v>
      </c>
      <c r="M64" s="835">
        <v>50.32</v>
      </c>
      <c r="N64" s="832">
        <v>1</v>
      </c>
      <c r="O64" s="836">
        <v>1</v>
      </c>
      <c r="P64" s="835">
        <v>50.32</v>
      </c>
      <c r="Q64" s="837">
        <v>1</v>
      </c>
      <c r="R64" s="832">
        <v>1</v>
      </c>
      <c r="S64" s="837">
        <v>1</v>
      </c>
      <c r="T64" s="836">
        <v>1</v>
      </c>
      <c r="U64" s="838">
        <v>1</v>
      </c>
    </row>
    <row r="65" spans="1:21" ht="14.4" customHeight="1" x14ac:dyDescent="0.3">
      <c r="A65" s="831">
        <v>11</v>
      </c>
      <c r="B65" s="832" t="s">
        <v>1297</v>
      </c>
      <c r="C65" s="832" t="s">
        <v>1300</v>
      </c>
      <c r="D65" s="833" t="s">
        <v>2254</v>
      </c>
      <c r="E65" s="834" t="s">
        <v>1331</v>
      </c>
      <c r="F65" s="832" t="s">
        <v>1299</v>
      </c>
      <c r="G65" s="832" t="s">
        <v>1347</v>
      </c>
      <c r="H65" s="832" t="s">
        <v>592</v>
      </c>
      <c r="I65" s="832" t="s">
        <v>1406</v>
      </c>
      <c r="J65" s="832" t="s">
        <v>1407</v>
      </c>
      <c r="K65" s="832" t="s">
        <v>1408</v>
      </c>
      <c r="L65" s="835">
        <v>748.12</v>
      </c>
      <c r="M65" s="835">
        <v>748.12</v>
      </c>
      <c r="N65" s="832">
        <v>1</v>
      </c>
      <c r="O65" s="836">
        <v>1</v>
      </c>
      <c r="P65" s="835">
        <v>748.12</v>
      </c>
      <c r="Q65" s="837">
        <v>1</v>
      </c>
      <c r="R65" s="832">
        <v>1</v>
      </c>
      <c r="S65" s="837">
        <v>1</v>
      </c>
      <c r="T65" s="836">
        <v>1</v>
      </c>
      <c r="U65" s="838">
        <v>1</v>
      </c>
    </row>
    <row r="66" spans="1:21" ht="14.4" customHeight="1" x14ac:dyDescent="0.3">
      <c r="A66" s="831">
        <v>11</v>
      </c>
      <c r="B66" s="832" t="s">
        <v>1297</v>
      </c>
      <c r="C66" s="832" t="s">
        <v>1300</v>
      </c>
      <c r="D66" s="833" t="s">
        <v>2254</v>
      </c>
      <c r="E66" s="834" t="s">
        <v>1331</v>
      </c>
      <c r="F66" s="832" t="s">
        <v>1299</v>
      </c>
      <c r="G66" s="832" t="s">
        <v>1347</v>
      </c>
      <c r="H66" s="832" t="s">
        <v>592</v>
      </c>
      <c r="I66" s="832" t="s">
        <v>1355</v>
      </c>
      <c r="J66" s="832" t="s">
        <v>1356</v>
      </c>
      <c r="K66" s="832" t="s">
        <v>1357</v>
      </c>
      <c r="L66" s="835">
        <v>1000</v>
      </c>
      <c r="M66" s="835">
        <v>1000</v>
      </c>
      <c r="N66" s="832">
        <v>1</v>
      </c>
      <c r="O66" s="836">
        <v>1</v>
      </c>
      <c r="P66" s="835"/>
      <c r="Q66" s="837">
        <v>0</v>
      </c>
      <c r="R66" s="832"/>
      <c r="S66" s="837">
        <v>0</v>
      </c>
      <c r="T66" s="836"/>
      <c r="U66" s="838">
        <v>0</v>
      </c>
    </row>
    <row r="67" spans="1:21" ht="14.4" customHeight="1" x14ac:dyDescent="0.3">
      <c r="A67" s="831">
        <v>11</v>
      </c>
      <c r="B67" s="832" t="s">
        <v>1297</v>
      </c>
      <c r="C67" s="832" t="s">
        <v>1300</v>
      </c>
      <c r="D67" s="833" t="s">
        <v>2254</v>
      </c>
      <c r="E67" s="834" t="s">
        <v>1331</v>
      </c>
      <c r="F67" s="832" t="s">
        <v>1299</v>
      </c>
      <c r="G67" s="832" t="s">
        <v>1347</v>
      </c>
      <c r="H67" s="832" t="s">
        <v>592</v>
      </c>
      <c r="I67" s="832" t="s">
        <v>1351</v>
      </c>
      <c r="J67" s="832" t="s">
        <v>1352</v>
      </c>
      <c r="K67" s="832" t="s">
        <v>1353</v>
      </c>
      <c r="L67" s="835">
        <v>500</v>
      </c>
      <c r="M67" s="835">
        <v>500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11</v>
      </c>
      <c r="B68" s="832" t="s">
        <v>1297</v>
      </c>
      <c r="C68" s="832" t="s">
        <v>1300</v>
      </c>
      <c r="D68" s="833" t="s">
        <v>2254</v>
      </c>
      <c r="E68" s="834" t="s">
        <v>1331</v>
      </c>
      <c r="F68" s="832" t="s">
        <v>1299</v>
      </c>
      <c r="G68" s="832" t="s">
        <v>1347</v>
      </c>
      <c r="H68" s="832" t="s">
        <v>592</v>
      </c>
      <c r="I68" s="832" t="s">
        <v>1388</v>
      </c>
      <c r="J68" s="832" t="s">
        <v>1389</v>
      </c>
      <c r="K68" s="832" t="s">
        <v>1390</v>
      </c>
      <c r="L68" s="835">
        <v>971.25</v>
      </c>
      <c r="M68" s="835">
        <v>971.25</v>
      </c>
      <c r="N68" s="832">
        <v>1</v>
      </c>
      <c r="O68" s="836">
        <v>1</v>
      </c>
      <c r="P68" s="835">
        <v>971.25</v>
      </c>
      <c r="Q68" s="837">
        <v>1</v>
      </c>
      <c r="R68" s="832">
        <v>1</v>
      </c>
      <c r="S68" s="837">
        <v>1</v>
      </c>
      <c r="T68" s="836">
        <v>1</v>
      </c>
      <c r="U68" s="838">
        <v>1</v>
      </c>
    </row>
    <row r="69" spans="1:21" ht="14.4" customHeight="1" x14ac:dyDescent="0.3">
      <c r="A69" s="831">
        <v>11</v>
      </c>
      <c r="B69" s="832" t="s">
        <v>1297</v>
      </c>
      <c r="C69" s="832" t="s">
        <v>1300</v>
      </c>
      <c r="D69" s="833" t="s">
        <v>2254</v>
      </c>
      <c r="E69" s="834" t="s">
        <v>1331</v>
      </c>
      <c r="F69" s="832" t="s">
        <v>1299</v>
      </c>
      <c r="G69" s="832" t="s">
        <v>1359</v>
      </c>
      <c r="H69" s="832" t="s">
        <v>592</v>
      </c>
      <c r="I69" s="832" t="s">
        <v>1409</v>
      </c>
      <c r="J69" s="832" t="s">
        <v>1410</v>
      </c>
      <c r="K69" s="832" t="s">
        <v>1411</v>
      </c>
      <c r="L69" s="835">
        <v>190</v>
      </c>
      <c r="M69" s="835">
        <v>380</v>
      </c>
      <c r="N69" s="832">
        <v>2</v>
      </c>
      <c r="O69" s="836">
        <v>1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11</v>
      </c>
      <c r="B70" s="832" t="s">
        <v>1297</v>
      </c>
      <c r="C70" s="832" t="s">
        <v>1300</v>
      </c>
      <c r="D70" s="833" t="s">
        <v>2254</v>
      </c>
      <c r="E70" s="834" t="s">
        <v>1310</v>
      </c>
      <c r="F70" s="832" t="s">
        <v>1298</v>
      </c>
      <c r="G70" s="832" t="s">
        <v>1363</v>
      </c>
      <c r="H70" s="832" t="s">
        <v>635</v>
      </c>
      <c r="I70" s="832" t="s">
        <v>1188</v>
      </c>
      <c r="J70" s="832" t="s">
        <v>1189</v>
      </c>
      <c r="K70" s="832" t="s">
        <v>1190</v>
      </c>
      <c r="L70" s="835">
        <v>170.52</v>
      </c>
      <c r="M70" s="835">
        <v>1705.2</v>
      </c>
      <c r="N70" s="832">
        <v>10</v>
      </c>
      <c r="O70" s="836">
        <v>2.5</v>
      </c>
      <c r="P70" s="835">
        <v>1364.16</v>
      </c>
      <c r="Q70" s="837">
        <v>0.8</v>
      </c>
      <c r="R70" s="832">
        <v>8</v>
      </c>
      <c r="S70" s="837">
        <v>0.8</v>
      </c>
      <c r="T70" s="836">
        <v>2</v>
      </c>
      <c r="U70" s="838">
        <v>0.8</v>
      </c>
    </row>
    <row r="71" spans="1:21" ht="14.4" customHeight="1" x14ac:dyDescent="0.3">
      <c r="A71" s="831">
        <v>11</v>
      </c>
      <c r="B71" s="832" t="s">
        <v>1297</v>
      </c>
      <c r="C71" s="832" t="s">
        <v>1300</v>
      </c>
      <c r="D71" s="833" t="s">
        <v>2254</v>
      </c>
      <c r="E71" s="834" t="s">
        <v>1310</v>
      </c>
      <c r="F71" s="832" t="s">
        <v>1298</v>
      </c>
      <c r="G71" s="832" t="s">
        <v>1382</v>
      </c>
      <c r="H71" s="832" t="s">
        <v>592</v>
      </c>
      <c r="I71" s="832" t="s">
        <v>1412</v>
      </c>
      <c r="J71" s="832" t="s">
        <v>702</v>
      </c>
      <c r="K71" s="832" t="s">
        <v>1413</v>
      </c>
      <c r="L71" s="835">
        <v>0</v>
      </c>
      <c r="M71" s="835">
        <v>0</v>
      </c>
      <c r="N71" s="832">
        <v>1</v>
      </c>
      <c r="O71" s="836">
        <v>0.5</v>
      </c>
      <c r="P71" s="835">
        <v>0</v>
      </c>
      <c r="Q71" s="837"/>
      <c r="R71" s="832">
        <v>1</v>
      </c>
      <c r="S71" s="837">
        <v>1</v>
      </c>
      <c r="T71" s="836">
        <v>0.5</v>
      </c>
      <c r="U71" s="838">
        <v>1</v>
      </c>
    </row>
    <row r="72" spans="1:21" ht="14.4" customHeight="1" x14ac:dyDescent="0.3">
      <c r="A72" s="831">
        <v>11</v>
      </c>
      <c r="B72" s="832" t="s">
        <v>1297</v>
      </c>
      <c r="C72" s="832" t="s">
        <v>1300</v>
      </c>
      <c r="D72" s="833" t="s">
        <v>2254</v>
      </c>
      <c r="E72" s="834" t="s">
        <v>1310</v>
      </c>
      <c r="F72" s="832" t="s">
        <v>1298</v>
      </c>
      <c r="G72" s="832" t="s">
        <v>1339</v>
      </c>
      <c r="H72" s="832" t="s">
        <v>635</v>
      </c>
      <c r="I72" s="832" t="s">
        <v>1354</v>
      </c>
      <c r="J72" s="832" t="s">
        <v>673</v>
      </c>
      <c r="K72" s="832" t="s">
        <v>1092</v>
      </c>
      <c r="L72" s="835">
        <v>490.89</v>
      </c>
      <c r="M72" s="835">
        <v>981.78</v>
      </c>
      <c r="N72" s="832">
        <v>2</v>
      </c>
      <c r="O72" s="836">
        <v>0.5</v>
      </c>
      <c r="P72" s="835">
        <v>981.78</v>
      </c>
      <c r="Q72" s="837">
        <v>1</v>
      </c>
      <c r="R72" s="832">
        <v>2</v>
      </c>
      <c r="S72" s="837">
        <v>1</v>
      </c>
      <c r="T72" s="836">
        <v>0.5</v>
      </c>
      <c r="U72" s="838">
        <v>1</v>
      </c>
    </row>
    <row r="73" spans="1:21" ht="14.4" customHeight="1" x14ac:dyDescent="0.3">
      <c r="A73" s="831">
        <v>11</v>
      </c>
      <c r="B73" s="832" t="s">
        <v>1297</v>
      </c>
      <c r="C73" s="832" t="s">
        <v>1300</v>
      </c>
      <c r="D73" s="833" t="s">
        <v>2254</v>
      </c>
      <c r="E73" s="834" t="s">
        <v>1310</v>
      </c>
      <c r="F73" s="832" t="s">
        <v>1298</v>
      </c>
      <c r="G73" s="832" t="s">
        <v>1339</v>
      </c>
      <c r="H73" s="832" t="s">
        <v>635</v>
      </c>
      <c r="I73" s="832" t="s">
        <v>1340</v>
      </c>
      <c r="J73" s="832" t="s">
        <v>673</v>
      </c>
      <c r="K73" s="832" t="s">
        <v>1090</v>
      </c>
      <c r="L73" s="835">
        <v>736.33</v>
      </c>
      <c r="M73" s="835">
        <v>9572.2900000000009</v>
      </c>
      <c r="N73" s="832">
        <v>13</v>
      </c>
      <c r="O73" s="836">
        <v>10</v>
      </c>
      <c r="P73" s="835">
        <v>7363.3</v>
      </c>
      <c r="Q73" s="837">
        <v>0.76923076923076916</v>
      </c>
      <c r="R73" s="832">
        <v>10</v>
      </c>
      <c r="S73" s="837">
        <v>0.76923076923076927</v>
      </c>
      <c r="T73" s="836">
        <v>7.5</v>
      </c>
      <c r="U73" s="838">
        <v>0.75</v>
      </c>
    </row>
    <row r="74" spans="1:21" ht="14.4" customHeight="1" x14ac:dyDescent="0.3">
      <c r="A74" s="831">
        <v>11</v>
      </c>
      <c r="B74" s="832" t="s">
        <v>1297</v>
      </c>
      <c r="C74" s="832" t="s">
        <v>1300</v>
      </c>
      <c r="D74" s="833" t="s">
        <v>2254</v>
      </c>
      <c r="E74" s="834" t="s">
        <v>1310</v>
      </c>
      <c r="F74" s="832" t="s">
        <v>1298</v>
      </c>
      <c r="G74" s="832" t="s">
        <v>1414</v>
      </c>
      <c r="H74" s="832" t="s">
        <v>592</v>
      </c>
      <c r="I74" s="832" t="s">
        <v>1415</v>
      </c>
      <c r="J74" s="832" t="s">
        <v>1416</v>
      </c>
      <c r="K74" s="832" t="s">
        <v>1417</v>
      </c>
      <c r="L74" s="835">
        <v>0</v>
      </c>
      <c r="M74" s="835">
        <v>0</v>
      </c>
      <c r="N74" s="832">
        <v>1</v>
      </c>
      <c r="O74" s="836">
        <v>0.5</v>
      </c>
      <c r="P74" s="835">
        <v>0</v>
      </c>
      <c r="Q74" s="837"/>
      <c r="R74" s="832">
        <v>1</v>
      </c>
      <c r="S74" s="837">
        <v>1</v>
      </c>
      <c r="T74" s="836">
        <v>0.5</v>
      </c>
      <c r="U74" s="838">
        <v>1</v>
      </c>
    </row>
    <row r="75" spans="1:21" ht="14.4" customHeight="1" x14ac:dyDescent="0.3">
      <c r="A75" s="831">
        <v>11</v>
      </c>
      <c r="B75" s="832" t="s">
        <v>1297</v>
      </c>
      <c r="C75" s="832" t="s">
        <v>1300</v>
      </c>
      <c r="D75" s="833" t="s">
        <v>2254</v>
      </c>
      <c r="E75" s="834" t="s">
        <v>1310</v>
      </c>
      <c r="F75" s="832" t="s">
        <v>1298</v>
      </c>
      <c r="G75" s="832" t="s">
        <v>1342</v>
      </c>
      <c r="H75" s="832" t="s">
        <v>635</v>
      </c>
      <c r="I75" s="832" t="s">
        <v>1147</v>
      </c>
      <c r="J75" s="832" t="s">
        <v>1148</v>
      </c>
      <c r="K75" s="832" t="s">
        <v>1149</v>
      </c>
      <c r="L75" s="835">
        <v>0</v>
      </c>
      <c r="M75" s="835">
        <v>0</v>
      </c>
      <c r="N75" s="832">
        <v>6</v>
      </c>
      <c r="O75" s="836">
        <v>5.5</v>
      </c>
      <c r="P75" s="835">
        <v>0</v>
      </c>
      <c r="Q75" s="837"/>
      <c r="R75" s="832">
        <v>5</v>
      </c>
      <c r="S75" s="837">
        <v>0.83333333333333337</v>
      </c>
      <c r="T75" s="836">
        <v>4.5</v>
      </c>
      <c r="U75" s="838">
        <v>0.81818181818181823</v>
      </c>
    </row>
    <row r="76" spans="1:21" ht="14.4" customHeight="1" x14ac:dyDescent="0.3">
      <c r="A76" s="831">
        <v>11</v>
      </c>
      <c r="B76" s="832" t="s">
        <v>1297</v>
      </c>
      <c r="C76" s="832" t="s">
        <v>1300</v>
      </c>
      <c r="D76" s="833" t="s">
        <v>2254</v>
      </c>
      <c r="E76" s="834" t="s">
        <v>1310</v>
      </c>
      <c r="F76" s="832" t="s">
        <v>1298</v>
      </c>
      <c r="G76" s="832" t="s">
        <v>1418</v>
      </c>
      <c r="H76" s="832" t="s">
        <v>592</v>
      </c>
      <c r="I76" s="832" t="s">
        <v>1419</v>
      </c>
      <c r="J76" s="832" t="s">
        <v>1420</v>
      </c>
      <c r="K76" s="832" t="s">
        <v>1421</v>
      </c>
      <c r="L76" s="835">
        <v>0</v>
      </c>
      <c r="M76" s="835">
        <v>0</v>
      </c>
      <c r="N76" s="832">
        <v>1</v>
      </c>
      <c r="O76" s="836">
        <v>0.5</v>
      </c>
      <c r="P76" s="835">
        <v>0</v>
      </c>
      <c r="Q76" s="837"/>
      <c r="R76" s="832">
        <v>1</v>
      </c>
      <c r="S76" s="837">
        <v>1</v>
      </c>
      <c r="T76" s="836">
        <v>0.5</v>
      </c>
      <c r="U76" s="838">
        <v>1</v>
      </c>
    </row>
    <row r="77" spans="1:21" ht="14.4" customHeight="1" x14ac:dyDescent="0.3">
      <c r="A77" s="831">
        <v>11</v>
      </c>
      <c r="B77" s="832" t="s">
        <v>1297</v>
      </c>
      <c r="C77" s="832" t="s">
        <v>1300</v>
      </c>
      <c r="D77" s="833" t="s">
        <v>2254</v>
      </c>
      <c r="E77" s="834" t="s">
        <v>1310</v>
      </c>
      <c r="F77" s="832" t="s">
        <v>1298</v>
      </c>
      <c r="G77" s="832" t="s">
        <v>1422</v>
      </c>
      <c r="H77" s="832" t="s">
        <v>592</v>
      </c>
      <c r="I77" s="832" t="s">
        <v>1423</v>
      </c>
      <c r="J77" s="832" t="s">
        <v>1424</v>
      </c>
      <c r="K77" s="832" t="s">
        <v>1425</v>
      </c>
      <c r="L77" s="835">
        <v>0</v>
      </c>
      <c r="M77" s="835">
        <v>0</v>
      </c>
      <c r="N77" s="832">
        <v>1</v>
      </c>
      <c r="O77" s="836">
        <v>0.5</v>
      </c>
      <c r="P77" s="835">
        <v>0</v>
      </c>
      <c r="Q77" s="837"/>
      <c r="R77" s="832">
        <v>1</v>
      </c>
      <c r="S77" s="837">
        <v>1</v>
      </c>
      <c r="T77" s="836">
        <v>0.5</v>
      </c>
      <c r="U77" s="838">
        <v>1</v>
      </c>
    </row>
    <row r="78" spans="1:21" ht="14.4" customHeight="1" x14ac:dyDescent="0.3">
      <c r="A78" s="831">
        <v>11</v>
      </c>
      <c r="B78" s="832" t="s">
        <v>1297</v>
      </c>
      <c r="C78" s="832" t="s">
        <v>1300</v>
      </c>
      <c r="D78" s="833" t="s">
        <v>2254</v>
      </c>
      <c r="E78" s="834" t="s">
        <v>1310</v>
      </c>
      <c r="F78" s="832" t="s">
        <v>1298</v>
      </c>
      <c r="G78" s="832" t="s">
        <v>1426</v>
      </c>
      <c r="H78" s="832" t="s">
        <v>635</v>
      </c>
      <c r="I78" s="832" t="s">
        <v>1127</v>
      </c>
      <c r="J78" s="832" t="s">
        <v>1017</v>
      </c>
      <c r="K78" s="832" t="s">
        <v>1128</v>
      </c>
      <c r="L78" s="835">
        <v>154.36000000000001</v>
      </c>
      <c r="M78" s="835">
        <v>154.36000000000001</v>
      </c>
      <c r="N78" s="832">
        <v>1</v>
      </c>
      <c r="O78" s="836">
        <v>0.5</v>
      </c>
      <c r="P78" s="835">
        <v>154.36000000000001</v>
      </c>
      <c r="Q78" s="837">
        <v>1</v>
      </c>
      <c r="R78" s="832">
        <v>1</v>
      </c>
      <c r="S78" s="837">
        <v>1</v>
      </c>
      <c r="T78" s="836">
        <v>0.5</v>
      </c>
      <c r="U78" s="838">
        <v>1</v>
      </c>
    </row>
    <row r="79" spans="1:21" ht="14.4" customHeight="1" x14ac:dyDescent="0.3">
      <c r="A79" s="831">
        <v>11</v>
      </c>
      <c r="B79" s="832" t="s">
        <v>1297</v>
      </c>
      <c r="C79" s="832" t="s">
        <v>1300</v>
      </c>
      <c r="D79" s="833" t="s">
        <v>2254</v>
      </c>
      <c r="E79" s="834" t="s">
        <v>1310</v>
      </c>
      <c r="F79" s="832" t="s">
        <v>1299</v>
      </c>
      <c r="G79" s="832" t="s">
        <v>1347</v>
      </c>
      <c r="H79" s="832" t="s">
        <v>592</v>
      </c>
      <c r="I79" s="832" t="s">
        <v>1351</v>
      </c>
      <c r="J79" s="832" t="s">
        <v>1352</v>
      </c>
      <c r="K79" s="832" t="s">
        <v>1353</v>
      </c>
      <c r="L79" s="835">
        <v>500</v>
      </c>
      <c r="M79" s="835">
        <v>2500</v>
      </c>
      <c r="N79" s="832">
        <v>5</v>
      </c>
      <c r="O79" s="836">
        <v>5</v>
      </c>
      <c r="P79" s="835">
        <v>1000</v>
      </c>
      <c r="Q79" s="837">
        <v>0.4</v>
      </c>
      <c r="R79" s="832">
        <v>2</v>
      </c>
      <c r="S79" s="837">
        <v>0.4</v>
      </c>
      <c r="T79" s="836">
        <v>2</v>
      </c>
      <c r="U79" s="838">
        <v>0.4</v>
      </c>
    </row>
    <row r="80" spans="1:21" ht="14.4" customHeight="1" x14ac:dyDescent="0.3">
      <c r="A80" s="831">
        <v>11</v>
      </c>
      <c r="B80" s="832" t="s">
        <v>1297</v>
      </c>
      <c r="C80" s="832" t="s">
        <v>1300</v>
      </c>
      <c r="D80" s="833" t="s">
        <v>2254</v>
      </c>
      <c r="E80" s="834" t="s">
        <v>1310</v>
      </c>
      <c r="F80" s="832" t="s">
        <v>1299</v>
      </c>
      <c r="G80" s="832" t="s">
        <v>1347</v>
      </c>
      <c r="H80" s="832" t="s">
        <v>592</v>
      </c>
      <c r="I80" s="832" t="s">
        <v>1388</v>
      </c>
      <c r="J80" s="832" t="s">
        <v>1389</v>
      </c>
      <c r="K80" s="832" t="s">
        <v>1390</v>
      </c>
      <c r="L80" s="835">
        <v>971.25</v>
      </c>
      <c r="M80" s="835">
        <v>1942.5</v>
      </c>
      <c r="N80" s="832">
        <v>2</v>
      </c>
      <c r="O80" s="836">
        <v>2</v>
      </c>
      <c r="P80" s="835">
        <v>1942.5</v>
      </c>
      <c r="Q80" s="837">
        <v>1</v>
      </c>
      <c r="R80" s="832">
        <v>2</v>
      </c>
      <c r="S80" s="837">
        <v>1</v>
      </c>
      <c r="T80" s="836">
        <v>2</v>
      </c>
      <c r="U80" s="838">
        <v>1</v>
      </c>
    </row>
    <row r="81" spans="1:21" ht="14.4" customHeight="1" x14ac:dyDescent="0.3">
      <c r="A81" s="831">
        <v>11</v>
      </c>
      <c r="B81" s="832" t="s">
        <v>1297</v>
      </c>
      <c r="C81" s="832" t="s">
        <v>1300</v>
      </c>
      <c r="D81" s="833" t="s">
        <v>2254</v>
      </c>
      <c r="E81" s="834" t="s">
        <v>1310</v>
      </c>
      <c r="F81" s="832" t="s">
        <v>1299</v>
      </c>
      <c r="G81" s="832" t="s">
        <v>1347</v>
      </c>
      <c r="H81" s="832" t="s">
        <v>592</v>
      </c>
      <c r="I81" s="832" t="s">
        <v>1399</v>
      </c>
      <c r="J81" s="832" t="s">
        <v>1400</v>
      </c>
      <c r="K81" s="832" t="s">
        <v>1401</v>
      </c>
      <c r="L81" s="835">
        <v>1000</v>
      </c>
      <c r="M81" s="835">
        <v>1000</v>
      </c>
      <c r="N81" s="832">
        <v>1</v>
      </c>
      <c r="O81" s="836">
        <v>1</v>
      </c>
      <c r="P81" s="835"/>
      <c r="Q81" s="837">
        <v>0</v>
      </c>
      <c r="R81" s="832"/>
      <c r="S81" s="837">
        <v>0</v>
      </c>
      <c r="T81" s="836"/>
      <c r="U81" s="838">
        <v>0</v>
      </c>
    </row>
    <row r="82" spans="1:21" ht="14.4" customHeight="1" x14ac:dyDescent="0.3">
      <c r="A82" s="831">
        <v>11</v>
      </c>
      <c r="B82" s="832" t="s">
        <v>1297</v>
      </c>
      <c r="C82" s="832" t="s">
        <v>1300</v>
      </c>
      <c r="D82" s="833" t="s">
        <v>2254</v>
      </c>
      <c r="E82" s="834" t="s">
        <v>1310</v>
      </c>
      <c r="F82" s="832" t="s">
        <v>1299</v>
      </c>
      <c r="G82" s="832" t="s">
        <v>1347</v>
      </c>
      <c r="H82" s="832" t="s">
        <v>592</v>
      </c>
      <c r="I82" s="832" t="s">
        <v>1427</v>
      </c>
      <c r="J82" s="832" t="s">
        <v>1428</v>
      </c>
      <c r="K82" s="832" t="s">
        <v>1429</v>
      </c>
      <c r="L82" s="835">
        <v>500</v>
      </c>
      <c r="M82" s="835">
        <v>500</v>
      </c>
      <c r="N82" s="832">
        <v>1</v>
      </c>
      <c r="O82" s="836">
        <v>1</v>
      </c>
      <c r="P82" s="835"/>
      <c r="Q82" s="837">
        <v>0</v>
      </c>
      <c r="R82" s="832"/>
      <c r="S82" s="837">
        <v>0</v>
      </c>
      <c r="T82" s="836"/>
      <c r="U82" s="838">
        <v>0</v>
      </c>
    </row>
    <row r="83" spans="1:21" ht="14.4" customHeight="1" x14ac:dyDescent="0.3">
      <c r="A83" s="831">
        <v>11</v>
      </c>
      <c r="B83" s="832" t="s">
        <v>1297</v>
      </c>
      <c r="C83" s="832" t="s">
        <v>1300</v>
      </c>
      <c r="D83" s="833" t="s">
        <v>2254</v>
      </c>
      <c r="E83" s="834" t="s">
        <v>1310</v>
      </c>
      <c r="F83" s="832" t="s">
        <v>1299</v>
      </c>
      <c r="G83" s="832" t="s">
        <v>1359</v>
      </c>
      <c r="H83" s="832" t="s">
        <v>592</v>
      </c>
      <c r="I83" s="832" t="s">
        <v>1360</v>
      </c>
      <c r="J83" s="832" t="s">
        <v>1361</v>
      </c>
      <c r="K83" s="832" t="s">
        <v>1362</v>
      </c>
      <c r="L83" s="835">
        <v>200</v>
      </c>
      <c r="M83" s="835">
        <v>400</v>
      </c>
      <c r="N83" s="832">
        <v>2</v>
      </c>
      <c r="O83" s="836">
        <v>1</v>
      </c>
      <c r="P83" s="835">
        <v>400</v>
      </c>
      <c r="Q83" s="837">
        <v>1</v>
      </c>
      <c r="R83" s="832">
        <v>2</v>
      </c>
      <c r="S83" s="837">
        <v>1</v>
      </c>
      <c r="T83" s="836">
        <v>1</v>
      </c>
      <c r="U83" s="838">
        <v>1</v>
      </c>
    </row>
    <row r="84" spans="1:21" ht="14.4" customHeight="1" x14ac:dyDescent="0.3">
      <c r="A84" s="831">
        <v>11</v>
      </c>
      <c r="B84" s="832" t="s">
        <v>1297</v>
      </c>
      <c r="C84" s="832" t="s">
        <v>1300</v>
      </c>
      <c r="D84" s="833" t="s">
        <v>2254</v>
      </c>
      <c r="E84" s="834" t="s">
        <v>1318</v>
      </c>
      <c r="F84" s="832" t="s">
        <v>1298</v>
      </c>
      <c r="G84" s="832" t="s">
        <v>1363</v>
      </c>
      <c r="H84" s="832" t="s">
        <v>635</v>
      </c>
      <c r="I84" s="832" t="s">
        <v>1188</v>
      </c>
      <c r="J84" s="832" t="s">
        <v>1189</v>
      </c>
      <c r="K84" s="832" t="s">
        <v>1190</v>
      </c>
      <c r="L84" s="835">
        <v>170.52</v>
      </c>
      <c r="M84" s="835">
        <v>682.08</v>
      </c>
      <c r="N84" s="832">
        <v>4</v>
      </c>
      <c r="O84" s="836">
        <v>1</v>
      </c>
      <c r="P84" s="835">
        <v>341.04</v>
      </c>
      <c r="Q84" s="837">
        <v>0.5</v>
      </c>
      <c r="R84" s="832">
        <v>2</v>
      </c>
      <c r="S84" s="837">
        <v>0.5</v>
      </c>
      <c r="T84" s="836">
        <v>0.5</v>
      </c>
      <c r="U84" s="838">
        <v>0.5</v>
      </c>
    </row>
    <row r="85" spans="1:21" ht="14.4" customHeight="1" x14ac:dyDescent="0.3">
      <c r="A85" s="831">
        <v>11</v>
      </c>
      <c r="B85" s="832" t="s">
        <v>1297</v>
      </c>
      <c r="C85" s="832" t="s">
        <v>1300</v>
      </c>
      <c r="D85" s="833" t="s">
        <v>2254</v>
      </c>
      <c r="E85" s="834" t="s">
        <v>1318</v>
      </c>
      <c r="F85" s="832" t="s">
        <v>1298</v>
      </c>
      <c r="G85" s="832" t="s">
        <v>1367</v>
      </c>
      <c r="H85" s="832" t="s">
        <v>592</v>
      </c>
      <c r="I85" s="832" t="s">
        <v>1368</v>
      </c>
      <c r="J85" s="832" t="s">
        <v>1369</v>
      </c>
      <c r="K85" s="832" t="s">
        <v>1370</v>
      </c>
      <c r="L85" s="835">
        <v>60.9</v>
      </c>
      <c r="M85" s="835">
        <v>60.9</v>
      </c>
      <c r="N85" s="832">
        <v>1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" customHeight="1" x14ac:dyDescent="0.3">
      <c r="A86" s="831">
        <v>11</v>
      </c>
      <c r="B86" s="832" t="s">
        <v>1297</v>
      </c>
      <c r="C86" s="832" t="s">
        <v>1300</v>
      </c>
      <c r="D86" s="833" t="s">
        <v>2254</v>
      </c>
      <c r="E86" s="834" t="s">
        <v>1318</v>
      </c>
      <c r="F86" s="832" t="s">
        <v>1298</v>
      </c>
      <c r="G86" s="832" t="s">
        <v>1382</v>
      </c>
      <c r="H86" s="832" t="s">
        <v>592</v>
      </c>
      <c r="I86" s="832" t="s">
        <v>1430</v>
      </c>
      <c r="J86" s="832" t="s">
        <v>702</v>
      </c>
      <c r="K86" s="832" t="s">
        <v>1431</v>
      </c>
      <c r="L86" s="835">
        <v>0</v>
      </c>
      <c r="M86" s="835">
        <v>0</v>
      </c>
      <c r="N86" s="832">
        <v>1</v>
      </c>
      <c r="O86" s="836">
        <v>1</v>
      </c>
      <c r="P86" s="835"/>
      <c r="Q86" s="837"/>
      <c r="R86" s="832"/>
      <c r="S86" s="837">
        <v>0</v>
      </c>
      <c r="T86" s="836"/>
      <c r="U86" s="838">
        <v>0</v>
      </c>
    </row>
    <row r="87" spans="1:21" ht="14.4" customHeight="1" x14ac:dyDescent="0.3">
      <c r="A87" s="831">
        <v>11</v>
      </c>
      <c r="B87" s="832" t="s">
        <v>1297</v>
      </c>
      <c r="C87" s="832" t="s">
        <v>1300</v>
      </c>
      <c r="D87" s="833" t="s">
        <v>2254</v>
      </c>
      <c r="E87" s="834" t="s">
        <v>1318</v>
      </c>
      <c r="F87" s="832" t="s">
        <v>1298</v>
      </c>
      <c r="G87" s="832" t="s">
        <v>1339</v>
      </c>
      <c r="H87" s="832" t="s">
        <v>635</v>
      </c>
      <c r="I87" s="832" t="s">
        <v>1354</v>
      </c>
      <c r="J87" s="832" t="s">
        <v>673</v>
      </c>
      <c r="K87" s="832" t="s">
        <v>1092</v>
      </c>
      <c r="L87" s="835">
        <v>490.89</v>
      </c>
      <c r="M87" s="835">
        <v>1472.67</v>
      </c>
      <c r="N87" s="832">
        <v>3</v>
      </c>
      <c r="O87" s="836">
        <v>1</v>
      </c>
      <c r="P87" s="835">
        <v>490.89</v>
      </c>
      <c r="Q87" s="837">
        <v>0.33333333333333331</v>
      </c>
      <c r="R87" s="832">
        <v>1</v>
      </c>
      <c r="S87" s="837">
        <v>0.33333333333333331</v>
      </c>
      <c r="T87" s="836">
        <v>0.5</v>
      </c>
      <c r="U87" s="838">
        <v>0.5</v>
      </c>
    </row>
    <row r="88" spans="1:21" ht="14.4" customHeight="1" x14ac:dyDescent="0.3">
      <c r="A88" s="831">
        <v>11</v>
      </c>
      <c r="B88" s="832" t="s">
        <v>1297</v>
      </c>
      <c r="C88" s="832" t="s">
        <v>1300</v>
      </c>
      <c r="D88" s="833" t="s">
        <v>2254</v>
      </c>
      <c r="E88" s="834" t="s">
        <v>1318</v>
      </c>
      <c r="F88" s="832" t="s">
        <v>1298</v>
      </c>
      <c r="G88" s="832" t="s">
        <v>1339</v>
      </c>
      <c r="H88" s="832" t="s">
        <v>635</v>
      </c>
      <c r="I88" s="832" t="s">
        <v>1340</v>
      </c>
      <c r="J88" s="832" t="s">
        <v>673</v>
      </c>
      <c r="K88" s="832" t="s">
        <v>1090</v>
      </c>
      <c r="L88" s="835">
        <v>736.33</v>
      </c>
      <c r="M88" s="835">
        <v>21353.57</v>
      </c>
      <c r="N88" s="832">
        <v>29</v>
      </c>
      <c r="O88" s="836">
        <v>10</v>
      </c>
      <c r="P88" s="835">
        <v>16199.26</v>
      </c>
      <c r="Q88" s="837">
        <v>0.75862068965517249</v>
      </c>
      <c r="R88" s="832">
        <v>22</v>
      </c>
      <c r="S88" s="837">
        <v>0.75862068965517238</v>
      </c>
      <c r="T88" s="836">
        <v>7</v>
      </c>
      <c r="U88" s="838">
        <v>0.7</v>
      </c>
    </row>
    <row r="89" spans="1:21" ht="14.4" customHeight="1" x14ac:dyDescent="0.3">
      <c r="A89" s="831">
        <v>11</v>
      </c>
      <c r="B89" s="832" t="s">
        <v>1297</v>
      </c>
      <c r="C89" s="832" t="s">
        <v>1300</v>
      </c>
      <c r="D89" s="833" t="s">
        <v>2254</v>
      </c>
      <c r="E89" s="834" t="s">
        <v>1318</v>
      </c>
      <c r="F89" s="832" t="s">
        <v>1298</v>
      </c>
      <c r="G89" s="832" t="s">
        <v>1339</v>
      </c>
      <c r="H89" s="832" t="s">
        <v>635</v>
      </c>
      <c r="I89" s="832" t="s">
        <v>1341</v>
      </c>
      <c r="J89" s="832" t="s">
        <v>673</v>
      </c>
      <c r="K89" s="832" t="s">
        <v>1165</v>
      </c>
      <c r="L89" s="835">
        <v>923.74</v>
      </c>
      <c r="M89" s="835">
        <v>1847.48</v>
      </c>
      <c r="N89" s="832">
        <v>2</v>
      </c>
      <c r="O89" s="836">
        <v>0.5</v>
      </c>
      <c r="P89" s="835">
        <v>1847.48</v>
      </c>
      <c r="Q89" s="837">
        <v>1</v>
      </c>
      <c r="R89" s="832">
        <v>2</v>
      </c>
      <c r="S89" s="837">
        <v>1</v>
      </c>
      <c r="T89" s="836">
        <v>0.5</v>
      </c>
      <c r="U89" s="838">
        <v>1</v>
      </c>
    </row>
    <row r="90" spans="1:21" ht="14.4" customHeight="1" x14ac:dyDescent="0.3">
      <c r="A90" s="831">
        <v>11</v>
      </c>
      <c r="B90" s="832" t="s">
        <v>1297</v>
      </c>
      <c r="C90" s="832" t="s">
        <v>1300</v>
      </c>
      <c r="D90" s="833" t="s">
        <v>2254</v>
      </c>
      <c r="E90" s="834" t="s">
        <v>1318</v>
      </c>
      <c r="F90" s="832" t="s">
        <v>1298</v>
      </c>
      <c r="G90" s="832" t="s">
        <v>1358</v>
      </c>
      <c r="H90" s="832" t="s">
        <v>635</v>
      </c>
      <c r="I90" s="832" t="s">
        <v>1144</v>
      </c>
      <c r="J90" s="832" t="s">
        <v>636</v>
      </c>
      <c r="K90" s="832" t="s">
        <v>1145</v>
      </c>
      <c r="L90" s="835">
        <v>48.42</v>
      </c>
      <c r="M90" s="835">
        <v>48.42</v>
      </c>
      <c r="N90" s="832">
        <v>1</v>
      </c>
      <c r="O90" s="836">
        <v>0.5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11</v>
      </c>
      <c r="B91" s="832" t="s">
        <v>1297</v>
      </c>
      <c r="C91" s="832" t="s">
        <v>1300</v>
      </c>
      <c r="D91" s="833" t="s">
        <v>2254</v>
      </c>
      <c r="E91" s="834" t="s">
        <v>1318</v>
      </c>
      <c r="F91" s="832" t="s">
        <v>1298</v>
      </c>
      <c r="G91" s="832" t="s">
        <v>1342</v>
      </c>
      <c r="H91" s="832" t="s">
        <v>635</v>
      </c>
      <c r="I91" s="832" t="s">
        <v>1147</v>
      </c>
      <c r="J91" s="832" t="s">
        <v>1148</v>
      </c>
      <c r="K91" s="832" t="s">
        <v>1149</v>
      </c>
      <c r="L91" s="835">
        <v>0</v>
      </c>
      <c r="M91" s="835">
        <v>0</v>
      </c>
      <c r="N91" s="832">
        <v>29</v>
      </c>
      <c r="O91" s="836">
        <v>19.5</v>
      </c>
      <c r="P91" s="835">
        <v>0</v>
      </c>
      <c r="Q91" s="837"/>
      <c r="R91" s="832">
        <v>22</v>
      </c>
      <c r="S91" s="837">
        <v>0.75862068965517238</v>
      </c>
      <c r="T91" s="836">
        <v>14.5</v>
      </c>
      <c r="U91" s="838">
        <v>0.74358974358974361</v>
      </c>
    </row>
    <row r="92" spans="1:21" ht="14.4" customHeight="1" x14ac:dyDescent="0.3">
      <c r="A92" s="831">
        <v>11</v>
      </c>
      <c r="B92" s="832" t="s">
        <v>1297</v>
      </c>
      <c r="C92" s="832" t="s">
        <v>1300</v>
      </c>
      <c r="D92" s="833" t="s">
        <v>2254</v>
      </c>
      <c r="E92" s="834" t="s">
        <v>1318</v>
      </c>
      <c r="F92" s="832" t="s">
        <v>1299</v>
      </c>
      <c r="G92" s="832" t="s">
        <v>1347</v>
      </c>
      <c r="H92" s="832" t="s">
        <v>592</v>
      </c>
      <c r="I92" s="832" t="s">
        <v>1355</v>
      </c>
      <c r="J92" s="832" t="s">
        <v>1356</v>
      </c>
      <c r="K92" s="832" t="s">
        <v>1357</v>
      </c>
      <c r="L92" s="835">
        <v>1000</v>
      </c>
      <c r="M92" s="835">
        <v>2000</v>
      </c>
      <c r="N92" s="832">
        <v>2</v>
      </c>
      <c r="O92" s="836">
        <v>2</v>
      </c>
      <c r="P92" s="835">
        <v>1000</v>
      </c>
      <c r="Q92" s="837">
        <v>0.5</v>
      </c>
      <c r="R92" s="832">
        <v>1</v>
      </c>
      <c r="S92" s="837">
        <v>0.5</v>
      </c>
      <c r="T92" s="836">
        <v>1</v>
      </c>
      <c r="U92" s="838">
        <v>0.5</v>
      </c>
    </row>
    <row r="93" spans="1:21" ht="14.4" customHeight="1" x14ac:dyDescent="0.3">
      <c r="A93" s="831">
        <v>11</v>
      </c>
      <c r="B93" s="832" t="s">
        <v>1297</v>
      </c>
      <c r="C93" s="832" t="s">
        <v>1300</v>
      </c>
      <c r="D93" s="833" t="s">
        <v>2254</v>
      </c>
      <c r="E93" s="834" t="s">
        <v>1318</v>
      </c>
      <c r="F93" s="832" t="s">
        <v>1299</v>
      </c>
      <c r="G93" s="832" t="s">
        <v>1347</v>
      </c>
      <c r="H93" s="832" t="s">
        <v>592</v>
      </c>
      <c r="I93" s="832" t="s">
        <v>1432</v>
      </c>
      <c r="J93" s="832" t="s">
        <v>1433</v>
      </c>
      <c r="K93" s="832" t="s">
        <v>1434</v>
      </c>
      <c r="L93" s="835">
        <v>350</v>
      </c>
      <c r="M93" s="835">
        <v>350</v>
      </c>
      <c r="N93" s="832">
        <v>1</v>
      </c>
      <c r="O93" s="836">
        <v>1</v>
      </c>
      <c r="P93" s="835">
        <v>350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11</v>
      </c>
      <c r="B94" s="832" t="s">
        <v>1297</v>
      </c>
      <c r="C94" s="832" t="s">
        <v>1300</v>
      </c>
      <c r="D94" s="833" t="s">
        <v>2254</v>
      </c>
      <c r="E94" s="834" t="s">
        <v>1318</v>
      </c>
      <c r="F94" s="832" t="s">
        <v>1299</v>
      </c>
      <c r="G94" s="832" t="s">
        <v>1347</v>
      </c>
      <c r="H94" s="832" t="s">
        <v>592</v>
      </c>
      <c r="I94" s="832" t="s">
        <v>1351</v>
      </c>
      <c r="J94" s="832" t="s">
        <v>1352</v>
      </c>
      <c r="K94" s="832" t="s">
        <v>1353</v>
      </c>
      <c r="L94" s="835">
        <v>500</v>
      </c>
      <c r="M94" s="835">
        <v>3000</v>
      </c>
      <c r="N94" s="832">
        <v>6</v>
      </c>
      <c r="O94" s="836">
        <v>6</v>
      </c>
      <c r="P94" s="835">
        <v>3000</v>
      </c>
      <c r="Q94" s="837">
        <v>1</v>
      </c>
      <c r="R94" s="832">
        <v>6</v>
      </c>
      <c r="S94" s="837">
        <v>1</v>
      </c>
      <c r="T94" s="836">
        <v>6</v>
      </c>
      <c r="U94" s="838">
        <v>1</v>
      </c>
    </row>
    <row r="95" spans="1:21" ht="14.4" customHeight="1" x14ac:dyDescent="0.3">
      <c r="A95" s="831">
        <v>11</v>
      </c>
      <c r="B95" s="832" t="s">
        <v>1297</v>
      </c>
      <c r="C95" s="832" t="s">
        <v>1300</v>
      </c>
      <c r="D95" s="833" t="s">
        <v>2254</v>
      </c>
      <c r="E95" s="834" t="s">
        <v>1318</v>
      </c>
      <c r="F95" s="832" t="s">
        <v>1299</v>
      </c>
      <c r="G95" s="832" t="s">
        <v>1347</v>
      </c>
      <c r="H95" s="832" t="s">
        <v>592</v>
      </c>
      <c r="I95" s="832" t="s">
        <v>1388</v>
      </c>
      <c r="J95" s="832" t="s">
        <v>1389</v>
      </c>
      <c r="K95" s="832" t="s">
        <v>1390</v>
      </c>
      <c r="L95" s="835">
        <v>971.25</v>
      </c>
      <c r="M95" s="835">
        <v>1942.5</v>
      </c>
      <c r="N95" s="832">
        <v>2</v>
      </c>
      <c r="O95" s="836">
        <v>2</v>
      </c>
      <c r="P95" s="835">
        <v>1942.5</v>
      </c>
      <c r="Q95" s="837">
        <v>1</v>
      </c>
      <c r="R95" s="832">
        <v>2</v>
      </c>
      <c r="S95" s="837">
        <v>1</v>
      </c>
      <c r="T95" s="836">
        <v>2</v>
      </c>
      <c r="U95" s="838">
        <v>1</v>
      </c>
    </row>
    <row r="96" spans="1:21" ht="14.4" customHeight="1" x14ac:dyDescent="0.3">
      <c r="A96" s="831">
        <v>11</v>
      </c>
      <c r="B96" s="832" t="s">
        <v>1297</v>
      </c>
      <c r="C96" s="832" t="s">
        <v>1300</v>
      </c>
      <c r="D96" s="833" t="s">
        <v>2254</v>
      </c>
      <c r="E96" s="834" t="s">
        <v>1318</v>
      </c>
      <c r="F96" s="832" t="s">
        <v>1299</v>
      </c>
      <c r="G96" s="832" t="s">
        <v>1347</v>
      </c>
      <c r="H96" s="832" t="s">
        <v>592</v>
      </c>
      <c r="I96" s="832" t="s">
        <v>1435</v>
      </c>
      <c r="J96" s="832" t="s">
        <v>1436</v>
      </c>
      <c r="K96" s="832" t="s">
        <v>1437</v>
      </c>
      <c r="L96" s="835">
        <v>1690</v>
      </c>
      <c r="M96" s="835">
        <v>1690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" customHeight="1" x14ac:dyDescent="0.3">
      <c r="A97" s="831">
        <v>11</v>
      </c>
      <c r="B97" s="832" t="s">
        <v>1297</v>
      </c>
      <c r="C97" s="832" t="s">
        <v>1300</v>
      </c>
      <c r="D97" s="833" t="s">
        <v>2254</v>
      </c>
      <c r="E97" s="834" t="s">
        <v>1318</v>
      </c>
      <c r="F97" s="832" t="s">
        <v>1299</v>
      </c>
      <c r="G97" s="832" t="s">
        <v>1359</v>
      </c>
      <c r="H97" s="832" t="s">
        <v>592</v>
      </c>
      <c r="I97" s="832" t="s">
        <v>1360</v>
      </c>
      <c r="J97" s="832" t="s">
        <v>1361</v>
      </c>
      <c r="K97" s="832" t="s">
        <v>1362</v>
      </c>
      <c r="L97" s="835">
        <v>200</v>
      </c>
      <c r="M97" s="835">
        <v>400</v>
      </c>
      <c r="N97" s="832">
        <v>2</v>
      </c>
      <c r="O97" s="836">
        <v>1</v>
      </c>
      <c r="P97" s="835">
        <v>400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11</v>
      </c>
      <c r="B98" s="832" t="s">
        <v>1297</v>
      </c>
      <c r="C98" s="832" t="s">
        <v>1300</v>
      </c>
      <c r="D98" s="833" t="s">
        <v>2254</v>
      </c>
      <c r="E98" s="834" t="s">
        <v>1323</v>
      </c>
      <c r="F98" s="832" t="s">
        <v>1298</v>
      </c>
      <c r="G98" s="832" t="s">
        <v>1363</v>
      </c>
      <c r="H98" s="832" t="s">
        <v>635</v>
      </c>
      <c r="I98" s="832" t="s">
        <v>1394</v>
      </c>
      <c r="J98" s="832" t="s">
        <v>1189</v>
      </c>
      <c r="K98" s="832" t="s">
        <v>1395</v>
      </c>
      <c r="L98" s="835">
        <v>272.83</v>
      </c>
      <c r="M98" s="835">
        <v>1909.81</v>
      </c>
      <c r="N98" s="832">
        <v>7</v>
      </c>
      <c r="O98" s="836">
        <v>3.5</v>
      </c>
      <c r="P98" s="835">
        <v>1364.15</v>
      </c>
      <c r="Q98" s="837">
        <v>0.7142857142857143</v>
      </c>
      <c r="R98" s="832">
        <v>5</v>
      </c>
      <c r="S98" s="837">
        <v>0.7142857142857143</v>
      </c>
      <c r="T98" s="836">
        <v>2</v>
      </c>
      <c r="U98" s="838">
        <v>0.5714285714285714</v>
      </c>
    </row>
    <row r="99" spans="1:21" ht="14.4" customHeight="1" x14ac:dyDescent="0.3">
      <c r="A99" s="831">
        <v>11</v>
      </c>
      <c r="B99" s="832" t="s">
        <v>1297</v>
      </c>
      <c r="C99" s="832" t="s">
        <v>1300</v>
      </c>
      <c r="D99" s="833" t="s">
        <v>2254</v>
      </c>
      <c r="E99" s="834" t="s">
        <v>1323</v>
      </c>
      <c r="F99" s="832" t="s">
        <v>1298</v>
      </c>
      <c r="G99" s="832" t="s">
        <v>1438</v>
      </c>
      <c r="H99" s="832" t="s">
        <v>592</v>
      </c>
      <c r="I99" s="832" t="s">
        <v>1439</v>
      </c>
      <c r="J99" s="832" t="s">
        <v>1440</v>
      </c>
      <c r="K99" s="832" t="s">
        <v>1441</v>
      </c>
      <c r="L99" s="835">
        <v>72.64</v>
      </c>
      <c r="M99" s="835">
        <v>72.64</v>
      </c>
      <c r="N99" s="832">
        <v>1</v>
      </c>
      <c r="O99" s="836">
        <v>1</v>
      </c>
      <c r="P99" s="835">
        <v>72.64</v>
      </c>
      <c r="Q99" s="837">
        <v>1</v>
      </c>
      <c r="R99" s="832">
        <v>1</v>
      </c>
      <c r="S99" s="837">
        <v>1</v>
      </c>
      <c r="T99" s="836">
        <v>1</v>
      </c>
      <c r="U99" s="838">
        <v>1</v>
      </c>
    </row>
    <row r="100" spans="1:21" ht="14.4" customHeight="1" x14ac:dyDescent="0.3">
      <c r="A100" s="831">
        <v>11</v>
      </c>
      <c r="B100" s="832" t="s">
        <v>1297</v>
      </c>
      <c r="C100" s="832" t="s">
        <v>1300</v>
      </c>
      <c r="D100" s="833" t="s">
        <v>2254</v>
      </c>
      <c r="E100" s="834" t="s">
        <v>1323</v>
      </c>
      <c r="F100" s="832" t="s">
        <v>1298</v>
      </c>
      <c r="G100" s="832" t="s">
        <v>1367</v>
      </c>
      <c r="H100" s="832" t="s">
        <v>592</v>
      </c>
      <c r="I100" s="832" t="s">
        <v>1368</v>
      </c>
      <c r="J100" s="832" t="s">
        <v>1369</v>
      </c>
      <c r="K100" s="832" t="s">
        <v>1370</v>
      </c>
      <c r="L100" s="835">
        <v>60.9</v>
      </c>
      <c r="M100" s="835">
        <v>60.9</v>
      </c>
      <c r="N100" s="832">
        <v>1</v>
      </c>
      <c r="O100" s="836">
        <v>0.5</v>
      </c>
      <c r="P100" s="835"/>
      <c r="Q100" s="837">
        <v>0</v>
      </c>
      <c r="R100" s="832"/>
      <c r="S100" s="837">
        <v>0</v>
      </c>
      <c r="T100" s="836"/>
      <c r="U100" s="838">
        <v>0</v>
      </c>
    </row>
    <row r="101" spans="1:21" ht="14.4" customHeight="1" x14ac:dyDescent="0.3">
      <c r="A101" s="831">
        <v>11</v>
      </c>
      <c r="B101" s="832" t="s">
        <v>1297</v>
      </c>
      <c r="C101" s="832" t="s">
        <v>1300</v>
      </c>
      <c r="D101" s="833" t="s">
        <v>2254</v>
      </c>
      <c r="E101" s="834" t="s">
        <v>1323</v>
      </c>
      <c r="F101" s="832" t="s">
        <v>1298</v>
      </c>
      <c r="G101" s="832" t="s">
        <v>1374</v>
      </c>
      <c r="H101" s="832" t="s">
        <v>592</v>
      </c>
      <c r="I101" s="832" t="s">
        <v>1375</v>
      </c>
      <c r="J101" s="832" t="s">
        <v>1376</v>
      </c>
      <c r="K101" s="832" t="s">
        <v>1377</v>
      </c>
      <c r="L101" s="835">
        <v>132.97999999999999</v>
      </c>
      <c r="M101" s="835">
        <v>664.89999999999986</v>
      </c>
      <c r="N101" s="832">
        <v>5</v>
      </c>
      <c r="O101" s="836">
        <v>1</v>
      </c>
      <c r="P101" s="835">
        <v>664.89999999999986</v>
      </c>
      <c r="Q101" s="837">
        <v>1</v>
      </c>
      <c r="R101" s="832">
        <v>5</v>
      </c>
      <c r="S101" s="837">
        <v>1</v>
      </c>
      <c r="T101" s="836">
        <v>1</v>
      </c>
      <c r="U101" s="838">
        <v>1</v>
      </c>
    </row>
    <row r="102" spans="1:21" ht="14.4" customHeight="1" x14ac:dyDescent="0.3">
      <c r="A102" s="831">
        <v>11</v>
      </c>
      <c r="B102" s="832" t="s">
        <v>1297</v>
      </c>
      <c r="C102" s="832" t="s">
        <v>1300</v>
      </c>
      <c r="D102" s="833" t="s">
        <v>2254</v>
      </c>
      <c r="E102" s="834" t="s">
        <v>1323</v>
      </c>
      <c r="F102" s="832" t="s">
        <v>1298</v>
      </c>
      <c r="G102" s="832" t="s">
        <v>1339</v>
      </c>
      <c r="H102" s="832" t="s">
        <v>635</v>
      </c>
      <c r="I102" s="832" t="s">
        <v>1354</v>
      </c>
      <c r="J102" s="832" t="s">
        <v>673</v>
      </c>
      <c r="K102" s="832" t="s">
        <v>1092</v>
      </c>
      <c r="L102" s="835">
        <v>490.89</v>
      </c>
      <c r="M102" s="835">
        <v>981.78</v>
      </c>
      <c r="N102" s="832">
        <v>2</v>
      </c>
      <c r="O102" s="836">
        <v>1</v>
      </c>
      <c r="P102" s="835">
        <v>981.78</v>
      </c>
      <c r="Q102" s="837">
        <v>1</v>
      </c>
      <c r="R102" s="832">
        <v>2</v>
      </c>
      <c r="S102" s="837">
        <v>1</v>
      </c>
      <c r="T102" s="836">
        <v>1</v>
      </c>
      <c r="U102" s="838">
        <v>1</v>
      </c>
    </row>
    <row r="103" spans="1:21" ht="14.4" customHeight="1" x14ac:dyDescent="0.3">
      <c r="A103" s="831">
        <v>11</v>
      </c>
      <c r="B103" s="832" t="s">
        <v>1297</v>
      </c>
      <c r="C103" s="832" t="s">
        <v>1300</v>
      </c>
      <c r="D103" s="833" t="s">
        <v>2254</v>
      </c>
      <c r="E103" s="834" t="s">
        <v>1323</v>
      </c>
      <c r="F103" s="832" t="s">
        <v>1298</v>
      </c>
      <c r="G103" s="832" t="s">
        <v>1339</v>
      </c>
      <c r="H103" s="832" t="s">
        <v>635</v>
      </c>
      <c r="I103" s="832" t="s">
        <v>1340</v>
      </c>
      <c r="J103" s="832" t="s">
        <v>673</v>
      </c>
      <c r="K103" s="832" t="s">
        <v>1090</v>
      </c>
      <c r="L103" s="835">
        <v>736.33</v>
      </c>
      <c r="M103" s="835">
        <v>12517.61</v>
      </c>
      <c r="N103" s="832">
        <v>17</v>
      </c>
      <c r="O103" s="836">
        <v>9.5</v>
      </c>
      <c r="P103" s="835">
        <v>11781.28</v>
      </c>
      <c r="Q103" s="837">
        <v>0.94117647058823528</v>
      </c>
      <c r="R103" s="832">
        <v>16</v>
      </c>
      <c r="S103" s="837">
        <v>0.94117647058823528</v>
      </c>
      <c r="T103" s="836">
        <v>9</v>
      </c>
      <c r="U103" s="838">
        <v>0.94736842105263153</v>
      </c>
    </row>
    <row r="104" spans="1:21" ht="14.4" customHeight="1" x14ac:dyDescent="0.3">
      <c r="A104" s="831">
        <v>11</v>
      </c>
      <c r="B104" s="832" t="s">
        <v>1297</v>
      </c>
      <c r="C104" s="832" t="s">
        <v>1300</v>
      </c>
      <c r="D104" s="833" t="s">
        <v>2254</v>
      </c>
      <c r="E104" s="834" t="s">
        <v>1323</v>
      </c>
      <c r="F104" s="832" t="s">
        <v>1298</v>
      </c>
      <c r="G104" s="832" t="s">
        <v>1339</v>
      </c>
      <c r="H104" s="832" t="s">
        <v>635</v>
      </c>
      <c r="I104" s="832" t="s">
        <v>1341</v>
      </c>
      <c r="J104" s="832" t="s">
        <v>673</v>
      </c>
      <c r="K104" s="832" t="s">
        <v>1165</v>
      </c>
      <c r="L104" s="835">
        <v>923.74</v>
      </c>
      <c r="M104" s="835">
        <v>923.74</v>
      </c>
      <c r="N104" s="832">
        <v>1</v>
      </c>
      <c r="O104" s="836">
        <v>0.5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11</v>
      </c>
      <c r="B105" s="832" t="s">
        <v>1297</v>
      </c>
      <c r="C105" s="832" t="s">
        <v>1300</v>
      </c>
      <c r="D105" s="833" t="s">
        <v>2254</v>
      </c>
      <c r="E105" s="834" t="s">
        <v>1323</v>
      </c>
      <c r="F105" s="832" t="s">
        <v>1298</v>
      </c>
      <c r="G105" s="832" t="s">
        <v>1342</v>
      </c>
      <c r="H105" s="832" t="s">
        <v>635</v>
      </c>
      <c r="I105" s="832" t="s">
        <v>1147</v>
      </c>
      <c r="J105" s="832" t="s">
        <v>1148</v>
      </c>
      <c r="K105" s="832" t="s">
        <v>1149</v>
      </c>
      <c r="L105" s="835">
        <v>0</v>
      </c>
      <c r="M105" s="835">
        <v>0</v>
      </c>
      <c r="N105" s="832">
        <v>12</v>
      </c>
      <c r="O105" s="836">
        <v>8</v>
      </c>
      <c r="P105" s="835">
        <v>0</v>
      </c>
      <c r="Q105" s="837"/>
      <c r="R105" s="832">
        <v>9</v>
      </c>
      <c r="S105" s="837">
        <v>0.75</v>
      </c>
      <c r="T105" s="836">
        <v>6</v>
      </c>
      <c r="U105" s="838">
        <v>0.75</v>
      </c>
    </row>
    <row r="106" spans="1:21" ht="14.4" customHeight="1" x14ac:dyDescent="0.3">
      <c r="A106" s="831">
        <v>11</v>
      </c>
      <c r="B106" s="832" t="s">
        <v>1297</v>
      </c>
      <c r="C106" s="832" t="s">
        <v>1300</v>
      </c>
      <c r="D106" s="833" t="s">
        <v>2254</v>
      </c>
      <c r="E106" s="834" t="s">
        <v>1323</v>
      </c>
      <c r="F106" s="832" t="s">
        <v>1299</v>
      </c>
      <c r="G106" s="832" t="s">
        <v>1347</v>
      </c>
      <c r="H106" s="832" t="s">
        <v>592</v>
      </c>
      <c r="I106" s="832" t="s">
        <v>1348</v>
      </c>
      <c r="J106" s="832" t="s">
        <v>1349</v>
      </c>
      <c r="K106" s="832" t="s">
        <v>1350</v>
      </c>
      <c r="L106" s="835">
        <v>245.43</v>
      </c>
      <c r="M106" s="835">
        <v>490.86</v>
      </c>
      <c r="N106" s="832">
        <v>2</v>
      </c>
      <c r="O106" s="836">
        <v>2</v>
      </c>
      <c r="P106" s="835">
        <v>490.86</v>
      </c>
      <c r="Q106" s="837">
        <v>1</v>
      </c>
      <c r="R106" s="832">
        <v>2</v>
      </c>
      <c r="S106" s="837">
        <v>1</v>
      </c>
      <c r="T106" s="836">
        <v>2</v>
      </c>
      <c r="U106" s="838">
        <v>1</v>
      </c>
    </row>
    <row r="107" spans="1:21" ht="14.4" customHeight="1" x14ac:dyDescent="0.3">
      <c r="A107" s="831">
        <v>11</v>
      </c>
      <c r="B107" s="832" t="s">
        <v>1297</v>
      </c>
      <c r="C107" s="832" t="s">
        <v>1300</v>
      </c>
      <c r="D107" s="833" t="s">
        <v>2254</v>
      </c>
      <c r="E107" s="834" t="s">
        <v>1323</v>
      </c>
      <c r="F107" s="832" t="s">
        <v>1299</v>
      </c>
      <c r="G107" s="832" t="s">
        <v>1347</v>
      </c>
      <c r="H107" s="832" t="s">
        <v>592</v>
      </c>
      <c r="I107" s="832" t="s">
        <v>1406</v>
      </c>
      <c r="J107" s="832" t="s">
        <v>1407</v>
      </c>
      <c r="K107" s="832" t="s">
        <v>1408</v>
      </c>
      <c r="L107" s="835">
        <v>748.12</v>
      </c>
      <c r="M107" s="835">
        <v>748.12</v>
      </c>
      <c r="N107" s="832">
        <v>1</v>
      </c>
      <c r="O107" s="836">
        <v>1</v>
      </c>
      <c r="P107" s="835">
        <v>748.12</v>
      </c>
      <c r="Q107" s="837">
        <v>1</v>
      </c>
      <c r="R107" s="832">
        <v>1</v>
      </c>
      <c r="S107" s="837">
        <v>1</v>
      </c>
      <c r="T107" s="836">
        <v>1</v>
      </c>
      <c r="U107" s="838">
        <v>1</v>
      </c>
    </row>
    <row r="108" spans="1:21" ht="14.4" customHeight="1" x14ac:dyDescent="0.3">
      <c r="A108" s="831">
        <v>11</v>
      </c>
      <c r="B108" s="832" t="s">
        <v>1297</v>
      </c>
      <c r="C108" s="832" t="s">
        <v>1300</v>
      </c>
      <c r="D108" s="833" t="s">
        <v>2254</v>
      </c>
      <c r="E108" s="834" t="s">
        <v>1323</v>
      </c>
      <c r="F108" s="832" t="s">
        <v>1299</v>
      </c>
      <c r="G108" s="832" t="s">
        <v>1347</v>
      </c>
      <c r="H108" s="832" t="s">
        <v>592</v>
      </c>
      <c r="I108" s="832" t="s">
        <v>1351</v>
      </c>
      <c r="J108" s="832" t="s">
        <v>1352</v>
      </c>
      <c r="K108" s="832" t="s">
        <v>1353</v>
      </c>
      <c r="L108" s="835">
        <v>500</v>
      </c>
      <c r="M108" s="835">
        <v>2500</v>
      </c>
      <c r="N108" s="832">
        <v>5</v>
      </c>
      <c r="O108" s="836">
        <v>5</v>
      </c>
      <c r="P108" s="835">
        <v>1000</v>
      </c>
      <c r="Q108" s="837">
        <v>0.4</v>
      </c>
      <c r="R108" s="832">
        <v>2</v>
      </c>
      <c r="S108" s="837">
        <v>0.4</v>
      </c>
      <c r="T108" s="836">
        <v>2</v>
      </c>
      <c r="U108" s="838">
        <v>0.4</v>
      </c>
    </row>
    <row r="109" spans="1:21" ht="14.4" customHeight="1" x14ac:dyDescent="0.3">
      <c r="A109" s="831">
        <v>11</v>
      </c>
      <c r="B109" s="832" t="s">
        <v>1297</v>
      </c>
      <c r="C109" s="832" t="s">
        <v>1300</v>
      </c>
      <c r="D109" s="833" t="s">
        <v>2254</v>
      </c>
      <c r="E109" s="834" t="s">
        <v>1323</v>
      </c>
      <c r="F109" s="832" t="s">
        <v>1299</v>
      </c>
      <c r="G109" s="832" t="s">
        <v>1347</v>
      </c>
      <c r="H109" s="832" t="s">
        <v>592</v>
      </c>
      <c r="I109" s="832" t="s">
        <v>1388</v>
      </c>
      <c r="J109" s="832" t="s">
        <v>1389</v>
      </c>
      <c r="K109" s="832" t="s">
        <v>1390</v>
      </c>
      <c r="L109" s="835">
        <v>971.25</v>
      </c>
      <c r="M109" s="835">
        <v>3885</v>
      </c>
      <c r="N109" s="832">
        <v>4</v>
      </c>
      <c r="O109" s="836">
        <v>4</v>
      </c>
      <c r="P109" s="835">
        <v>3885</v>
      </c>
      <c r="Q109" s="837">
        <v>1</v>
      </c>
      <c r="R109" s="832">
        <v>4</v>
      </c>
      <c r="S109" s="837">
        <v>1</v>
      </c>
      <c r="T109" s="836">
        <v>4</v>
      </c>
      <c r="U109" s="838">
        <v>1</v>
      </c>
    </row>
    <row r="110" spans="1:21" ht="14.4" customHeight="1" x14ac:dyDescent="0.3">
      <c r="A110" s="831">
        <v>11</v>
      </c>
      <c r="B110" s="832" t="s">
        <v>1297</v>
      </c>
      <c r="C110" s="832" t="s">
        <v>1300</v>
      </c>
      <c r="D110" s="833" t="s">
        <v>2254</v>
      </c>
      <c r="E110" s="834" t="s">
        <v>1323</v>
      </c>
      <c r="F110" s="832" t="s">
        <v>1299</v>
      </c>
      <c r="G110" s="832" t="s">
        <v>1347</v>
      </c>
      <c r="H110" s="832" t="s">
        <v>592</v>
      </c>
      <c r="I110" s="832" t="s">
        <v>1442</v>
      </c>
      <c r="J110" s="832" t="s">
        <v>1443</v>
      </c>
      <c r="K110" s="832"/>
      <c r="L110" s="835">
        <v>1000</v>
      </c>
      <c r="M110" s="835">
        <v>2000</v>
      </c>
      <c r="N110" s="832">
        <v>2</v>
      </c>
      <c r="O110" s="836">
        <v>2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11</v>
      </c>
      <c r="B111" s="832" t="s">
        <v>1297</v>
      </c>
      <c r="C111" s="832" t="s">
        <v>1300</v>
      </c>
      <c r="D111" s="833" t="s">
        <v>2254</v>
      </c>
      <c r="E111" s="834" t="s">
        <v>1323</v>
      </c>
      <c r="F111" s="832" t="s">
        <v>1299</v>
      </c>
      <c r="G111" s="832" t="s">
        <v>1347</v>
      </c>
      <c r="H111" s="832" t="s">
        <v>592</v>
      </c>
      <c r="I111" s="832" t="s">
        <v>1399</v>
      </c>
      <c r="J111" s="832" t="s">
        <v>1400</v>
      </c>
      <c r="K111" s="832" t="s">
        <v>1401</v>
      </c>
      <c r="L111" s="835">
        <v>1000</v>
      </c>
      <c r="M111" s="835">
        <v>1000</v>
      </c>
      <c r="N111" s="832">
        <v>1</v>
      </c>
      <c r="O111" s="836">
        <v>1</v>
      </c>
      <c r="P111" s="835">
        <v>1000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" customHeight="1" x14ac:dyDescent="0.3">
      <c r="A112" s="831">
        <v>11</v>
      </c>
      <c r="B112" s="832" t="s">
        <v>1297</v>
      </c>
      <c r="C112" s="832" t="s">
        <v>1300</v>
      </c>
      <c r="D112" s="833" t="s">
        <v>2254</v>
      </c>
      <c r="E112" s="834" t="s">
        <v>1323</v>
      </c>
      <c r="F112" s="832" t="s">
        <v>1299</v>
      </c>
      <c r="G112" s="832" t="s">
        <v>1347</v>
      </c>
      <c r="H112" s="832" t="s">
        <v>592</v>
      </c>
      <c r="I112" s="832" t="s">
        <v>1444</v>
      </c>
      <c r="J112" s="832" t="s">
        <v>1445</v>
      </c>
      <c r="K112" s="832" t="s">
        <v>1446</v>
      </c>
      <c r="L112" s="835">
        <v>775</v>
      </c>
      <c r="M112" s="835">
        <v>775</v>
      </c>
      <c r="N112" s="832">
        <v>1</v>
      </c>
      <c r="O112" s="836">
        <v>1</v>
      </c>
      <c r="P112" s="835">
        <v>775</v>
      </c>
      <c r="Q112" s="837">
        <v>1</v>
      </c>
      <c r="R112" s="832">
        <v>1</v>
      </c>
      <c r="S112" s="837">
        <v>1</v>
      </c>
      <c r="T112" s="836">
        <v>1</v>
      </c>
      <c r="U112" s="838">
        <v>1</v>
      </c>
    </row>
    <row r="113" spans="1:21" ht="14.4" customHeight="1" x14ac:dyDescent="0.3">
      <c r="A113" s="831">
        <v>11</v>
      </c>
      <c r="B113" s="832" t="s">
        <v>1297</v>
      </c>
      <c r="C113" s="832" t="s">
        <v>1300</v>
      </c>
      <c r="D113" s="833" t="s">
        <v>2254</v>
      </c>
      <c r="E113" s="834" t="s">
        <v>1323</v>
      </c>
      <c r="F113" s="832" t="s">
        <v>1299</v>
      </c>
      <c r="G113" s="832" t="s">
        <v>1359</v>
      </c>
      <c r="H113" s="832" t="s">
        <v>592</v>
      </c>
      <c r="I113" s="832" t="s">
        <v>1360</v>
      </c>
      <c r="J113" s="832" t="s">
        <v>1361</v>
      </c>
      <c r="K113" s="832" t="s">
        <v>1362</v>
      </c>
      <c r="L113" s="835">
        <v>200</v>
      </c>
      <c r="M113" s="835">
        <v>400</v>
      </c>
      <c r="N113" s="832">
        <v>2</v>
      </c>
      <c r="O113" s="836">
        <v>1</v>
      </c>
      <c r="P113" s="835">
        <v>400</v>
      </c>
      <c r="Q113" s="837">
        <v>1</v>
      </c>
      <c r="R113" s="832">
        <v>2</v>
      </c>
      <c r="S113" s="837">
        <v>1</v>
      </c>
      <c r="T113" s="836">
        <v>1</v>
      </c>
      <c r="U113" s="838">
        <v>1</v>
      </c>
    </row>
    <row r="114" spans="1:21" ht="14.4" customHeight="1" x14ac:dyDescent="0.3">
      <c r="A114" s="831">
        <v>11</v>
      </c>
      <c r="B114" s="832" t="s">
        <v>1297</v>
      </c>
      <c r="C114" s="832" t="s">
        <v>1300</v>
      </c>
      <c r="D114" s="833" t="s">
        <v>2254</v>
      </c>
      <c r="E114" s="834" t="s">
        <v>1323</v>
      </c>
      <c r="F114" s="832" t="s">
        <v>1299</v>
      </c>
      <c r="G114" s="832" t="s">
        <v>1359</v>
      </c>
      <c r="H114" s="832" t="s">
        <v>592</v>
      </c>
      <c r="I114" s="832" t="s">
        <v>1391</v>
      </c>
      <c r="J114" s="832" t="s">
        <v>1392</v>
      </c>
      <c r="K114" s="832" t="s">
        <v>1393</v>
      </c>
      <c r="L114" s="835">
        <v>278.75</v>
      </c>
      <c r="M114" s="835">
        <v>557.5</v>
      </c>
      <c r="N114" s="832">
        <v>2</v>
      </c>
      <c r="O114" s="836">
        <v>1</v>
      </c>
      <c r="P114" s="835">
        <v>557.5</v>
      </c>
      <c r="Q114" s="837">
        <v>1</v>
      </c>
      <c r="R114" s="832">
        <v>2</v>
      </c>
      <c r="S114" s="837">
        <v>1</v>
      </c>
      <c r="T114" s="836">
        <v>1</v>
      </c>
      <c r="U114" s="838">
        <v>1</v>
      </c>
    </row>
    <row r="115" spans="1:21" ht="14.4" customHeight="1" x14ac:dyDescent="0.3">
      <c r="A115" s="831">
        <v>11</v>
      </c>
      <c r="B115" s="832" t="s">
        <v>1297</v>
      </c>
      <c r="C115" s="832" t="s">
        <v>1300</v>
      </c>
      <c r="D115" s="833" t="s">
        <v>2254</v>
      </c>
      <c r="E115" s="834" t="s">
        <v>1314</v>
      </c>
      <c r="F115" s="832" t="s">
        <v>1298</v>
      </c>
      <c r="G115" s="832" t="s">
        <v>1447</v>
      </c>
      <c r="H115" s="832" t="s">
        <v>592</v>
      </c>
      <c r="I115" s="832" t="s">
        <v>1448</v>
      </c>
      <c r="J115" s="832" t="s">
        <v>1449</v>
      </c>
      <c r="K115" s="832" t="s">
        <v>1450</v>
      </c>
      <c r="L115" s="835">
        <v>78.33</v>
      </c>
      <c r="M115" s="835">
        <v>78.33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11</v>
      </c>
      <c r="B116" s="832" t="s">
        <v>1297</v>
      </c>
      <c r="C116" s="832" t="s">
        <v>1300</v>
      </c>
      <c r="D116" s="833" t="s">
        <v>2254</v>
      </c>
      <c r="E116" s="834" t="s">
        <v>1314</v>
      </c>
      <c r="F116" s="832" t="s">
        <v>1298</v>
      </c>
      <c r="G116" s="832" t="s">
        <v>1451</v>
      </c>
      <c r="H116" s="832" t="s">
        <v>592</v>
      </c>
      <c r="I116" s="832" t="s">
        <v>1452</v>
      </c>
      <c r="J116" s="832" t="s">
        <v>684</v>
      </c>
      <c r="K116" s="832" t="s">
        <v>1453</v>
      </c>
      <c r="L116" s="835">
        <v>79.099999999999994</v>
      </c>
      <c r="M116" s="835">
        <v>79.099999999999994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11</v>
      </c>
      <c r="B117" s="832" t="s">
        <v>1297</v>
      </c>
      <c r="C117" s="832" t="s">
        <v>1300</v>
      </c>
      <c r="D117" s="833" t="s">
        <v>2254</v>
      </c>
      <c r="E117" s="834" t="s">
        <v>1314</v>
      </c>
      <c r="F117" s="832" t="s">
        <v>1299</v>
      </c>
      <c r="G117" s="832" t="s">
        <v>1347</v>
      </c>
      <c r="H117" s="832" t="s">
        <v>592</v>
      </c>
      <c r="I117" s="832" t="s">
        <v>1355</v>
      </c>
      <c r="J117" s="832" t="s">
        <v>1356</v>
      </c>
      <c r="K117" s="832" t="s">
        <v>1357</v>
      </c>
      <c r="L117" s="835">
        <v>1000</v>
      </c>
      <c r="M117" s="835">
        <v>1000</v>
      </c>
      <c r="N117" s="832">
        <v>1</v>
      </c>
      <c r="O117" s="836">
        <v>1</v>
      </c>
      <c r="P117" s="835">
        <v>1000</v>
      </c>
      <c r="Q117" s="837">
        <v>1</v>
      </c>
      <c r="R117" s="832">
        <v>1</v>
      </c>
      <c r="S117" s="837">
        <v>1</v>
      </c>
      <c r="T117" s="836">
        <v>1</v>
      </c>
      <c r="U117" s="838">
        <v>1</v>
      </c>
    </row>
    <row r="118" spans="1:21" ht="14.4" customHeight="1" x14ac:dyDescent="0.3">
      <c r="A118" s="831">
        <v>11</v>
      </c>
      <c r="B118" s="832" t="s">
        <v>1297</v>
      </c>
      <c r="C118" s="832" t="s">
        <v>1300</v>
      </c>
      <c r="D118" s="833" t="s">
        <v>2254</v>
      </c>
      <c r="E118" s="834" t="s">
        <v>1314</v>
      </c>
      <c r="F118" s="832" t="s">
        <v>1299</v>
      </c>
      <c r="G118" s="832" t="s">
        <v>1359</v>
      </c>
      <c r="H118" s="832" t="s">
        <v>592</v>
      </c>
      <c r="I118" s="832" t="s">
        <v>1360</v>
      </c>
      <c r="J118" s="832" t="s">
        <v>1361</v>
      </c>
      <c r="K118" s="832" t="s">
        <v>1362</v>
      </c>
      <c r="L118" s="835">
        <v>200</v>
      </c>
      <c r="M118" s="835">
        <v>400</v>
      </c>
      <c r="N118" s="832">
        <v>2</v>
      </c>
      <c r="O118" s="836">
        <v>1</v>
      </c>
      <c r="P118" s="835">
        <v>400</v>
      </c>
      <c r="Q118" s="837">
        <v>1</v>
      </c>
      <c r="R118" s="832">
        <v>2</v>
      </c>
      <c r="S118" s="837">
        <v>1</v>
      </c>
      <c r="T118" s="836">
        <v>1</v>
      </c>
      <c r="U118" s="838">
        <v>1</v>
      </c>
    </row>
    <row r="119" spans="1:21" ht="14.4" customHeight="1" x14ac:dyDescent="0.3">
      <c r="A119" s="831">
        <v>11</v>
      </c>
      <c r="B119" s="832" t="s">
        <v>1297</v>
      </c>
      <c r="C119" s="832" t="s">
        <v>1300</v>
      </c>
      <c r="D119" s="833" t="s">
        <v>2254</v>
      </c>
      <c r="E119" s="834" t="s">
        <v>1314</v>
      </c>
      <c r="F119" s="832" t="s">
        <v>1299</v>
      </c>
      <c r="G119" s="832" t="s">
        <v>1454</v>
      </c>
      <c r="H119" s="832" t="s">
        <v>592</v>
      </c>
      <c r="I119" s="832" t="s">
        <v>1455</v>
      </c>
      <c r="J119" s="832" t="s">
        <v>1456</v>
      </c>
      <c r="K119" s="832" t="s">
        <v>1457</v>
      </c>
      <c r="L119" s="835">
        <v>0</v>
      </c>
      <c r="M119" s="835">
        <v>0</v>
      </c>
      <c r="N119" s="832">
        <v>1</v>
      </c>
      <c r="O119" s="836">
        <v>1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11</v>
      </c>
      <c r="B120" s="832" t="s">
        <v>1297</v>
      </c>
      <c r="C120" s="832" t="s">
        <v>1300</v>
      </c>
      <c r="D120" s="833" t="s">
        <v>2254</v>
      </c>
      <c r="E120" s="834" t="s">
        <v>1316</v>
      </c>
      <c r="F120" s="832" t="s">
        <v>1298</v>
      </c>
      <c r="G120" s="832" t="s">
        <v>1363</v>
      </c>
      <c r="H120" s="832" t="s">
        <v>635</v>
      </c>
      <c r="I120" s="832" t="s">
        <v>1188</v>
      </c>
      <c r="J120" s="832" t="s">
        <v>1189</v>
      </c>
      <c r="K120" s="832" t="s">
        <v>1190</v>
      </c>
      <c r="L120" s="835">
        <v>170.52</v>
      </c>
      <c r="M120" s="835">
        <v>682.08</v>
      </c>
      <c r="N120" s="832">
        <v>4</v>
      </c>
      <c r="O120" s="836">
        <v>3</v>
      </c>
      <c r="P120" s="835">
        <v>682.08</v>
      </c>
      <c r="Q120" s="837">
        <v>1</v>
      </c>
      <c r="R120" s="832">
        <v>4</v>
      </c>
      <c r="S120" s="837">
        <v>1</v>
      </c>
      <c r="T120" s="836">
        <v>3</v>
      </c>
      <c r="U120" s="838">
        <v>1</v>
      </c>
    </row>
    <row r="121" spans="1:21" ht="14.4" customHeight="1" x14ac:dyDescent="0.3">
      <c r="A121" s="831">
        <v>11</v>
      </c>
      <c r="B121" s="832" t="s">
        <v>1297</v>
      </c>
      <c r="C121" s="832" t="s">
        <v>1300</v>
      </c>
      <c r="D121" s="833" t="s">
        <v>2254</v>
      </c>
      <c r="E121" s="834" t="s">
        <v>1316</v>
      </c>
      <c r="F121" s="832" t="s">
        <v>1298</v>
      </c>
      <c r="G121" s="832" t="s">
        <v>1363</v>
      </c>
      <c r="H121" s="832" t="s">
        <v>635</v>
      </c>
      <c r="I121" s="832" t="s">
        <v>1394</v>
      </c>
      <c r="J121" s="832" t="s">
        <v>1189</v>
      </c>
      <c r="K121" s="832" t="s">
        <v>1395</v>
      </c>
      <c r="L121" s="835">
        <v>272.83</v>
      </c>
      <c r="M121" s="835">
        <v>1364.1499999999999</v>
      </c>
      <c r="N121" s="832">
        <v>5</v>
      </c>
      <c r="O121" s="836">
        <v>2.5</v>
      </c>
      <c r="P121" s="835">
        <v>1091.32</v>
      </c>
      <c r="Q121" s="837">
        <v>0.8</v>
      </c>
      <c r="R121" s="832">
        <v>4</v>
      </c>
      <c r="S121" s="837">
        <v>0.8</v>
      </c>
      <c r="T121" s="836">
        <v>2</v>
      </c>
      <c r="U121" s="838">
        <v>0.8</v>
      </c>
    </row>
    <row r="122" spans="1:21" ht="14.4" customHeight="1" x14ac:dyDescent="0.3">
      <c r="A122" s="831">
        <v>11</v>
      </c>
      <c r="B122" s="832" t="s">
        <v>1297</v>
      </c>
      <c r="C122" s="832" t="s">
        <v>1300</v>
      </c>
      <c r="D122" s="833" t="s">
        <v>2254</v>
      </c>
      <c r="E122" s="834" t="s">
        <v>1316</v>
      </c>
      <c r="F122" s="832" t="s">
        <v>1298</v>
      </c>
      <c r="G122" s="832" t="s">
        <v>1458</v>
      </c>
      <c r="H122" s="832" t="s">
        <v>592</v>
      </c>
      <c r="I122" s="832" t="s">
        <v>1459</v>
      </c>
      <c r="J122" s="832" t="s">
        <v>1460</v>
      </c>
      <c r="K122" s="832" t="s">
        <v>1461</v>
      </c>
      <c r="L122" s="835">
        <v>923.74</v>
      </c>
      <c r="M122" s="835">
        <v>923.74</v>
      </c>
      <c r="N122" s="832">
        <v>1</v>
      </c>
      <c r="O122" s="836">
        <v>1</v>
      </c>
      <c r="P122" s="835"/>
      <c r="Q122" s="837">
        <v>0</v>
      </c>
      <c r="R122" s="832"/>
      <c r="S122" s="837">
        <v>0</v>
      </c>
      <c r="T122" s="836"/>
      <c r="U122" s="838">
        <v>0</v>
      </c>
    </row>
    <row r="123" spans="1:21" ht="14.4" customHeight="1" x14ac:dyDescent="0.3">
      <c r="A123" s="831">
        <v>11</v>
      </c>
      <c r="B123" s="832" t="s">
        <v>1297</v>
      </c>
      <c r="C123" s="832" t="s">
        <v>1300</v>
      </c>
      <c r="D123" s="833" t="s">
        <v>2254</v>
      </c>
      <c r="E123" s="834" t="s">
        <v>1316</v>
      </c>
      <c r="F123" s="832" t="s">
        <v>1298</v>
      </c>
      <c r="G123" s="832" t="s">
        <v>1371</v>
      </c>
      <c r="H123" s="832" t="s">
        <v>592</v>
      </c>
      <c r="I123" s="832" t="s">
        <v>1372</v>
      </c>
      <c r="J123" s="832" t="s">
        <v>870</v>
      </c>
      <c r="K123" s="832" t="s">
        <v>1373</v>
      </c>
      <c r="L123" s="835">
        <v>0</v>
      </c>
      <c r="M123" s="835">
        <v>0</v>
      </c>
      <c r="N123" s="832">
        <v>1</v>
      </c>
      <c r="O123" s="836">
        <v>0.5</v>
      </c>
      <c r="P123" s="835"/>
      <c r="Q123" s="837"/>
      <c r="R123" s="832"/>
      <c r="S123" s="837">
        <v>0</v>
      </c>
      <c r="T123" s="836"/>
      <c r="U123" s="838">
        <v>0</v>
      </c>
    </row>
    <row r="124" spans="1:21" ht="14.4" customHeight="1" x14ac:dyDescent="0.3">
      <c r="A124" s="831">
        <v>11</v>
      </c>
      <c r="B124" s="832" t="s">
        <v>1297</v>
      </c>
      <c r="C124" s="832" t="s">
        <v>1300</v>
      </c>
      <c r="D124" s="833" t="s">
        <v>2254</v>
      </c>
      <c r="E124" s="834" t="s">
        <v>1316</v>
      </c>
      <c r="F124" s="832" t="s">
        <v>1298</v>
      </c>
      <c r="G124" s="832" t="s">
        <v>1339</v>
      </c>
      <c r="H124" s="832" t="s">
        <v>635</v>
      </c>
      <c r="I124" s="832" t="s">
        <v>1354</v>
      </c>
      <c r="J124" s="832" t="s">
        <v>673</v>
      </c>
      <c r="K124" s="832" t="s">
        <v>1092</v>
      </c>
      <c r="L124" s="835">
        <v>490.89</v>
      </c>
      <c r="M124" s="835">
        <v>490.89</v>
      </c>
      <c r="N124" s="832">
        <v>1</v>
      </c>
      <c r="O124" s="836">
        <v>0.5</v>
      </c>
      <c r="P124" s="835">
        <v>490.89</v>
      </c>
      <c r="Q124" s="837">
        <v>1</v>
      </c>
      <c r="R124" s="832">
        <v>1</v>
      </c>
      <c r="S124" s="837">
        <v>1</v>
      </c>
      <c r="T124" s="836">
        <v>0.5</v>
      </c>
      <c r="U124" s="838">
        <v>1</v>
      </c>
    </row>
    <row r="125" spans="1:21" ht="14.4" customHeight="1" x14ac:dyDescent="0.3">
      <c r="A125" s="831">
        <v>11</v>
      </c>
      <c r="B125" s="832" t="s">
        <v>1297</v>
      </c>
      <c r="C125" s="832" t="s">
        <v>1300</v>
      </c>
      <c r="D125" s="833" t="s">
        <v>2254</v>
      </c>
      <c r="E125" s="834" t="s">
        <v>1316</v>
      </c>
      <c r="F125" s="832" t="s">
        <v>1298</v>
      </c>
      <c r="G125" s="832" t="s">
        <v>1339</v>
      </c>
      <c r="H125" s="832" t="s">
        <v>635</v>
      </c>
      <c r="I125" s="832" t="s">
        <v>1340</v>
      </c>
      <c r="J125" s="832" t="s">
        <v>673</v>
      </c>
      <c r="K125" s="832" t="s">
        <v>1090</v>
      </c>
      <c r="L125" s="835">
        <v>736.33</v>
      </c>
      <c r="M125" s="835">
        <v>17671.920000000002</v>
      </c>
      <c r="N125" s="832">
        <v>24</v>
      </c>
      <c r="O125" s="836">
        <v>11</v>
      </c>
      <c r="P125" s="835">
        <v>14726.6</v>
      </c>
      <c r="Q125" s="837">
        <v>0.83333333333333326</v>
      </c>
      <c r="R125" s="832">
        <v>20</v>
      </c>
      <c r="S125" s="837">
        <v>0.83333333333333337</v>
      </c>
      <c r="T125" s="836">
        <v>10</v>
      </c>
      <c r="U125" s="838">
        <v>0.90909090909090906</v>
      </c>
    </row>
    <row r="126" spans="1:21" ht="14.4" customHeight="1" x14ac:dyDescent="0.3">
      <c r="A126" s="831">
        <v>11</v>
      </c>
      <c r="B126" s="832" t="s">
        <v>1297</v>
      </c>
      <c r="C126" s="832" t="s">
        <v>1300</v>
      </c>
      <c r="D126" s="833" t="s">
        <v>2254</v>
      </c>
      <c r="E126" s="834" t="s">
        <v>1316</v>
      </c>
      <c r="F126" s="832" t="s">
        <v>1298</v>
      </c>
      <c r="G126" s="832" t="s">
        <v>1339</v>
      </c>
      <c r="H126" s="832" t="s">
        <v>635</v>
      </c>
      <c r="I126" s="832" t="s">
        <v>1341</v>
      </c>
      <c r="J126" s="832" t="s">
        <v>673</v>
      </c>
      <c r="K126" s="832" t="s">
        <v>1165</v>
      </c>
      <c r="L126" s="835">
        <v>923.74</v>
      </c>
      <c r="M126" s="835">
        <v>2771.2200000000003</v>
      </c>
      <c r="N126" s="832">
        <v>3</v>
      </c>
      <c r="O126" s="836">
        <v>2.5</v>
      </c>
      <c r="P126" s="835">
        <v>1847.48</v>
      </c>
      <c r="Q126" s="837">
        <v>0.66666666666666663</v>
      </c>
      <c r="R126" s="832">
        <v>2</v>
      </c>
      <c r="S126" s="837">
        <v>0.66666666666666663</v>
      </c>
      <c r="T126" s="836">
        <v>1.5</v>
      </c>
      <c r="U126" s="838">
        <v>0.6</v>
      </c>
    </row>
    <row r="127" spans="1:21" ht="14.4" customHeight="1" x14ac:dyDescent="0.3">
      <c r="A127" s="831">
        <v>11</v>
      </c>
      <c r="B127" s="832" t="s">
        <v>1297</v>
      </c>
      <c r="C127" s="832" t="s">
        <v>1300</v>
      </c>
      <c r="D127" s="833" t="s">
        <v>2254</v>
      </c>
      <c r="E127" s="834" t="s">
        <v>1316</v>
      </c>
      <c r="F127" s="832" t="s">
        <v>1298</v>
      </c>
      <c r="G127" s="832" t="s">
        <v>1358</v>
      </c>
      <c r="H127" s="832" t="s">
        <v>592</v>
      </c>
      <c r="I127" s="832" t="s">
        <v>1462</v>
      </c>
      <c r="J127" s="832" t="s">
        <v>636</v>
      </c>
      <c r="K127" s="832" t="s">
        <v>1463</v>
      </c>
      <c r="L127" s="835">
        <v>48.42</v>
      </c>
      <c r="M127" s="835">
        <v>242.10000000000002</v>
      </c>
      <c r="N127" s="832">
        <v>5</v>
      </c>
      <c r="O127" s="836">
        <v>3</v>
      </c>
      <c r="P127" s="835">
        <v>193.68</v>
      </c>
      <c r="Q127" s="837">
        <v>0.79999999999999993</v>
      </c>
      <c r="R127" s="832">
        <v>4</v>
      </c>
      <c r="S127" s="837">
        <v>0.8</v>
      </c>
      <c r="T127" s="836">
        <v>2</v>
      </c>
      <c r="U127" s="838">
        <v>0.66666666666666663</v>
      </c>
    </row>
    <row r="128" spans="1:21" ht="14.4" customHeight="1" x14ac:dyDescent="0.3">
      <c r="A128" s="831">
        <v>11</v>
      </c>
      <c r="B128" s="832" t="s">
        <v>1297</v>
      </c>
      <c r="C128" s="832" t="s">
        <v>1300</v>
      </c>
      <c r="D128" s="833" t="s">
        <v>2254</v>
      </c>
      <c r="E128" s="834" t="s">
        <v>1316</v>
      </c>
      <c r="F128" s="832" t="s">
        <v>1298</v>
      </c>
      <c r="G128" s="832" t="s">
        <v>1342</v>
      </c>
      <c r="H128" s="832" t="s">
        <v>635</v>
      </c>
      <c r="I128" s="832" t="s">
        <v>1147</v>
      </c>
      <c r="J128" s="832" t="s">
        <v>1148</v>
      </c>
      <c r="K128" s="832" t="s">
        <v>1149</v>
      </c>
      <c r="L128" s="835">
        <v>0</v>
      </c>
      <c r="M128" s="835">
        <v>0</v>
      </c>
      <c r="N128" s="832">
        <v>9</v>
      </c>
      <c r="O128" s="836">
        <v>6</v>
      </c>
      <c r="P128" s="835">
        <v>0</v>
      </c>
      <c r="Q128" s="837"/>
      <c r="R128" s="832">
        <v>5</v>
      </c>
      <c r="S128" s="837">
        <v>0.55555555555555558</v>
      </c>
      <c r="T128" s="836">
        <v>3</v>
      </c>
      <c r="U128" s="838">
        <v>0.5</v>
      </c>
    </row>
    <row r="129" spans="1:21" ht="14.4" customHeight="1" x14ac:dyDescent="0.3">
      <c r="A129" s="831">
        <v>11</v>
      </c>
      <c r="B129" s="832" t="s">
        <v>1297</v>
      </c>
      <c r="C129" s="832" t="s">
        <v>1300</v>
      </c>
      <c r="D129" s="833" t="s">
        <v>2254</v>
      </c>
      <c r="E129" s="834" t="s">
        <v>1316</v>
      </c>
      <c r="F129" s="832" t="s">
        <v>1299</v>
      </c>
      <c r="G129" s="832" t="s">
        <v>1347</v>
      </c>
      <c r="H129" s="832" t="s">
        <v>592</v>
      </c>
      <c r="I129" s="832" t="s">
        <v>1355</v>
      </c>
      <c r="J129" s="832" t="s">
        <v>1356</v>
      </c>
      <c r="K129" s="832" t="s">
        <v>1357</v>
      </c>
      <c r="L129" s="835">
        <v>1000</v>
      </c>
      <c r="M129" s="835">
        <v>1000</v>
      </c>
      <c r="N129" s="832">
        <v>1</v>
      </c>
      <c r="O129" s="836">
        <v>1</v>
      </c>
      <c r="P129" s="835">
        <v>1000</v>
      </c>
      <c r="Q129" s="837">
        <v>1</v>
      </c>
      <c r="R129" s="832">
        <v>1</v>
      </c>
      <c r="S129" s="837">
        <v>1</v>
      </c>
      <c r="T129" s="836">
        <v>1</v>
      </c>
      <c r="U129" s="838">
        <v>1</v>
      </c>
    </row>
    <row r="130" spans="1:21" ht="14.4" customHeight="1" x14ac:dyDescent="0.3">
      <c r="A130" s="831">
        <v>11</v>
      </c>
      <c r="B130" s="832" t="s">
        <v>1297</v>
      </c>
      <c r="C130" s="832" t="s">
        <v>1300</v>
      </c>
      <c r="D130" s="833" t="s">
        <v>2254</v>
      </c>
      <c r="E130" s="834" t="s">
        <v>1316</v>
      </c>
      <c r="F130" s="832" t="s">
        <v>1299</v>
      </c>
      <c r="G130" s="832" t="s">
        <v>1347</v>
      </c>
      <c r="H130" s="832" t="s">
        <v>592</v>
      </c>
      <c r="I130" s="832" t="s">
        <v>1351</v>
      </c>
      <c r="J130" s="832" t="s">
        <v>1352</v>
      </c>
      <c r="K130" s="832" t="s">
        <v>1353</v>
      </c>
      <c r="L130" s="835">
        <v>500</v>
      </c>
      <c r="M130" s="835">
        <v>2000</v>
      </c>
      <c r="N130" s="832">
        <v>4</v>
      </c>
      <c r="O130" s="836">
        <v>4</v>
      </c>
      <c r="P130" s="835">
        <v>2000</v>
      </c>
      <c r="Q130" s="837">
        <v>1</v>
      </c>
      <c r="R130" s="832">
        <v>4</v>
      </c>
      <c r="S130" s="837">
        <v>1</v>
      </c>
      <c r="T130" s="836">
        <v>4</v>
      </c>
      <c r="U130" s="838">
        <v>1</v>
      </c>
    </row>
    <row r="131" spans="1:21" ht="14.4" customHeight="1" x14ac:dyDescent="0.3">
      <c r="A131" s="831">
        <v>11</v>
      </c>
      <c r="B131" s="832" t="s">
        <v>1297</v>
      </c>
      <c r="C131" s="832" t="s">
        <v>1300</v>
      </c>
      <c r="D131" s="833" t="s">
        <v>2254</v>
      </c>
      <c r="E131" s="834" t="s">
        <v>1316</v>
      </c>
      <c r="F131" s="832" t="s">
        <v>1299</v>
      </c>
      <c r="G131" s="832" t="s">
        <v>1347</v>
      </c>
      <c r="H131" s="832" t="s">
        <v>592</v>
      </c>
      <c r="I131" s="832" t="s">
        <v>1388</v>
      </c>
      <c r="J131" s="832" t="s">
        <v>1389</v>
      </c>
      <c r="K131" s="832" t="s">
        <v>1390</v>
      </c>
      <c r="L131" s="835">
        <v>971.25</v>
      </c>
      <c r="M131" s="835">
        <v>2913.75</v>
      </c>
      <c r="N131" s="832">
        <v>3</v>
      </c>
      <c r="O131" s="836">
        <v>3</v>
      </c>
      <c r="P131" s="835">
        <v>2913.75</v>
      </c>
      <c r="Q131" s="837">
        <v>1</v>
      </c>
      <c r="R131" s="832">
        <v>3</v>
      </c>
      <c r="S131" s="837">
        <v>1</v>
      </c>
      <c r="T131" s="836">
        <v>3</v>
      </c>
      <c r="U131" s="838">
        <v>1</v>
      </c>
    </row>
    <row r="132" spans="1:21" ht="14.4" customHeight="1" x14ac:dyDescent="0.3">
      <c r="A132" s="831">
        <v>11</v>
      </c>
      <c r="B132" s="832" t="s">
        <v>1297</v>
      </c>
      <c r="C132" s="832" t="s">
        <v>1300</v>
      </c>
      <c r="D132" s="833" t="s">
        <v>2254</v>
      </c>
      <c r="E132" s="834" t="s">
        <v>1316</v>
      </c>
      <c r="F132" s="832" t="s">
        <v>1299</v>
      </c>
      <c r="G132" s="832" t="s">
        <v>1347</v>
      </c>
      <c r="H132" s="832" t="s">
        <v>592</v>
      </c>
      <c r="I132" s="832" t="s">
        <v>1399</v>
      </c>
      <c r="J132" s="832" t="s">
        <v>1400</v>
      </c>
      <c r="K132" s="832" t="s">
        <v>1401</v>
      </c>
      <c r="L132" s="835">
        <v>1000</v>
      </c>
      <c r="M132" s="835">
        <v>1000</v>
      </c>
      <c r="N132" s="832">
        <v>1</v>
      </c>
      <c r="O132" s="836">
        <v>1</v>
      </c>
      <c r="P132" s="835">
        <v>1000</v>
      </c>
      <c r="Q132" s="837">
        <v>1</v>
      </c>
      <c r="R132" s="832">
        <v>1</v>
      </c>
      <c r="S132" s="837">
        <v>1</v>
      </c>
      <c r="T132" s="836">
        <v>1</v>
      </c>
      <c r="U132" s="838">
        <v>1</v>
      </c>
    </row>
    <row r="133" spans="1:21" ht="14.4" customHeight="1" x14ac:dyDescent="0.3">
      <c r="A133" s="831">
        <v>11</v>
      </c>
      <c r="B133" s="832" t="s">
        <v>1297</v>
      </c>
      <c r="C133" s="832" t="s">
        <v>1300</v>
      </c>
      <c r="D133" s="833" t="s">
        <v>2254</v>
      </c>
      <c r="E133" s="834" t="s">
        <v>1316</v>
      </c>
      <c r="F133" s="832" t="s">
        <v>1299</v>
      </c>
      <c r="G133" s="832" t="s">
        <v>1347</v>
      </c>
      <c r="H133" s="832" t="s">
        <v>592</v>
      </c>
      <c r="I133" s="832" t="s">
        <v>1464</v>
      </c>
      <c r="J133" s="832" t="s">
        <v>1465</v>
      </c>
      <c r="K133" s="832" t="s">
        <v>1466</v>
      </c>
      <c r="L133" s="835">
        <v>999.46</v>
      </c>
      <c r="M133" s="835">
        <v>999.46</v>
      </c>
      <c r="N133" s="832">
        <v>1</v>
      </c>
      <c r="O133" s="836">
        <v>1</v>
      </c>
      <c r="P133" s="835">
        <v>999.46</v>
      </c>
      <c r="Q133" s="837">
        <v>1</v>
      </c>
      <c r="R133" s="832">
        <v>1</v>
      </c>
      <c r="S133" s="837">
        <v>1</v>
      </c>
      <c r="T133" s="836">
        <v>1</v>
      </c>
      <c r="U133" s="838">
        <v>1</v>
      </c>
    </row>
    <row r="134" spans="1:21" ht="14.4" customHeight="1" x14ac:dyDescent="0.3">
      <c r="A134" s="831">
        <v>11</v>
      </c>
      <c r="B134" s="832" t="s">
        <v>1297</v>
      </c>
      <c r="C134" s="832" t="s">
        <v>1300</v>
      </c>
      <c r="D134" s="833" t="s">
        <v>2254</v>
      </c>
      <c r="E134" s="834" t="s">
        <v>1325</v>
      </c>
      <c r="F134" s="832" t="s">
        <v>1298</v>
      </c>
      <c r="G134" s="832" t="s">
        <v>1363</v>
      </c>
      <c r="H134" s="832" t="s">
        <v>635</v>
      </c>
      <c r="I134" s="832" t="s">
        <v>1188</v>
      </c>
      <c r="J134" s="832" t="s">
        <v>1189</v>
      </c>
      <c r="K134" s="832" t="s">
        <v>1190</v>
      </c>
      <c r="L134" s="835">
        <v>170.52</v>
      </c>
      <c r="M134" s="835">
        <v>511.56000000000006</v>
      </c>
      <c r="N134" s="832">
        <v>3</v>
      </c>
      <c r="O134" s="836">
        <v>0.5</v>
      </c>
      <c r="P134" s="835">
        <v>511.56000000000006</v>
      </c>
      <c r="Q134" s="837">
        <v>1</v>
      </c>
      <c r="R134" s="832">
        <v>3</v>
      </c>
      <c r="S134" s="837">
        <v>1</v>
      </c>
      <c r="T134" s="836">
        <v>0.5</v>
      </c>
      <c r="U134" s="838">
        <v>1</v>
      </c>
    </row>
    <row r="135" spans="1:21" ht="14.4" customHeight="1" x14ac:dyDescent="0.3">
      <c r="A135" s="831">
        <v>11</v>
      </c>
      <c r="B135" s="832" t="s">
        <v>1297</v>
      </c>
      <c r="C135" s="832" t="s">
        <v>1300</v>
      </c>
      <c r="D135" s="833" t="s">
        <v>2254</v>
      </c>
      <c r="E135" s="834" t="s">
        <v>1325</v>
      </c>
      <c r="F135" s="832" t="s">
        <v>1298</v>
      </c>
      <c r="G135" s="832" t="s">
        <v>1363</v>
      </c>
      <c r="H135" s="832" t="s">
        <v>635</v>
      </c>
      <c r="I135" s="832" t="s">
        <v>1394</v>
      </c>
      <c r="J135" s="832" t="s">
        <v>1189</v>
      </c>
      <c r="K135" s="832" t="s">
        <v>1395</v>
      </c>
      <c r="L135" s="835">
        <v>272.83</v>
      </c>
      <c r="M135" s="835">
        <v>1364.1499999999999</v>
      </c>
      <c r="N135" s="832">
        <v>5</v>
      </c>
      <c r="O135" s="836">
        <v>1.5</v>
      </c>
      <c r="P135" s="835">
        <v>1364.1499999999999</v>
      </c>
      <c r="Q135" s="837">
        <v>1</v>
      </c>
      <c r="R135" s="832">
        <v>5</v>
      </c>
      <c r="S135" s="837">
        <v>1</v>
      </c>
      <c r="T135" s="836">
        <v>1.5</v>
      </c>
      <c r="U135" s="838">
        <v>1</v>
      </c>
    </row>
    <row r="136" spans="1:21" ht="14.4" customHeight="1" x14ac:dyDescent="0.3">
      <c r="A136" s="831">
        <v>11</v>
      </c>
      <c r="B136" s="832" t="s">
        <v>1297</v>
      </c>
      <c r="C136" s="832" t="s">
        <v>1300</v>
      </c>
      <c r="D136" s="833" t="s">
        <v>2254</v>
      </c>
      <c r="E136" s="834" t="s">
        <v>1325</v>
      </c>
      <c r="F136" s="832" t="s">
        <v>1298</v>
      </c>
      <c r="G136" s="832" t="s">
        <v>1467</v>
      </c>
      <c r="H136" s="832" t="s">
        <v>592</v>
      </c>
      <c r="I136" s="832" t="s">
        <v>1468</v>
      </c>
      <c r="J136" s="832" t="s">
        <v>1469</v>
      </c>
      <c r="K136" s="832" t="s">
        <v>1190</v>
      </c>
      <c r="L136" s="835">
        <v>78.33</v>
      </c>
      <c r="M136" s="835">
        <v>391.65</v>
      </c>
      <c r="N136" s="832">
        <v>5</v>
      </c>
      <c r="O136" s="836">
        <v>1.5</v>
      </c>
      <c r="P136" s="835">
        <v>391.65</v>
      </c>
      <c r="Q136" s="837">
        <v>1</v>
      </c>
      <c r="R136" s="832">
        <v>5</v>
      </c>
      <c r="S136" s="837">
        <v>1</v>
      </c>
      <c r="T136" s="836">
        <v>1.5</v>
      </c>
      <c r="U136" s="838">
        <v>1</v>
      </c>
    </row>
    <row r="137" spans="1:21" ht="14.4" customHeight="1" x14ac:dyDescent="0.3">
      <c r="A137" s="831">
        <v>11</v>
      </c>
      <c r="B137" s="832" t="s">
        <v>1297</v>
      </c>
      <c r="C137" s="832" t="s">
        <v>1300</v>
      </c>
      <c r="D137" s="833" t="s">
        <v>2254</v>
      </c>
      <c r="E137" s="834" t="s">
        <v>1325</v>
      </c>
      <c r="F137" s="832" t="s">
        <v>1298</v>
      </c>
      <c r="G137" s="832" t="s">
        <v>1364</v>
      </c>
      <c r="H137" s="832" t="s">
        <v>592</v>
      </c>
      <c r="I137" s="832" t="s">
        <v>1470</v>
      </c>
      <c r="J137" s="832" t="s">
        <v>689</v>
      </c>
      <c r="K137" s="832" t="s">
        <v>1471</v>
      </c>
      <c r="L137" s="835">
        <v>45.03</v>
      </c>
      <c r="M137" s="835">
        <v>45.03</v>
      </c>
      <c r="N137" s="832">
        <v>1</v>
      </c>
      <c r="O137" s="836">
        <v>1</v>
      </c>
      <c r="P137" s="835">
        <v>45.03</v>
      </c>
      <c r="Q137" s="837">
        <v>1</v>
      </c>
      <c r="R137" s="832">
        <v>1</v>
      </c>
      <c r="S137" s="837">
        <v>1</v>
      </c>
      <c r="T137" s="836">
        <v>1</v>
      </c>
      <c r="U137" s="838">
        <v>1</v>
      </c>
    </row>
    <row r="138" spans="1:21" ht="14.4" customHeight="1" x14ac:dyDescent="0.3">
      <c r="A138" s="831">
        <v>11</v>
      </c>
      <c r="B138" s="832" t="s">
        <v>1297</v>
      </c>
      <c r="C138" s="832" t="s">
        <v>1300</v>
      </c>
      <c r="D138" s="833" t="s">
        <v>2254</v>
      </c>
      <c r="E138" s="834" t="s">
        <v>1325</v>
      </c>
      <c r="F138" s="832" t="s">
        <v>1298</v>
      </c>
      <c r="G138" s="832" t="s">
        <v>1367</v>
      </c>
      <c r="H138" s="832" t="s">
        <v>592</v>
      </c>
      <c r="I138" s="832" t="s">
        <v>1368</v>
      </c>
      <c r="J138" s="832" t="s">
        <v>1369</v>
      </c>
      <c r="K138" s="832" t="s">
        <v>1370</v>
      </c>
      <c r="L138" s="835">
        <v>60.9</v>
      </c>
      <c r="M138" s="835">
        <v>182.7</v>
      </c>
      <c r="N138" s="832">
        <v>3</v>
      </c>
      <c r="O138" s="836">
        <v>0.5</v>
      </c>
      <c r="P138" s="835">
        <v>182.7</v>
      </c>
      <c r="Q138" s="837">
        <v>1</v>
      </c>
      <c r="R138" s="832">
        <v>3</v>
      </c>
      <c r="S138" s="837">
        <v>1</v>
      </c>
      <c r="T138" s="836">
        <v>0.5</v>
      </c>
      <c r="U138" s="838">
        <v>1</v>
      </c>
    </row>
    <row r="139" spans="1:21" ht="14.4" customHeight="1" x14ac:dyDescent="0.3">
      <c r="A139" s="831">
        <v>11</v>
      </c>
      <c r="B139" s="832" t="s">
        <v>1297</v>
      </c>
      <c r="C139" s="832" t="s">
        <v>1300</v>
      </c>
      <c r="D139" s="833" t="s">
        <v>2254</v>
      </c>
      <c r="E139" s="834" t="s">
        <v>1325</v>
      </c>
      <c r="F139" s="832" t="s">
        <v>1298</v>
      </c>
      <c r="G139" s="832" t="s">
        <v>1371</v>
      </c>
      <c r="H139" s="832" t="s">
        <v>592</v>
      </c>
      <c r="I139" s="832" t="s">
        <v>1472</v>
      </c>
      <c r="J139" s="832" t="s">
        <v>870</v>
      </c>
      <c r="K139" s="832" t="s">
        <v>1473</v>
      </c>
      <c r="L139" s="835">
        <v>0</v>
      </c>
      <c r="M139" s="835">
        <v>0</v>
      </c>
      <c r="N139" s="832">
        <v>2</v>
      </c>
      <c r="O139" s="836">
        <v>1.5</v>
      </c>
      <c r="P139" s="835">
        <v>0</v>
      </c>
      <c r="Q139" s="837"/>
      <c r="R139" s="832">
        <v>1</v>
      </c>
      <c r="S139" s="837">
        <v>0.5</v>
      </c>
      <c r="T139" s="836">
        <v>0.5</v>
      </c>
      <c r="U139" s="838">
        <v>0.33333333333333331</v>
      </c>
    </row>
    <row r="140" spans="1:21" ht="14.4" customHeight="1" x14ac:dyDescent="0.3">
      <c r="A140" s="831">
        <v>11</v>
      </c>
      <c r="B140" s="832" t="s">
        <v>1297</v>
      </c>
      <c r="C140" s="832" t="s">
        <v>1300</v>
      </c>
      <c r="D140" s="833" t="s">
        <v>2254</v>
      </c>
      <c r="E140" s="834" t="s">
        <v>1325</v>
      </c>
      <c r="F140" s="832" t="s">
        <v>1298</v>
      </c>
      <c r="G140" s="832" t="s">
        <v>1374</v>
      </c>
      <c r="H140" s="832" t="s">
        <v>592</v>
      </c>
      <c r="I140" s="832" t="s">
        <v>1375</v>
      </c>
      <c r="J140" s="832" t="s">
        <v>1376</v>
      </c>
      <c r="K140" s="832" t="s">
        <v>1377</v>
      </c>
      <c r="L140" s="835">
        <v>132.97999999999999</v>
      </c>
      <c r="M140" s="835">
        <v>930.8599999999999</v>
      </c>
      <c r="N140" s="832">
        <v>7</v>
      </c>
      <c r="O140" s="836">
        <v>1.5</v>
      </c>
      <c r="P140" s="835">
        <v>930.8599999999999</v>
      </c>
      <c r="Q140" s="837">
        <v>1</v>
      </c>
      <c r="R140" s="832">
        <v>7</v>
      </c>
      <c r="S140" s="837">
        <v>1</v>
      </c>
      <c r="T140" s="836">
        <v>1.5</v>
      </c>
      <c r="U140" s="838">
        <v>1</v>
      </c>
    </row>
    <row r="141" spans="1:21" ht="14.4" customHeight="1" x14ac:dyDescent="0.3">
      <c r="A141" s="831">
        <v>11</v>
      </c>
      <c r="B141" s="832" t="s">
        <v>1297</v>
      </c>
      <c r="C141" s="832" t="s">
        <v>1300</v>
      </c>
      <c r="D141" s="833" t="s">
        <v>2254</v>
      </c>
      <c r="E141" s="834" t="s">
        <v>1325</v>
      </c>
      <c r="F141" s="832" t="s">
        <v>1298</v>
      </c>
      <c r="G141" s="832" t="s">
        <v>1378</v>
      </c>
      <c r="H141" s="832" t="s">
        <v>635</v>
      </c>
      <c r="I141" s="832" t="s">
        <v>1379</v>
      </c>
      <c r="J141" s="832" t="s">
        <v>1380</v>
      </c>
      <c r="K141" s="832" t="s">
        <v>1381</v>
      </c>
      <c r="L141" s="835">
        <v>7132.14</v>
      </c>
      <c r="M141" s="835">
        <v>7132.14</v>
      </c>
      <c r="N141" s="832">
        <v>1</v>
      </c>
      <c r="O141" s="836">
        <v>0.5</v>
      </c>
      <c r="P141" s="835">
        <v>7132.14</v>
      </c>
      <c r="Q141" s="837">
        <v>1</v>
      </c>
      <c r="R141" s="832">
        <v>1</v>
      </c>
      <c r="S141" s="837">
        <v>1</v>
      </c>
      <c r="T141" s="836">
        <v>0.5</v>
      </c>
      <c r="U141" s="838">
        <v>1</v>
      </c>
    </row>
    <row r="142" spans="1:21" ht="14.4" customHeight="1" x14ac:dyDescent="0.3">
      <c r="A142" s="831">
        <v>11</v>
      </c>
      <c r="B142" s="832" t="s">
        <v>1297</v>
      </c>
      <c r="C142" s="832" t="s">
        <v>1300</v>
      </c>
      <c r="D142" s="833" t="s">
        <v>2254</v>
      </c>
      <c r="E142" s="834" t="s">
        <v>1325</v>
      </c>
      <c r="F142" s="832" t="s">
        <v>1298</v>
      </c>
      <c r="G142" s="832" t="s">
        <v>1474</v>
      </c>
      <c r="H142" s="832" t="s">
        <v>635</v>
      </c>
      <c r="I142" s="832" t="s">
        <v>1475</v>
      </c>
      <c r="J142" s="832" t="s">
        <v>1476</v>
      </c>
      <c r="K142" s="832" t="s">
        <v>1477</v>
      </c>
      <c r="L142" s="835">
        <v>219.18</v>
      </c>
      <c r="M142" s="835">
        <v>219.18</v>
      </c>
      <c r="N142" s="832">
        <v>1</v>
      </c>
      <c r="O142" s="836">
        <v>0.5</v>
      </c>
      <c r="P142" s="835">
        <v>219.18</v>
      </c>
      <c r="Q142" s="837">
        <v>1</v>
      </c>
      <c r="R142" s="832">
        <v>1</v>
      </c>
      <c r="S142" s="837">
        <v>1</v>
      </c>
      <c r="T142" s="836">
        <v>0.5</v>
      </c>
      <c r="U142" s="838">
        <v>1</v>
      </c>
    </row>
    <row r="143" spans="1:21" ht="14.4" customHeight="1" x14ac:dyDescent="0.3">
      <c r="A143" s="831">
        <v>11</v>
      </c>
      <c r="B143" s="832" t="s">
        <v>1297</v>
      </c>
      <c r="C143" s="832" t="s">
        <v>1300</v>
      </c>
      <c r="D143" s="833" t="s">
        <v>2254</v>
      </c>
      <c r="E143" s="834" t="s">
        <v>1325</v>
      </c>
      <c r="F143" s="832" t="s">
        <v>1298</v>
      </c>
      <c r="G143" s="832" t="s">
        <v>1339</v>
      </c>
      <c r="H143" s="832" t="s">
        <v>635</v>
      </c>
      <c r="I143" s="832" t="s">
        <v>1354</v>
      </c>
      <c r="J143" s="832" t="s">
        <v>673</v>
      </c>
      <c r="K143" s="832" t="s">
        <v>1092</v>
      </c>
      <c r="L143" s="835">
        <v>490.89</v>
      </c>
      <c r="M143" s="835">
        <v>490.89</v>
      </c>
      <c r="N143" s="832">
        <v>1</v>
      </c>
      <c r="O143" s="836">
        <v>0.5</v>
      </c>
      <c r="P143" s="835">
        <v>490.89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" customHeight="1" x14ac:dyDescent="0.3">
      <c r="A144" s="831">
        <v>11</v>
      </c>
      <c r="B144" s="832" t="s">
        <v>1297</v>
      </c>
      <c r="C144" s="832" t="s">
        <v>1300</v>
      </c>
      <c r="D144" s="833" t="s">
        <v>2254</v>
      </c>
      <c r="E144" s="834" t="s">
        <v>1325</v>
      </c>
      <c r="F144" s="832" t="s">
        <v>1298</v>
      </c>
      <c r="G144" s="832" t="s">
        <v>1339</v>
      </c>
      <c r="H144" s="832" t="s">
        <v>635</v>
      </c>
      <c r="I144" s="832" t="s">
        <v>1340</v>
      </c>
      <c r="J144" s="832" t="s">
        <v>673</v>
      </c>
      <c r="K144" s="832" t="s">
        <v>1090</v>
      </c>
      <c r="L144" s="835">
        <v>736.33</v>
      </c>
      <c r="M144" s="835">
        <v>12517.61</v>
      </c>
      <c r="N144" s="832">
        <v>17</v>
      </c>
      <c r="O144" s="836">
        <v>10</v>
      </c>
      <c r="P144" s="835">
        <v>11044.95</v>
      </c>
      <c r="Q144" s="837">
        <v>0.88235294117647056</v>
      </c>
      <c r="R144" s="832">
        <v>15</v>
      </c>
      <c r="S144" s="837">
        <v>0.88235294117647056</v>
      </c>
      <c r="T144" s="836">
        <v>8</v>
      </c>
      <c r="U144" s="838">
        <v>0.8</v>
      </c>
    </row>
    <row r="145" spans="1:21" ht="14.4" customHeight="1" x14ac:dyDescent="0.3">
      <c r="A145" s="831">
        <v>11</v>
      </c>
      <c r="B145" s="832" t="s">
        <v>1297</v>
      </c>
      <c r="C145" s="832" t="s">
        <v>1300</v>
      </c>
      <c r="D145" s="833" t="s">
        <v>2254</v>
      </c>
      <c r="E145" s="834" t="s">
        <v>1325</v>
      </c>
      <c r="F145" s="832" t="s">
        <v>1298</v>
      </c>
      <c r="G145" s="832" t="s">
        <v>1339</v>
      </c>
      <c r="H145" s="832" t="s">
        <v>635</v>
      </c>
      <c r="I145" s="832" t="s">
        <v>1089</v>
      </c>
      <c r="J145" s="832" t="s">
        <v>673</v>
      </c>
      <c r="K145" s="832" t="s">
        <v>1090</v>
      </c>
      <c r="L145" s="835">
        <v>736.33</v>
      </c>
      <c r="M145" s="835">
        <v>736.33</v>
      </c>
      <c r="N145" s="832">
        <v>1</v>
      </c>
      <c r="O145" s="836">
        <v>1</v>
      </c>
      <c r="P145" s="835">
        <v>736.33</v>
      </c>
      <c r="Q145" s="837">
        <v>1</v>
      </c>
      <c r="R145" s="832">
        <v>1</v>
      </c>
      <c r="S145" s="837">
        <v>1</v>
      </c>
      <c r="T145" s="836">
        <v>1</v>
      </c>
      <c r="U145" s="838">
        <v>1</v>
      </c>
    </row>
    <row r="146" spans="1:21" ht="14.4" customHeight="1" x14ac:dyDescent="0.3">
      <c r="A146" s="831">
        <v>11</v>
      </c>
      <c r="B146" s="832" t="s">
        <v>1297</v>
      </c>
      <c r="C146" s="832" t="s">
        <v>1300</v>
      </c>
      <c r="D146" s="833" t="s">
        <v>2254</v>
      </c>
      <c r="E146" s="834" t="s">
        <v>1325</v>
      </c>
      <c r="F146" s="832" t="s">
        <v>1298</v>
      </c>
      <c r="G146" s="832" t="s">
        <v>1358</v>
      </c>
      <c r="H146" s="832" t="s">
        <v>635</v>
      </c>
      <c r="I146" s="832" t="s">
        <v>1144</v>
      </c>
      <c r="J146" s="832" t="s">
        <v>636</v>
      </c>
      <c r="K146" s="832" t="s">
        <v>1145</v>
      </c>
      <c r="L146" s="835">
        <v>48.42</v>
      </c>
      <c r="M146" s="835">
        <v>48.42</v>
      </c>
      <c r="N146" s="832">
        <v>1</v>
      </c>
      <c r="O146" s="836">
        <v>0.5</v>
      </c>
      <c r="P146" s="835">
        <v>48.42</v>
      </c>
      <c r="Q146" s="837">
        <v>1</v>
      </c>
      <c r="R146" s="832">
        <v>1</v>
      </c>
      <c r="S146" s="837">
        <v>1</v>
      </c>
      <c r="T146" s="836">
        <v>0.5</v>
      </c>
      <c r="U146" s="838">
        <v>1</v>
      </c>
    </row>
    <row r="147" spans="1:21" ht="14.4" customHeight="1" x14ac:dyDescent="0.3">
      <c r="A147" s="831">
        <v>11</v>
      </c>
      <c r="B147" s="832" t="s">
        <v>1297</v>
      </c>
      <c r="C147" s="832" t="s">
        <v>1300</v>
      </c>
      <c r="D147" s="833" t="s">
        <v>2254</v>
      </c>
      <c r="E147" s="834" t="s">
        <v>1325</v>
      </c>
      <c r="F147" s="832" t="s">
        <v>1298</v>
      </c>
      <c r="G147" s="832" t="s">
        <v>1478</v>
      </c>
      <c r="H147" s="832" t="s">
        <v>592</v>
      </c>
      <c r="I147" s="832" t="s">
        <v>1479</v>
      </c>
      <c r="J147" s="832" t="s">
        <v>1480</v>
      </c>
      <c r="K147" s="832" t="s">
        <v>1481</v>
      </c>
      <c r="L147" s="835">
        <v>64.5</v>
      </c>
      <c r="M147" s="835">
        <v>64.5</v>
      </c>
      <c r="N147" s="832">
        <v>1</v>
      </c>
      <c r="O147" s="836">
        <v>0.5</v>
      </c>
      <c r="P147" s="835">
        <v>64.5</v>
      </c>
      <c r="Q147" s="837">
        <v>1</v>
      </c>
      <c r="R147" s="832">
        <v>1</v>
      </c>
      <c r="S147" s="837">
        <v>1</v>
      </c>
      <c r="T147" s="836">
        <v>0.5</v>
      </c>
      <c r="U147" s="838">
        <v>1</v>
      </c>
    </row>
    <row r="148" spans="1:21" ht="14.4" customHeight="1" x14ac:dyDescent="0.3">
      <c r="A148" s="831">
        <v>11</v>
      </c>
      <c r="B148" s="832" t="s">
        <v>1297</v>
      </c>
      <c r="C148" s="832" t="s">
        <v>1300</v>
      </c>
      <c r="D148" s="833" t="s">
        <v>2254</v>
      </c>
      <c r="E148" s="834" t="s">
        <v>1325</v>
      </c>
      <c r="F148" s="832" t="s">
        <v>1298</v>
      </c>
      <c r="G148" s="832" t="s">
        <v>1342</v>
      </c>
      <c r="H148" s="832" t="s">
        <v>635</v>
      </c>
      <c r="I148" s="832" t="s">
        <v>1147</v>
      </c>
      <c r="J148" s="832" t="s">
        <v>1148</v>
      </c>
      <c r="K148" s="832" t="s">
        <v>1149</v>
      </c>
      <c r="L148" s="835">
        <v>0</v>
      </c>
      <c r="M148" s="835">
        <v>0</v>
      </c>
      <c r="N148" s="832">
        <v>9</v>
      </c>
      <c r="O148" s="836">
        <v>7</v>
      </c>
      <c r="P148" s="835">
        <v>0</v>
      </c>
      <c r="Q148" s="837"/>
      <c r="R148" s="832">
        <v>7</v>
      </c>
      <c r="S148" s="837">
        <v>0.77777777777777779</v>
      </c>
      <c r="T148" s="836">
        <v>5</v>
      </c>
      <c r="U148" s="838">
        <v>0.7142857142857143</v>
      </c>
    </row>
    <row r="149" spans="1:21" ht="14.4" customHeight="1" x14ac:dyDescent="0.3">
      <c r="A149" s="831">
        <v>11</v>
      </c>
      <c r="B149" s="832" t="s">
        <v>1297</v>
      </c>
      <c r="C149" s="832" t="s">
        <v>1300</v>
      </c>
      <c r="D149" s="833" t="s">
        <v>2254</v>
      </c>
      <c r="E149" s="834" t="s">
        <v>1325</v>
      </c>
      <c r="F149" s="832" t="s">
        <v>1298</v>
      </c>
      <c r="G149" s="832" t="s">
        <v>1426</v>
      </c>
      <c r="H149" s="832" t="s">
        <v>635</v>
      </c>
      <c r="I149" s="832" t="s">
        <v>1265</v>
      </c>
      <c r="J149" s="832" t="s">
        <v>1017</v>
      </c>
      <c r="K149" s="832" t="s">
        <v>1266</v>
      </c>
      <c r="L149" s="835">
        <v>225.06</v>
      </c>
      <c r="M149" s="835">
        <v>1125.3000000000002</v>
      </c>
      <c r="N149" s="832">
        <v>5</v>
      </c>
      <c r="O149" s="836">
        <v>1.5</v>
      </c>
      <c r="P149" s="835">
        <v>1125.3000000000002</v>
      </c>
      <c r="Q149" s="837">
        <v>1</v>
      </c>
      <c r="R149" s="832">
        <v>5</v>
      </c>
      <c r="S149" s="837">
        <v>1</v>
      </c>
      <c r="T149" s="836">
        <v>1.5</v>
      </c>
      <c r="U149" s="838">
        <v>1</v>
      </c>
    </row>
    <row r="150" spans="1:21" ht="14.4" customHeight="1" x14ac:dyDescent="0.3">
      <c r="A150" s="831">
        <v>11</v>
      </c>
      <c r="B150" s="832" t="s">
        <v>1297</v>
      </c>
      <c r="C150" s="832" t="s">
        <v>1300</v>
      </c>
      <c r="D150" s="833" t="s">
        <v>2254</v>
      </c>
      <c r="E150" s="834" t="s">
        <v>1325</v>
      </c>
      <c r="F150" s="832" t="s">
        <v>1299</v>
      </c>
      <c r="G150" s="832" t="s">
        <v>1347</v>
      </c>
      <c r="H150" s="832" t="s">
        <v>592</v>
      </c>
      <c r="I150" s="832" t="s">
        <v>1406</v>
      </c>
      <c r="J150" s="832" t="s">
        <v>1407</v>
      </c>
      <c r="K150" s="832" t="s">
        <v>1408</v>
      </c>
      <c r="L150" s="835">
        <v>748.12</v>
      </c>
      <c r="M150" s="835">
        <v>748.12</v>
      </c>
      <c r="N150" s="832">
        <v>1</v>
      </c>
      <c r="O150" s="836">
        <v>1</v>
      </c>
      <c r="P150" s="835">
        <v>748.12</v>
      </c>
      <c r="Q150" s="837">
        <v>1</v>
      </c>
      <c r="R150" s="832">
        <v>1</v>
      </c>
      <c r="S150" s="837">
        <v>1</v>
      </c>
      <c r="T150" s="836">
        <v>1</v>
      </c>
      <c r="U150" s="838">
        <v>1</v>
      </c>
    </row>
    <row r="151" spans="1:21" ht="14.4" customHeight="1" x14ac:dyDescent="0.3">
      <c r="A151" s="831">
        <v>11</v>
      </c>
      <c r="B151" s="832" t="s">
        <v>1297</v>
      </c>
      <c r="C151" s="832" t="s">
        <v>1300</v>
      </c>
      <c r="D151" s="833" t="s">
        <v>2254</v>
      </c>
      <c r="E151" s="834" t="s">
        <v>1325</v>
      </c>
      <c r="F151" s="832" t="s">
        <v>1299</v>
      </c>
      <c r="G151" s="832" t="s">
        <v>1347</v>
      </c>
      <c r="H151" s="832" t="s">
        <v>592</v>
      </c>
      <c r="I151" s="832" t="s">
        <v>1351</v>
      </c>
      <c r="J151" s="832" t="s">
        <v>1352</v>
      </c>
      <c r="K151" s="832" t="s">
        <v>1353</v>
      </c>
      <c r="L151" s="835">
        <v>500</v>
      </c>
      <c r="M151" s="835">
        <v>1000</v>
      </c>
      <c r="N151" s="832">
        <v>2</v>
      </c>
      <c r="O151" s="836">
        <v>2</v>
      </c>
      <c r="P151" s="835">
        <v>500</v>
      </c>
      <c r="Q151" s="837">
        <v>0.5</v>
      </c>
      <c r="R151" s="832">
        <v>1</v>
      </c>
      <c r="S151" s="837">
        <v>0.5</v>
      </c>
      <c r="T151" s="836">
        <v>1</v>
      </c>
      <c r="U151" s="838">
        <v>0.5</v>
      </c>
    </row>
    <row r="152" spans="1:21" ht="14.4" customHeight="1" x14ac:dyDescent="0.3">
      <c r="A152" s="831">
        <v>11</v>
      </c>
      <c r="B152" s="832" t="s">
        <v>1297</v>
      </c>
      <c r="C152" s="832" t="s">
        <v>1300</v>
      </c>
      <c r="D152" s="833" t="s">
        <v>2254</v>
      </c>
      <c r="E152" s="834" t="s">
        <v>1325</v>
      </c>
      <c r="F152" s="832" t="s">
        <v>1299</v>
      </c>
      <c r="G152" s="832" t="s">
        <v>1347</v>
      </c>
      <c r="H152" s="832" t="s">
        <v>592</v>
      </c>
      <c r="I152" s="832" t="s">
        <v>1388</v>
      </c>
      <c r="J152" s="832" t="s">
        <v>1389</v>
      </c>
      <c r="K152" s="832" t="s">
        <v>1390</v>
      </c>
      <c r="L152" s="835">
        <v>971.25</v>
      </c>
      <c r="M152" s="835">
        <v>1942.5</v>
      </c>
      <c r="N152" s="832">
        <v>2</v>
      </c>
      <c r="O152" s="836">
        <v>2</v>
      </c>
      <c r="P152" s="835">
        <v>1942.5</v>
      </c>
      <c r="Q152" s="837">
        <v>1</v>
      </c>
      <c r="R152" s="832">
        <v>2</v>
      </c>
      <c r="S152" s="837">
        <v>1</v>
      </c>
      <c r="T152" s="836">
        <v>2</v>
      </c>
      <c r="U152" s="838">
        <v>1</v>
      </c>
    </row>
    <row r="153" spans="1:21" ht="14.4" customHeight="1" x14ac:dyDescent="0.3">
      <c r="A153" s="831">
        <v>11</v>
      </c>
      <c r="B153" s="832" t="s">
        <v>1297</v>
      </c>
      <c r="C153" s="832" t="s">
        <v>1300</v>
      </c>
      <c r="D153" s="833" t="s">
        <v>2254</v>
      </c>
      <c r="E153" s="834" t="s">
        <v>1325</v>
      </c>
      <c r="F153" s="832" t="s">
        <v>1299</v>
      </c>
      <c r="G153" s="832" t="s">
        <v>1347</v>
      </c>
      <c r="H153" s="832" t="s">
        <v>592</v>
      </c>
      <c r="I153" s="832" t="s">
        <v>1399</v>
      </c>
      <c r="J153" s="832" t="s">
        <v>1400</v>
      </c>
      <c r="K153" s="832" t="s">
        <v>1401</v>
      </c>
      <c r="L153" s="835">
        <v>1000</v>
      </c>
      <c r="M153" s="835">
        <v>1000</v>
      </c>
      <c r="N153" s="832">
        <v>1</v>
      </c>
      <c r="O153" s="836">
        <v>1</v>
      </c>
      <c r="P153" s="835"/>
      <c r="Q153" s="837">
        <v>0</v>
      </c>
      <c r="R153" s="832"/>
      <c r="S153" s="837">
        <v>0</v>
      </c>
      <c r="T153" s="836"/>
      <c r="U153" s="838">
        <v>0</v>
      </c>
    </row>
    <row r="154" spans="1:21" ht="14.4" customHeight="1" x14ac:dyDescent="0.3">
      <c r="A154" s="831">
        <v>11</v>
      </c>
      <c r="B154" s="832" t="s">
        <v>1297</v>
      </c>
      <c r="C154" s="832" t="s">
        <v>1300</v>
      </c>
      <c r="D154" s="833" t="s">
        <v>2254</v>
      </c>
      <c r="E154" s="834" t="s">
        <v>1325</v>
      </c>
      <c r="F154" s="832" t="s">
        <v>1299</v>
      </c>
      <c r="G154" s="832" t="s">
        <v>1359</v>
      </c>
      <c r="H154" s="832" t="s">
        <v>592</v>
      </c>
      <c r="I154" s="832" t="s">
        <v>1360</v>
      </c>
      <c r="J154" s="832" t="s">
        <v>1361</v>
      </c>
      <c r="K154" s="832" t="s">
        <v>1362</v>
      </c>
      <c r="L154" s="835">
        <v>200</v>
      </c>
      <c r="M154" s="835">
        <v>200</v>
      </c>
      <c r="N154" s="832">
        <v>1</v>
      </c>
      <c r="O154" s="836">
        <v>1</v>
      </c>
      <c r="P154" s="835">
        <v>200</v>
      </c>
      <c r="Q154" s="837">
        <v>1</v>
      </c>
      <c r="R154" s="832">
        <v>1</v>
      </c>
      <c r="S154" s="837">
        <v>1</v>
      </c>
      <c r="T154" s="836">
        <v>1</v>
      </c>
      <c r="U154" s="838">
        <v>1</v>
      </c>
    </row>
    <row r="155" spans="1:21" ht="14.4" customHeight="1" x14ac:dyDescent="0.3">
      <c r="A155" s="831">
        <v>11</v>
      </c>
      <c r="B155" s="832" t="s">
        <v>1297</v>
      </c>
      <c r="C155" s="832" t="s">
        <v>1302</v>
      </c>
      <c r="D155" s="833" t="s">
        <v>2255</v>
      </c>
      <c r="E155" s="834" t="s">
        <v>1311</v>
      </c>
      <c r="F155" s="832" t="s">
        <v>1298</v>
      </c>
      <c r="G155" s="832" t="s">
        <v>1482</v>
      </c>
      <c r="H155" s="832" t="s">
        <v>592</v>
      </c>
      <c r="I155" s="832" t="s">
        <v>1483</v>
      </c>
      <c r="J155" s="832" t="s">
        <v>1484</v>
      </c>
      <c r="K155" s="832" t="s">
        <v>1485</v>
      </c>
      <c r="L155" s="835">
        <v>32.28</v>
      </c>
      <c r="M155" s="835">
        <v>96.84</v>
      </c>
      <c r="N155" s="832">
        <v>3</v>
      </c>
      <c r="O155" s="836">
        <v>1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11</v>
      </c>
      <c r="B156" s="832" t="s">
        <v>1297</v>
      </c>
      <c r="C156" s="832" t="s">
        <v>1302</v>
      </c>
      <c r="D156" s="833" t="s">
        <v>2255</v>
      </c>
      <c r="E156" s="834" t="s">
        <v>1311</v>
      </c>
      <c r="F156" s="832" t="s">
        <v>1298</v>
      </c>
      <c r="G156" s="832" t="s">
        <v>1438</v>
      </c>
      <c r="H156" s="832" t="s">
        <v>592</v>
      </c>
      <c r="I156" s="832" t="s">
        <v>1439</v>
      </c>
      <c r="J156" s="832" t="s">
        <v>1440</v>
      </c>
      <c r="K156" s="832" t="s">
        <v>1441</v>
      </c>
      <c r="L156" s="835">
        <v>72.64</v>
      </c>
      <c r="M156" s="835">
        <v>1162.24</v>
      </c>
      <c r="N156" s="832">
        <v>16</v>
      </c>
      <c r="O156" s="836">
        <v>7.5</v>
      </c>
      <c r="P156" s="835">
        <v>290.56</v>
      </c>
      <c r="Q156" s="837">
        <v>0.25</v>
      </c>
      <c r="R156" s="832">
        <v>4</v>
      </c>
      <c r="S156" s="837">
        <v>0.25</v>
      </c>
      <c r="T156" s="836">
        <v>2</v>
      </c>
      <c r="U156" s="838">
        <v>0.26666666666666666</v>
      </c>
    </row>
    <row r="157" spans="1:21" ht="14.4" customHeight="1" x14ac:dyDescent="0.3">
      <c r="A157" s="831">
        <v>11</v>
      </c>
      <c r="B157" s="832" t="s">
        <v>1297</v>
      </c>
      <c r="C157" s="832" t="s">
        <v>1302</v>
      </c>
      <c r="D157" s="833" t="s">
        <v>2255</v>
      </c>
      <c r="E157" s="834" t="s">
        <v>1311</v>
      </c>
      <c r="F157" s="832" t="s">
        <v>1298</v>
      </c>
      <c r="G157" s="832" t="s">
        <v>1438</v>
      </c>
      <c r="H157" s="832" t="s">
        <v>592</v>
      </c>
      <c r="I157" s="832" t="s">
        <v>1486</v>
      </c>
      <c r="J157" s="832" t="s">
        <v>1487</v>
      </c>
      <c r="K157" s="832" t="s">
        <v>1488</v>
      </c>
      <c r="L157" s="835">
        <v>96.84</v>
      </c>
      <c r="M157" s="835">
        <v>581.04</v>
      </c>
      <c r="N157" s="832">
        <v>6</v>
      </c>
      <c r="O157" s="836">
        <v>2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" customHeight="1" x14ac:dyDescent="0.3">
      <c r="A158" s="831">
        <v>11</v>
      </c>
      <c r="B158" s="832" t="s">
        <v>1297</v>
      </c>
      <c r="C158" s="832" t="s">
        <v>1302</v>
      </c>
      <c r="D158" s="833" t="s">
        <v>2255</v>
      </c>
      <c r="E158" s="834" t="s">
        <v>1311</v>
      </c>
      <c r="F158" s="832" t="s">
        <v>1298</v>
      </c>
      <c r="G158" s="832" t="s">
        <v>1438</v>
      </c>
      <c r="H158" s="832" t="s">
        <v>592</v>
      </c>
      <c r="I158" s="832" t="s">
        <v>1489</v>
      </c>
      <c r="J158" s="832" t="s">
        <v>1490</v>
      </c>
      <c r="K158" s="832" t="s">
        <v>1491</v>
      </c>
      <c r="L158" s="835">
        <v>0</v>
      </c>
      <c r="M158" s="835">
        <v>0</v>
      </c>
      <c r="N158" s="832">
        <v>1</v>
      </c>
      <c r="O158" s="836">
        <v>0.5</v>
      </c>
      <c r="P158" s="835"/>
      <c r="Q158" s="837"/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11</v>
      </c>
      <c r="B159" s="832" t="s">
        <v>1297</v>
      </c>
      <c r="C159" s="832" t="s">
        <v>1302</v>
      </c>
      <c r="D159" s="833" t="s">
        <v>2255</v>
      </c>
      <c r="E159" s="834" t="s">
        <v>1311</v>
      </c>
      <c r="F159" s="832" t="s">
        <v>1298</v>
      </c>
      <c r="G159" s="832" t="s">
        <v>1492</v>
      </c>
      <c r="H159" s="832" t="s">
        <v>592</v>
      </c>
      <c r="I159" s="832" t="s">
        <v>1493</v>
      </c>
      <c r="J159" s="832" t="s">
        <v>659</v>
      </c>
      <c r="K159" s="832" t="s">
        <v>1494</v>
      </c>
      <c r="L159" s="835">
        <v>91.11</v>
      </c>
      <c r="M159" s="835">
        <v>273.33</v>
      </c>
      <c r="N159" s="832">
        <v>3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11</v>
      </c>
      <c r="B160" s="832" t="s">
        <v>1297</v>
      </c>
      <c r="C160" s="832" t="s">
        <v>1302</v>
      </c>
      <c r="D160" s="833" t="s">
        <v>2255</v>
      </c>
      <c r="E160" s="834" t="s">
        <v>1311</v>
      </c>
      <c r="F160" s="832" t="s">
        <v>1298</v>
      </c>
      <c r="G160" s="832" t="s">
        <v>1495</v>
      </c>
      <c r="H160" s="832" t="s">
        <v>592</v>
      </c>
      <c r="I160" s="832" t="s">
        <v>1496</v>
      </c>
      <c r="J160" s="832" t="s">
        <v>1497</v>
      </c>
      <c r="K160" s="832" t="s">
        <v>1498</v>
      </c>
      <c r="L160" s="835">
        <v>50.64</v>
      </c>
      <c r="M160" s="835">
        <v>101.28</v>
      </c>
      <c r="N160" s="832">
        <v>2</v>
      </c>
      <c r="O160" s="836">
        <v>0.5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11</v>
      </c>
      <c r="B161" s="832" t="s">
        <v>1297</v>
      </c>
      <c r="C161" s="832" t="s">
        <v>1302</v>
      </c>
      <c r="D161" s="833" t="s">
        <v>2255</v>
      </c>
      <c r="E161" s="834" t="s">
        <v>1311</v>
      </c>
      <c r="F161" s="832" t="s">
        <v>1298</v>
      </c>
      <c r="G161" s="832" t="s">
        <v>1499</v>
      </c>
      <c r="H161" s="832" t="s">
        <v>592</v>
      </c>
      <c r="I161" s="832" t="s">
        <v>1500</v>
      </c>
      <c r="J161" s="832" t="s">
        <v>1501</v>
      </c>
      <c r="K161" s="832" t="s">
        <v>1502</v>
      </c>
      <c r="L161" s="835">
        <v>159.71</v>
      </c>
      <c r="M161" s="835">
        <v>5430.14</v>
      </c>
      <c r="N161" s="832">
        <v>34</v>
      </c>
      <c r="O161" s="836">
        <v>11.5</v>
      </c>
      <c r="P161" s="835">
        <v>1916.52</v>
      </c>
      <c r="Q161" s="837">
        <v>0.3529411764705882</v>
      </c>
      <c r="R161" s="832">
        <v>12</v>
      </c>
      <c r="S161" s="837">
        <v>0.35294117647058826</v>
      </c>
      <c r="T161" s="836">
        <v>4</v>
      </c>
      <c r="U161" s="838">
        <v>0.34782608695652173</v>
      </c>
    </row>
    <row r="162" spans="1:21" ht="14.4" customHeight="1" x14ac:dyDescent="0.3">
      <c r="A162" s="831">
        <v>11</v>
      </c>
      <c r="B162" s="832" t="s">
        <v>1297</v>
      </c>
      <c r="C162" s="832" t="s">
        <v>1302</v>
      </c>
      <c r="D162" s="833" t="s">
        <v>2255</v>
      </c>
      <c r="E162" s="834" t="s">
        <v>1311</v>
      </c>
      <c r="F162" s="832" t="s">
        <v>1298</v>
      </c>
      <c r="G162" s="832" t="s">
        <v>1499</v>
      </c>
      <c r="H162" s="832" t="s">
        <v>592</v>
      </c>
      <c r="I162" s="832" t="s">
        <v>1503</v>
      </c>
      <c r="J162" s="832" t="s">
        <v>1501</v>
      </c>
      <c r="K162" s="832" t="s">
        <v>1504</v>
      </c>
      <c r="L162" s="835">
        <v>159.71</v>
      </c>
      <c r="M162" s="835">
        <v>958.26</v>
      </c>
      <c r="N162" s="832">
        <v>6</v>
      </c>
      <c r="O162" s="836">
        <v>2</v>
      </c>
      <c r="P162" s="835">
        <v>479.13</v>
      </c>
      <c r="Q162" s="837">
        <v>0.5</v>
      </c>
      <c r="R162" s="832">
        <v>3</v>
      </c>
      <c r="S162" s="837">
        <v>0.5</v>
      </c>
      <c r="T162" s="836">
        <v>1</v>
      </c>
      <c r="U162" s="838">
        <v>0.5</v>
      </c>
    </row>
    <row r="163" spans="1:21" ht="14.4" customHeight="1" x14ac:dyDescent="0.3">
      <c r="A163" s="831">
        <v>11</v>
      </c>
      <c r="B163" s="832" t="s">
        <v>1297</v>
      </c>
      <c r="C163" s="832" t="s">
        <v>1302</v>
      </c>
      <c r="D163" s="833" t="s">
        <v>2255</v>
      </c>
      <c r="E163" s="834" t="s">
        <v>1311</v>
      </c>
      <c r="F163" s="832" t="s">
        <v>1298</v>
      </c>
      <c r="G163" s="832" t="s">
        <v>1505</v>
      </c>
      <c r="H163" s="832" t="s">
        <v>592</v>
      </c>
      <c r="I163" s="832" t="s">
        <v>1506</v>
      </c>
      <c r="J163" s="832" t="s">
        <v>1507</v>
      </c>
      <c r="K163" s="832" t="s">
        <v>1508</v>
      </c>
      <c r="L163" s="835">
        <v>0</v>
      </c>
      <c r="M163" s="835">
        <v>0</v>
      </c>
      <c r="N163" s="832">
        <v>2</v>
      </c>
      <c r="O163" s="836">
        <v>0.5</v>
      </c>
      <c r="P163" s="835">
        <v>0</v>
      </c>
      <c r="Q163" s="837"/>
      <c r="R163" s="832">
        <v>2</v>
      </c>
      <c r="S163" s="837">
        <v>1</v>
      </c>
      <c r="T163" s="836">
        <v>0.5</v>
      </c>
      <c r="U163" s="838">
        <v>1</v>
      </c>
    </row>
    <row r="164" spans="1:21" ht="14.4" customHeight="1" x14ac:dyDescent="0.3">
      <c r="A164" s="831">
        <v>11</v>
      </c>
      <c r="B164" s="832" t="s">
        <v>1297</v>
      </c>
      <c r="C164" s="832" t="s">
        <v>1302</v>
      </c>
      <c r="D164" s="833" t="s">
        <v>2255</v>
      </c>
      <c r="E164" s="834" t="s">
        <v>1311</v>
      </c>
      <c r="F164" s="832" t="s">
        <v>1298</v>
      </c>
      <c r="G164" s="832" t="s">
        <v>1509</v>
      </c>
      <c r="H164" s="832" t="s">
        <v>592</v>
      </c>
      <c r="I164" s="832" t="s">
        <v>1510</v>
      </c>
      <c r="J164" s="832" t="s">
        <v>766</v>
      </c>
      <c r="K164" s="832" t="s">
        <v>1511</v>
      </c>
      <c r="L164" s="835">
        <v>48.09</v>
      </c>
      <c r="M164" s="835">
        <v>96.18</v>
      </c>
      <c r="N164" s="832">
        <v>2</v>
      </c>
      <c r="O164" s="836">
        <v>1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11</v>
      </c>
      <c r="B165" s="832" t="s">
        <v>1297</v>
      </c>
      <c r="C165" s="832" t="s">
        <v>1302</v>
      </c>
      <c r="D165" s="833" t="s">
        <v>2255</v>
      </c>
      <c r="E165" s="834" t="s">
        <v>1311</v>
      </c>
      <c r="F165" s="832" t="s">
        <v>1298</v>
      </c>
      <c r="G165" s="832" t="s">
        <v>1358</v>
      </c>
      <c r="H165" s="832" t="s">
        <v>635</v>
      </c>
      <c r="I165" s="832" t="s">
        <v>1144</v>
      </c>
      <c r="J165" s="832" t="s">
        <v>636</v>
      </c>
      <c r="K165" s="832" t="s">
        <v>1145</v>
      </c>
      <c r="L165" s="835">
        <v>48.42</v>
      </c>
      <c r="M165" s="835">
        <v>242.1</v>
      </c>
      <c r="N165" s="832">
        <v>5</v>
      </c>
      <c r="O165" s="836">
        <v>3</v>
      </c>
      <c r="P165" s="835">
        <v>96.84</v>
      </c>
      <c r="Q165" s="837">
        <v>0.4</v>
      </c>
      <c r="R165" s="832">
        <v>2</v>
      </c>
      <c r="S165" s="837">
        <v>0.4</v>
      </c>
      <c r="T165" s="836">
        <v>1</v>
      </c>
      <c r="U165" s="838">
        <v>0.33333333333333331</v>
      </c>
    </row>
    <row r="166" spans="1:21" ht="14.4" customHeight="1" x14ac:dyDescent="0.3">
      <c r="A166" s="831">
        <v>11</v>
      </c>
      <c r="B166" s="832" t="s">
        <v>1297</v>
      </c>
      <c r="C166" s="832" t="s">
        <v>1302</v>
      </c>
      <c r="D166" s="833" t="s">
        <v>2255</v>
      </c>
      <c r="E166" s="834" t="s">
        <v>1311</v>
      </c>
      <c r="F166" s="832" t="s">
        <v>1298</v>
      </c>
      <c r="G166" s="832" t="s">
        <v>1358</v>
      </c>
      <c r="H166" s="832" t="s">
        <v>592</v>
      </c>
      <c r="I166" s="832" t="s">
        <v>1462</v>
      </c>
      <c r="J166" s="832" t="s">
        <v>636</v>
      </c>
      <c r="K166" s="832" t="s">
        <v>1463</v>
      </c>
      <c r="L166" s="835">
        <v>48.42</v>
      </c>
      <c r="M166" s="835">
        <v>242.1</v>
      </c>
      <c r="N166" s="832">
        <v>5</v>
      </c>
      <c r="O166" s="836">
        <v>2</v>
      </c>
      <c r="P166" s="835">
        <v>96.84</v>
      </c>
      <c r="Q166" s="837">
        <v>0.4</v>
      </c>
      <c r="R166" s="832">
        <v>2</v>
      </c>
      <c r="S166" s="837">
        <v>0.4</v>
      </c>
      <c r="T166" s="836">
        <v>1</v>
      </c>
      <c r="U166" s="838">
        <v>0.5</v>
      </c>
    </row>
    <row r="167" spans="1:21" ht="14.4" customHeight="1" x14ac:dyDescent="0.3">
      <c r="A167" s="831">
        <v>11</v>
      </c>
      <c r="B167" s="832" t="s">
        <v>1297</v>
      </c>
      <c r="C167" s="832" t="s">
        <v>1302</v>
      </c>
      <c r="D167" s="833" t="s">
        <v>2255</v>
      </c>
      <c r="E167" s="834" t="s">
        <v>1311</v>
      </c>
      <c r="F167" s="832" t="s">
        <v>1298</v>
      </c>
      <c r="G167" s="832" t="s">
        <v>1342</v>
      </c>
      <c r="H167" s="832" t="s">
        <v>635</v>
      </c>
      <c r="I167" s="832" t="s">
        <v>1147</v>
      </c>
      <c r="J167" s="832" t="s">
        <v>1148</v>
      </c>
      <c r="K167" s="832" t="s">
        <v>1149</v>
      </c>
      <c r="L167" s="835">
        <v>0</v>
      </c>
      <c r="M167" s="835">
        <v>0</v>
      </c>
      <c r="N167" s="832">
        <v>20</v>
      </c>
      <c r="O167" s="836">
        <v>8.5</v>
      </c>
      <c r="P167" s="835">
        <v>0</v>
      </c>
      <c r="Q167" s="837"/>
      <c r="R167" s="832">
        <v>8</v>
      </c>
      <c r="S167" s="837">
        <v>0.4</v>
      </c>
      <c r="T167" s="836">
        <v>3.5</v>
      </c>
      <c r="U167" s="838">
        <v>0.41176470588235292</v>
      </c>
    </row>
    <row r="168" spans="1:21" ht="14.4" customHeight="1" x14ac:dyDescent="0.3">
      <c r="A168" s="831">
        <v>11</v>
      </c>
      <c r="B168" s="832" t="s">
        <v>1297</v>
      </c>
      <c r="C168" s="832" t="s">
        <v>1302</v>
      </c>
      <c r="D168" s="833" t="s">
        <v>2255</v>
      </c>
      <c r="E168" s="834" t="s">
        <v>1311</v>
      </c>
      <c r="F168" s="832" t="s">
        <v>1298</v>
      </c>
      <c r="G168" s="832" t="s">
        <v>1512</v>
      </c>
      <c r="H168" s="832" t="s">
        <v>635</v>
      </c>
      <c r="I168" s="832" t="s">
        <v>1154</v>
      </c>
      <c r="J168" s="832" t="s">
        <v>749</v>
      </c>
      <c r="K168" s="832" t="s">
        <v>1155</v>
      </c>
      <c r="L168" s="835">
        <v>0</v>
      </c>
      <c r="M168" s="835">
        <v>0</v>
      </c>
      <c r="N168" s="832">
        <v>2</v>
      </c>
      <c r="O168" s="836">
        <v>0.5</v>
      </c>
      <c r="P168" s="835"/>
      <c r="Q168" s="837"/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11</v>
      </c>
      <c r="B169" s="832" t="s">
        <v>1297</v>
      </c>
      <c r="C169" s="832" t="s">
        <v>1302</v>
      </c>
      <c r="D169" s="833" t="s">
        <v>2255</v>
      </c>
      <c r="E169" s="834" t="s">
        <v>1311</v>
      </c>
      <c r="F169" s="832" t="s">
        <v>1298</v>
      </c>
      <c r="G169" s="832" t="s">
        <v>1402</v>
      </c>
      <c r="H169" s="832" t="s">
        <v>635</v>
      </c>
      <c r="I169" s="832" t="s">
        <v>1513</v>
      </c>
      <c r="J169" s="832" t="s">
        <v>1514</v>
      </c>
      <c r="K169" s="832" t="s">
        <v>1515</v>
      </c>
      <c r="L169" s="835">
        <v>50.32</v>
      </c>
      <c r="M169" s="835">
        <v>100.64</v>
      </c>
      <c r="N169" s="832">
        <v>2</v>
      </c>
      <c r="O169" s="836">
        <v>1</v>
      </c>
      <c r="P169" s="835">
        <v>100.64</v>
      </c>
      <c r="Q169" s="837">
        <v>1</v>
      </c>
      <c r="R169" s="832">
        <v>2</v>
      </c>
      <c r="S169" s="837">
        <v>1</v>
      </c>
      <c r="T169" s="836">
        <v>1</v>
      </c>
      <c r="U169" s="838">
        <v>1</v>
      </c>
    </row>
    <row r="170" spans="1:21" ht="14.4" customHeight="1" x14ac:dyDescent="0.3">
      <c r="A170" s="831">
        <v>11</v>
      </c>
      <c r="B170" s="832" t="s">
        <v>1297</v>
      </c>
      <c r="C170" s="832" t="s">
        <v>1302</v>
      </c>
      <c r="D170" s="833" t="s">
        <v>2255</v>
      </c>
      <c r="E170" s="834" t="s">
        <v>1311</v>
      </c>
      <c r="F170" s="832" t="s">
        <v>1298</v>
      </c>
      <c r="G170" s="832" t="s">
        <v>1426</v>
      </c>
      <c r="H170" s="832" t="s">
        <v>635</v>
      </c>
      <c r="I170" s="832" t="s">
        <v>1265</v>
      </c>
      <c r="J170" s="832" t="s">
        <v>1017</v>
      </c>
      <c r="K170" s="832" t="s">
        <v>1266</v>
      </c>
      <c r="L170" s="835">
        <v>225.06</v>
      </c>
      <c r="M170" s="835">
        <v>225.06</v>
      </c>
      <c r="N170" s="832">
        <v>1</v>
      </c>
      <c r="O170" s="836">
        <v>1</v>
      </c>
      <c r="P170" s="835">
        <v>225.06</v>
      </c>
      <c r="Q170" s="837">
        <v>1</v>
      </c>
      <c r="R170" s="832">
        <v>1</v>
      </c>
      <c r="S170" s="837">
        <v>1</v>
      </c>
      <c r="T170" s="836">
        <v>1</v>
      </c>
      <c r="U170" s="838">
        <v>1</v>
      </c>
    </row>
    <row r="171" spans="1:21" ht="14.4" customHeight="1" x14ac:dyDescent="0.3">
      <c r="A171" s="831">
        <v>11</v>
      </c>
      <c r="B171" s="832" t="s">
        <v>1297</v>
      </c>
      <c r="C171" s="832" t="s">
        <v>1302</v>
      </c>
      <c r="D171" s="833" t="s">
        <v>2255</v>
      </c>
      <c r="E171" s="834" t="s">
        <v>1311</v>
      </c>
      <c r="F171" s="832" t="s">
        <v>1299</v>
      </c>
      <c r="G171" s="832" t="s">
        <v>1516</v>
      </c>
      <c r="H171" s="832" t="s">
        <v>592</v>
      </c>
      <c r="I171" s="832" t="s">
        <v>1517</v>
      </c>
      <c r="J171" s="832" t="s">
        <v>1518</v>
      </c>
      <c r="K171" s="832" t="s">
        <v>1519</v>
      </c>
      <c r="L171" s="835">
        <v>0</v>
      </c>
      <c r="M171" s="835">
        <v>0</v>
      </c>
      <c r="N171" s="832">
        <v>2</v>
      </c>
      <c r="O171" s="836">
        <v>2</v>
      </c>
      <c r="P171" s="835"/>
      <c r="Q171" s="837"/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11</v>
      </c>
      <c r="B172" s="832" t="s">
        <v>1297</v>
      </c>
      <c r="C172" s="832" t="s">
        <v>1302</v>
      </c>
      <c r="D172" s="833" t="s">
        <v>2255</v>
      </c>
      <c r="E172" s="834" t="s">
        <v>1311</v>
      </c>
      <c r="F172" s="832" t="s">
        <v>1299</v>
      </c>
      <c r="G172" s="832" t="s">
        <v>1347</v>
      </c>
      <c r="H172" s="832" t="s">
        <v>592</v>
      </c>
      <c r="I172" s="832" t="s">
        <v>1406</v>
      </c>
      <c r="J172" s="832" t="s">
        <v>1407</v>
      </c>
      <c r="K172" s="832" t="s">
        <v>1408</v>
      </c>
      <c r="L172" s="835">
        <v>748.12</v>
      </c>
      <c r="M172" s="835">
        <v>748.12</v>
      </c>
      <c r="N172" s="832">
        <v>1</v>
      </c>
      <c r="O172" s="836">
        <v>1</v>
      </c>
      <c r="P172" s="835">
        <v>748.12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" customHeight="1" x14ac:dyDescent="0.3">
      <c r="A173" s="831">
        <v>11</v>
      </c>
      <c r="B173" s="832" t="s">
        <v>1297</v>
      </c>
      <c r="C173" s="832" t="s">
        <v>1302</v>
      </c>
      <c r="D173" s="833" t="s">
        <v>2255</v>
      </c>
      <c r="E173" s="834" t="s">
        <v>1311</v>
      </c>
      <c r="F173" s="832" t="s">
        <v>1299</v>
      </c>
      <c r="G173" s="832" t="s">
        <v>1347</v>
      </c>
      <c r="H173" s="832" t="s">
        <v>592</v>
      </c>
      <c r="I173" s="832" t="s">
        <v>1520</v>
      </c>
      <c r="J173" s="832" t="s">
        <v>1521</v>
      </c>
      <c r="K173" s="832" t="s">
        <v>1522</v>
      </c>
      <c r="L173" s="835">
        <v>1600</v>
      </c>
      <c r="M173" s="835">
        <v>3200</v>
      </c>
      <c r="N173" s="832">
        <v>2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11</v>
      </c>
      <c r="B174" s="832" t="s">
        <v>1297</v>
      </c>
      <c r="C174" s="832" t="s">
        <v>1302</v>
      </c>
      <c r="D174" s="833" t="s">
        <v>2255</v>
      </c>
      <c r="E174" s="834" t="s">
        <v>1311</v>
      </c>
      <c r="F174" s="832" t="s">
        <v>1299</v>
      </c>
      <c r="G174" s="832" t="s">
        <v>1347</v>
      </c>
      <c r="H174" s="832" t="s">
        <v>592</v>
      </c>
      <c r="I174" s="832" t="s">
        <v>1523</v>
      </c>
      <c r="J174" s="832" t="s">
        <v>1524</v>
      </c>
      <c r="K174" s="832" t="s">
        <v>1525</v>
      </c>
      <c r="L174" s="835">
        <v>180</v>
      </c>
      <c r="M174" s="835">
        <v>180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11</v>
      </c>
      <c r="B175" s="832" t="s">
        <v>1297</v>
      </c>
      <c r="C175" s="832" t="s">
        <v>1302</v>
      </c>
      <c r="D175" s="833" t="s">
        <v>2255</v>
      </c>
      <c r="E175" s="834" t="s">
        <v>1311</v>
      </c>
      <c r="F175" s="832" t="s">
        <v>1299</v>
      </c>
      <c r="G175" s="832" t="s">
        <v>1347</v>
      </c>
      <c r="H175" s="832" t="s">
        <v>592</v>
      </c>
      <c r="I175" s="832" t="s">
        <v>1526</v>
      </c>
      <c r="J175" s="832" t="s">
        <v>1527</v>
      </c>
      <c r="K175" s="832" t="s">
        <v>1528</v>
      </c>
      <c r="L175" s="835">
        <v>350</v>
      </c>
      <c r="M175" s="835">
        <v>350</v>
      </c>
      <c r="N175" s="832">
        <v>1</v>
      </c>
      <c r="O175" s="836">
        <v>1</v>
      </c>
      <c r="P175" s="835">
        <v>350</v>
      </c>
      <c r="Q175" s="837">
        <v>1</v>
      </c>
      <c r="R175" s="832">
        <v>1</v>
      </c>
      <c r="S175" s="837">
        <v>1</v>
      </c>
      <c r="T175" s="836">
        <v>1</v>
      </c>
      <c r="U175" s="838">
        <v>1</v>
      </c>
    </row>
    <row r="176" spans="1:21" ht="14.4" customHeight="1" x14ac:dyDescent="0.3">
      <c r="A176" s="831">
        <v>11</v>
      </c>
      <c r="B176" s="832" t="s">
        <v>1297</v>
      </c>
      <c r="C176" s="832" t="s">
        <v>1302</v>
      </c>
      <c r="D176" s="833" t="s">
        <v>2255</v>
      </c>
      <c r="E176" s="834" t="s">
        <v>1311</v>
      </c>
      <c r="F176" s="832" t="s">
        <v>1299</v>
      </c>
      <c r="G176" s="832" t="s">
        <v>1347</v>
      </c>
      <c r="H176" s="832" t="s">
        <v>592</v>
      </c>
      <c r="I176" s="832" t="s">
        <v>1529</v>
      </c>
      <c r="J176" s="832" t="s">
        <v>1530</v>
      </c>
      <c r="K176" s="832" t="s">
        <v>1531</v>
      </c>
      <c r="L176" s="835">
        <v>1600</v>
      </c>
      <c r="M176" s="835">
        <v>1600</v>
      </c>
      <c r="N176" s="832">
        <v>1</v>
      </c>
      <c r="O176" s="836">
        <v>1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11</v>
      </c>
      <c r="B177" s="832" t="s">
        <v>1297</v>
      </c>
      <c r="C177" s="832" t="s">
        <v>1302</v>
      </c>
      <c r="D177" s="833" t="s">
        <v>2255</v>
      </c>
      <c r="E177" s="834" t="s">
        <v>1311</v>
      </c>
      <c r="F177" s="832" t="s">
        <v>1299</v>
      </c>
      <c r="G177" s="832" t="s">
        <v>1359</v>
      </c>
      <c r="H177" s="832" t="s">
        <v>592</v>
      </c>
      <c r="I177" s="832" t="s">
        <v>1360</v>
      </c>
      <c r="J177" s="832" t="s">
        <v>1361</v>
      </c>
      <c r="K177" s="832" t="s">
        <v>1362</v>
      </c>
      <c r="L177" s="835">
        <v>200</v>
      </c>
      <c r="M177" s="835">
        <v>2000</v>
      </c>
      <c r="N177" s="832">
        <v>10</v>
      </c>
      <c r="O177" s="836">
        <v>5</v>
      </c>
      <c r="P177" s="835">
        <v>2000</v>
      </c>
      <c r="Q177" s="837">
        <v>1</v>
      </c>
      <c r="R177" s="832">
        <v>10</v>
      </c>
      <c r="S177" s="837">
        <v>1</v>
      </c>
      <c r="T177" s="836">
        <v>5</v>
      </c>
      <c r="U177" s="838">
        <v>1</v>
      </c>
    </row>
    <row r="178" spans="1:21" ht="14.4" customHeight="1" x14ac:dyDescent="0.3">
      <c r="A178" s="831">
        <v>11</v>
      </c>
      <c r="B178" s="832" t="s">
        <v>1297</v>
      </c>
      <c r="C178" s="832" t="s">
        <v>1302</v>
      </c>
      <c r="D178" s="833" t="s">
        <v>2255</v>
      </c>
      <c r="E178" s="834" t="s">
        <v>1311</v>
      </c>
      <c r="F178" s="832" t="s">
        <v>1299</v>
      </c>
      <c r="G178" s="832" t="s">
        <v>1359</v>
      </c>
      <c r="H178" s="832" t="s">
        <v>592</v>
      </c>
      <c r="I178" s="832" t="s">
        <v>1391</v>
      </c>
      <c r="J178" s="832" t="s">
        <v>1392</v>
      </c>
      <c r="K178" s="832" t="s">
        <v>1393</v>
      </c>
      <c r="L178" s="835">
        <v>278.75</v>
      </c>
      <c r="M178" s="835">
        <v>1672.5</v>
      </c>
      <c r="N178" s="832">
        <v>6</v>
      </c>
      <c r="O178" s="836">
        <v>3</v>
      </c>
      <c r="P178" s="835">
        <v>1672.5</v>
      </c>
      <c r="Q178" s="837">
        <v>1</v>
      </c>
      <c r="R178" s="832">
        <v>6</v>
      </c>
      <c r="S178" s="837">
        <v>1</v>
      </c>
      <c r="T178" s="836">
        <v>3</v>
      </c>
      <c r="U178" s="838">
        <v>1</v>
      </c>
    </row>
    <row r="179" spans="1:21" ht="14.4" customHeight="1" x14ac:dyDescent="0.3">
      <c r="A179" s="831">
        <v>11</v>
      </c>
      <c r="B179" s="832" t="s">
        <v>1297</v>
      </c>
      <c r="C179" s="832" t="s">
        <v>1302</v>
      </c>
      <c r="D179" s="833" t="s">
        <v>2255</v>
      </c>
      <c r="E179" s="834" t="s">
        <v>1311</v>
      </c>
      <c r="F179" s="832" t="s">
        <v>1299</v>
      </c>
      <c r="G179" s="832" t="s">
        <v>1454</v>
      </c>
      <c r="H179" s="832" t="s">
        <v>592</v>
      </c>
      <c r="I179" s="832" t="s">
        <v>1532</v>
      </c>
      <c r="J179" s="832" t="s">
        <v>1533</v>
      </c>
      <c r="K179" s="832" t="s">
        <v>1534</v>
      </c>
      <c r="L179" s="835">
        <v>0</v>
      </c>
      <c r="M179" s="835">
        <v>0</v>
      </c>
      <c r="N179" s="832">
        <v>2</v>
      </c>
      <c r="O179" s="836">
        <v>1</v>
      </c>
      <c r="P179" s="835"/>
      <c r="Q179" s="837"/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11</v>
      </c>
      <c r="B180" s="832" t="s">
        <v>1297</v>
      </c>
      <c r="C180" s="832" t="s">
        <v>1302</v>
      </c>
      <c r="D180" s="833" t="s">
        <v>2255</v>
      </c>
      <c r="E180" s="834" t="s">
        <v>1311</v>
      </c>
      <c r="F180" s="832" t="s">
        <v>1299</v>
      </c>
      <c r="G180" s="832" t="s">
        <v>1535</v>
      </c>
      <c r="H180" s="832" t="s">
        <v>592</v>
      </c>
      <c r="I180" s="832" t="s">
        <v>1536</v>
      </c>
      <c r="J180" s="832" t="s">
        <v>1537</v>
      </c>
      <c r="K180" s="832" t="s">
        <v>1538</v>
      </c>
      <c r="L180" s="835">
        <v>1659.44</v>
      </c>
      <c r="M180" s="835">
        <v>14934.960000000003</v>
      </c>
      <c r="N180" s="832">
        <v>9</v>
      </c>
      <c r="O180" s="836">
        <v>8</v>
      </c>
      <c r="P180" s="835">
        <v>13275.520000000002</v>
      </c>
      <c r="Q180" s="837">
        <v>0.88888888888888884</v>
      </c>
      <c r="R180" s="832">
        <v>8</v>
      </c>
      <c r="S180" s="837">
        <v>0.88888888888888884</v>
      </c>
      <c r="T180" s="836">
        <v>7</v>
      </c>
      <c r="U180" s="838">
        <v>0.875</v>
      </c>
    </row>
    <row r="181" spans="1:21" ht="14.4" customHeight="1" x14ac:dyDescent="0.3">
      <c r="A181" s="831">
        <v>11</v>
      </c>
      <c r="B181" s="832" t="s">
        <v>1297</v>
      </c>
      <c r="C181" s="832" t="s">
        <v>1302</v>
      </c>
      <c r="D181" s="833" t="s">
        <v>2255</v>
      </c>
      <c r="E181" s="834" t="s">
        <v>1311</v>
      </c>
      <c r="F181" s="832" t="s">
        <v>1299</v>
      </c>
      <c r="G181" s="832" t="s">
        <v>1535</v>
      </c>
      <c r="H181" s="832" t="s">
        <v>592</v>
      </c>
      <c r="I181" s="832" t="s">
        <v>1539</v>
      </c>
      <c r="J181" s="832" t="s">
        <v>1540</v>
      </c>
      <c r="K181" s="832" t="s">
        <v>1541</v>
      </c>
      <c r="L181" s="835">
        <v>1659.44</v>
      </c>
      <c r="M181" s="835">
        <v>4978.32</v>
      </c>
      <c r="N181" s="832">
        <v>3</v>
      </c>
      <c r="O181" s="836">
        <v>3</v>
      </c>
      <c r="P181" s="835">
        <v>4978.32</v>
      </c>
      <c r="Q181" s="837">
        <v>1</v>
      </c>
      <c r="R181" s="832">
        <v>3</v>
      </c>
      <c r="S181" s="837">
        <v>1</v>
      </c>
      <c r="T181" s="836">
        <v>3</v>
      </c>
      <c r="U181" s="838">
        <v>1</v>
      </c>
    </row>
    <row r="182" spans="1:21" ht="14.4" customHeight="1" x14ac:dyDescent="0.3">
      <c r="A182" s="831">
        <v>11</v>
      </c>
      <c r="B182" s="832" t="s">
        <v>1297</v>
      </c>
      <c r="C182" s="832" t="s">
        <v>1302</v>
      </c>
      <c r="D182" s="833" t="s">
        <v>2255</v>
      </c>
      <c r="E182" s="834" t="s">
        <v>1312</v>
      </c>
      <c r="F182" s="832" t="s">
        <v>1298</v>
      </c>
      <c r="G182" s="832" t="s">
        <v>1542</v>
      </c>
      <c r="H182" s="832" t="s">
        <v>592</v>
      </c>
      <c r="I182" s="832" t="s">
        <v>1543</v>
      </c>
      <c r="J182" s="832" t="s">
        <v>1544</v>
      </c>
      <c r="K182" s="832" t="s">
        <v>1545</v>
      </c>
      <c r="L182" s="835">
        <v>159.71</v>
      </c>
      <c r="M182" s="835">
        <v>479.13</v>
      </c>
      <c r="N182" s="832">
        <v>3</v>
      </c>
      <c r="O182" s="836">
        <v>1</v>
      </c>
      <c r="P182" s="835">
        <v>479.13</v>
      </c>
      <c r="Q182" s="837">
        <v>1</v>
      </c>
      <c r="R182" s="832">
        <v>3</v>
      </c>
      <c r="S182" s="837">
        <v>1</v>
      </c>
      <c r="T182" s="836">
        <v>1</v>
      </c>
      <c r="U182" s="838">
        <v>1</v>
      </c>
    </row>
    <row r="183" spans="1:21" ht="14.4" customHeight="1" x14ac:dyDescent="0.3">
      <c r="A183" s="831">
        <v>11</v>
      </c>
      <c r="B183" s="832" t="s">
        <v>1297</v>
      </c>
      <c r="C183" s="832" t="s">
        <v>1302</v>
      </c>
      <c r="D183" s="833" t="s">
        <v>2255</v>
      </c>
      <c r="E183" s="834" t="s">
        <v>1312</v>
      </c>
      <c r="F183" s="832" t="s">
        <v>1298</v>
      </c>
      <c r="G183" s="832" t="s">
        <v>1546</v>
      </c>
      <c r="H183" s="832" t="s">
        <v>635</v>
      </c>
      <c r="I183" s="832" t="s">
        <v>1547</v>
      </c>
      <c r="J183" s="832" t="s">
        <v>1112</v>
      </c>
      <c r="K183" s="832" t="s">
        <v>1548</v>
      </c>
      <c r="L183" s="835">
        <v>65.540000000000006</v>
      </c>
      <c r="M183" s="835">
        <v>65.540000000000006</v>
      </c>
      <c r="N183" s="832">
        <v>1</v>
      </c>
      <c r="O183" s="836">
        <v>0.5</v>
      </c>
      <c r="P183" s="835">
        <v>65.540000000000006</v>
      </c>
      <c r="Q183" s="837">
        <v>1</v>
      </c>
      <c r="R183" s="832">
        <v>1</v>
      </c>
      <c r="S183" s="837">
        <v>1</v>
      </c>
      <c r="T183" s="836">
        <v>0.5</v>
      </c>
      <c r="U183" s="838">
        <v>1</v>
      </c>
    </row>
    <row r="184" spans="1:21" ht="14.4" customHeight="1" x14ac:dyDescent="0.3">
      <c r="A184" s="831">
        <v>11</v>
      </c>
      <c r="B184" s="832" t="s">
        <v>1297</v>
      </c>
      <c r="C184" s="832" t="s">
        <v>1302</v>
      </c>
      <c r="D184" s="833" t="s">
        <v>2255</v>
      </c>
      <c r="E184" s="834" t="s">
        <v>1312</v>
      </c>
      <c r="F184" s="832" t="s">
        <v>1298</v>
      </c>
      <c r="G184" s="832" t="s">
        <v>1546</v>
      </c>
      <c r="H184" s="832" t="s">
        <v>635</v>
      </c>
      <c r="I184" s="832" t="s">
        <v>1111</v>
      </c>
      <c r="J184" s="832" t="s">
        <v>1112</v>
      </c>
      <c r="K184" s="832" t="s">
        <v>1113</v>
      </c>
      <c r="L184" s="835">
        <v>229.38</v>
      </c>
      <c r="M184" s="835">
        <v>229.38</v>
      </c>
      <c r="N184" s="832">
        <v>1</v>
      </c>
      <c r="O184" s="836">
        <v>0.5</v>
      </c>
      <c r="P184" s="835">
        <v>229.38</v>
      </c>
      <c r="Q184" s="837">
        <v>1</v>
      </c>
      <c r="R184" s="832">
        <v>1</v>
      </c>
      <c r="S184" s="837">
        <v>1</v>
      </c>
      <c r="T184" s="836">
        <v>0.5</v>
      </c>
      <c r="U184" s="838">
        <v>1</v>
      </c>
    </row>
    <row r="185" spans="1:21" ht="14.4" customHeight="1" x14ac:dyDescent="0.3">
      <c r="A185" s="831">
        <v>11</v>
      </c>
      <c r="B185" s="832" t="s">
        <v>1297</v>
      </c>
      <c r="C185" s="832" t="s">
        <v>1302</v>
      </c>
      <c r="D185" s="833" t="s">
        <v>2255</v>
      </c>
      <c r="E185" s="834" t="s">
        <v>1312</v>
      </c>
      <c r="F185" s="832" t="s">
        <v>1298</v>
      </c>
      <c r="G185" s="832" t="s">
        <v>1438</v>
      </c>
      <c r="H185" s="832" t="s">
        <v>592</v>
      </c>
      <c r="I185" s="832" t="s">
        <v>1549</v>
      </c>
      <c r="J185" s="832" t="s">
        <v>1550</v>
      </c>
      <c r="K185" s="832" t="s">
        <v>1551</v>
      </c>
      <c r="L185" s="835">
        <v>96.84</v>
      </c>
      <c r="M185" s="835">
        <v>96.84</v>
      </c>
      <c r="N185" s="832">
        <v>1</v>
      </c>
      <c r="O185" s="836">
        <v>1</v>
      </c>
      <c r="P185" s="835"/>
      <c r="Q185" s="837">
        <v>0</v>
      </c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11</v>
      </c>
      <c r="B186" s="832" t="s">
        <v>1297</v>
      </c>
      <c r="C186" s="832" t="s">
        <v>1302</v>
      </c>
      <c r="D186" s="833" t="s">
        <v>2255</v>
      </c>
      <c r="E186" s="834" t="s">
        <v>1312</v>
      </c>
      <c r="F186" s="832" t="s">
        <v>1298</v>
      </c>
      <c r="G186" s="832" t="s">
        <v>1438</v>
      </c>
      <c r="H186" s="832" t="s">
        <v>592</v>
      </c>
      <c r="I186" s="832" t="s">
        <v>1552</v>
      </c>
      <c r="J186" s="832" t="s">
        <v>1550</v>
      </c>
      <c r="K186" s="832" t="s">
        <v>1553</v>
      </c>
      <c r="L186" s="835">
        <v>322.8</v>
      </c>
      <c r="M186" s="835">
        <v>645.6</v>
      </c>
      <c r="N186" s="832">
        <v>2</v>
      </c>
      <c r="O186" s="836">
        <v>2</v>
      </c>
      <c r="P186" s="835">
        <v>645.6</v>
      </c>
      <c r="Q186" s="837">
        <v>1</v>
      </c>
      <c r="R186" s="832">
        <v>2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11</v>
      </c>
      <c r="B187" s="832" t="s">
        <v>1297</v>
      </c>
      <c r="C187" s="832" t="s">
        <v>1302</v>
      </c>
      <c r="D187" s="833" t="s">
        <v>2255</v>
      </c>
      <c r="E187" s="834" t="s">
        <v>1312</v>
      </c>
      <c r="F187" s="832" t="s">
        <v>1298</v>
      </c>
      <c r="G187" s="832" t="s">
        <v>1438</v>
      </c>
      <c r="H187" s="832" t="s">
        <v>592</v>
      </c>
      <c r="I187" s="832" t="s">
        <v>1554</v>
      </c>
      <c r="J187" s="832" t="s">
        <v>1555</v>
      </c>
      <c r="K187" s="832" t="s">
        <v>1556</v>
      </c>
      <c r="L187" s="835">
        <v>0</v>
      </c>
      <c r="M187" s="835">
        <v>0</v>
      </c>
      <c r="N187" s="832">
        <v>1</v>
      </c>
      <c r="O187" s="836">
        <v>1</v>
      </c>
      <c r="P187" s="835"/>
      <c r="Q187" s="837"/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11</v>
      </c>
      <c r="B188" s="832" t="s">
        <v>1297</v>
      </c>
      <c r="C188" s="832" t="s">
        <v>1302</v>
      </c>
      <c r="D188" s="833" t="s">
        <v>2255</v>
      </c>
      <c r="E188" s="834" t="s">
        <v>1312</v>
      </c>
      <c r="F188" s="832" t="s">
        <v>1298</v>
      </c>
      <c r="G188" s="832" t="s">
        <v>1438</v>
      </c>
      <c r="H188" s="832" t="s">
        <v>592</v>
      </c>
      <c r="I188" s="832" t="s">
        <v>1557</v>
      </c>
      <c r="J188" s="832" t="s">
        <v>1558</v>
      </c>
      <c r="K188" s="832" t="s">
        <v>1559</v>
      </c>
      <c r="L188" s="835">
        <v>80.7</v>
      </c>
      <c r="M188" s="835">
        <v>80.7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11</v>
      </c>
      <c r="B189" s="832" t="s">
        <v>1297</v>
      </c>
      <c r="C189" s="832" t="s">
        <v>1302</v>
      </c>
      <c r="D189" s="833" t="s">
        <v>2255</v>
      </c>
      <c r="E189" s="834" t="s">
        <v>1312</v>
      </c>
      <c r="F189" s="832" t="s">
        <v>1298</v>
      </c>
      <c r="G189" s="832" t="s">
        <v>1438</v>
      </c>
      <c r="H189" s="832" t="s">
        <v>592</v>
      </c>
      <c r="I189" s="832" t="s">
        <v>1560</v>
      </c>
      <c r="J189" s="832" t="s">
        <v>629</v>
      </c>
      <c r="K189" s="832" t="s">
        <v>1556</v>
      </c>
      <c r="L189" s="835">
        <v>0</v>
      </c>
      <c r="M189" s="835">
        <v>0</v>
      </c>
      <c r="N189" s="832">
        <v>1</v>
      </c>
      <c r="O189" s="836">
        <v>1</v>
      </c>
      <c r="P189" s="835">
        <v>0</v>
      </c>
      <c r="Q189" s="837"/>
      <c r="R189" s="832">
        <v>1</v>
      </c>
      <c r="S189" s="837">
        <v>1</v>
      </c>
      <c r="T189" s="836">
        <v>1</v>
      </c>
      <c r="U189" s="838">
        <v>1</v>
      </c>
    </row>
    <row r="190" spans="1:21" ht="14.4" customHeight="1" x14ac:dyDescent="0.3">
      <c r="A190" s="831">
        <v>11</v>
      </c>
      <c r="B190" s="832" t="s">
        <v>1297</v>
      </c>
      <c r="C190" s="832" t="s">
        <v>1302</v>
      </c>
      <c r="D190" s="833" t="s">
        <v>2255</v>
      </c>
      <c r="E190" s="834" t="s">
        <v>1312</v>
      </c>
      <c r="F190" s="832" t="s">
        <v>1298</v>
      </c>
      <c r="G190" s="832" t="s">
        <v>1492</v>
      </c>
      <c r="H190" s="832" t="s">
        <v>592</v>
      </c>
      <c r="I190" s="832" t="s">
        <v>1561</v>
      </c>
      <c r="J190" s="832" t="s">
        <v>659</v>
      </c>
      <c r="K190" s="832" t="s">
        <v>1494</v>
      </c>
      <c r="L190" s="835">
        <v>91.11</v>
      </c>
      <c r="M190" s="835">
        <v>91.11</v>
      </c>
      <c r="N190" s="832">
        <v>1</v>
      </c>
      <c r="O190" s="836">
        <v>0.5</v>
      </c>
      <c r="P190" s="835">
        <v>91.11</v>
      </c>
      <c r="Q190" s="837">
        <v>1</v>
      </c>
      <c r="R190" s="832">
        <v>1</v>
      </c>
      <c r="S190" s="837">
        <v>1</v>
      </c>
      <c r="T190" s="836">
        <v>0.5</v>
      </c>
      <c r="U190" s="838">
        <v>1</v>
      </c>
    </row>
    <row r="191" spans="1:21" ht="14.4" customHeight="1" x14ac:dyDescent="0.3">
      <c r="A191" s="831">
        <v>11</v>
      </c>
      <c r="B191" s="832" t="s">
        <v>1297</v>
      </c>
      <c r="C191" s="832" t="s">
        <v>1302</v>
      </c>
      <c r="D191" s="833" t="s">
        <v>2255</v>
      </c>
      <c r="E191" s="834" t="s">
        <v>1312</v>
      </c>
      <c r="F191" s="832" t="s">
        <v>1298</v>
      </c>
      <c r="G191" s="832" t="s">
        <v>1562</v>
      </c>
      <c r="H191" s="832" t="s">
        <v>635</v>
      </c>
      <c r="I191" s="832" t="s">
        <v>1563</v>
      </c>
      <c r="J191" s="832" t="s">
        <v>1564</v>
      </c>
      <c r="K191" s="832" t="s">
        <v>1565</v>
      </c>
      <c r="L191" s="835">
        <v>621.88</v>
      </c>
      <c r="M191" s="835">
        <v>621.88</v>
      </c>
      <c r="N191" s="832">
        <v>1</v>
      </c>
      <c r="O191" s="836">
        <v>0.5</v>
      </c>
      <c r="P191" s="835">
        <v>621.88</v>
      </c>
      <c r="Q191" s="837">
        <v>1</v>
      </c>
      <c r="R191" s="832">
        <v>1</v>
      </c>
      <c r="S191" s="837">
        <v>1</v>
      </c>
      <c r="T191" s="836">
        <v>0.5</v>
      </c>
      <c r="U191" s="838">
        <v>1</v>
      </c>
    </row>
    <row r="192" spans="1:21" ht="14.4" customHeight="1" x14ac:dyDescent="0.3">
      <c r="A192" s="831">
        <v>11</v>
      </c>
      <c r="B192" s="832" t="s">
        <v>1297</v>
      </c>
      <c r="C192" s="832" t="s">
        <v>1302</v>
      </c>
      <c r="D192" s="833" t="s">
        <v>2255</v>
      </c>
      <c r="E192" s="834" t="s">
        <v>1312</v>
      </c>
      <c r="F192" s="832" t="s">
        <v>1298</v>
      </c>
      <c r="G192" s="832" t="s">
        <v>1499</v>
      </c>
      <c r="H192" s="832" t="s">
        <v>592</v>
      </c>
      <c r="I192" s="832" t="s">
        <v>1500</v>
      </c>
      <c r="J192" s="832" t="s">
        <v>1501</v>
      </c>
      <c r="K192" s="832" t="s">
        <v>1502</v>
      </c>
      <c r="L192" s="835">
        <v>159.71</v>
      </c>
      <c r="M192" s="835">
        <v>5430.14</v>
      </c>
      <c r="N192" s="832">
        <v>34</v>
      </c>
      <c r="O192" s="836">
        <v>11</v>
      </c>
      <c r="P192" s="835">
        <v>1437.3899999999999</v>
      </c>
      <c r="Q192" s="837">
        <v>0.26470588235294112</v>
      </c>
      <c r="R192" s="832">
        <v>9</v>
      </c>
      <c r="S192" s="837">
        <v>0.26470588235294118</v>
      </c>
      <c r="T192" s="836">
        <v>3</v>
      </c>
      <c r="U192" s="838">
        <v>0.27272727272727271</v>
      </c>
    </row>
    <row r="193" spans="1:21" ht="14.4" customHeight="1" x14ac:dyDescent="0.3">
      <c r="A193" s="831">
        <v>11</v>
      </c>
      <c r="B193" s="832" t="s">
        <v>1297</v>
      </c>
      <c r="C193" s="832" t="s">
        <v>1302</v>
      </c>
      <c r="D193" s="833" t="s">
        <v>2255</v>
      </c>
      <c r="E193" s="834" t="s">
        <v>1312</v>
      </c>
      <c r="F193" s="832" t="s">
        <v>1298</v>
      </c>
      <c r="G193" s="832" t="s">
        <v>1499</v>
      </c>
      <c r="H193" s="832" t="s">
        <v>592</v>
      </c>
      <c r="I193" s="832" t="s">
        <v>1503</v>
      </c>
      <c r="J193" s="832" t="s">
        <v>1501</v>
      </c>
      <c r="K193" s="832" t="s">
        <v>1504</v>
      </c>
      <c r="L193" s="835">
        <v>159.71</v>
      </c>
      <c r="M193" s="835">
        <v>479.13</v>
      </c>
      <c r="N193" s="832">
        <v>3</v>
      </c>
      <c r="O193" s="836">
        <v>1</v>
      </c>
      <c r="P193" s="835"/>
      <c r="Q193" s="837">
        <v>0</v>
      </c>
      <c r="R193" s="832"/>
      <c r="S193" s="837">
        <v>0</v>
      </c>
      <c r="T193" s="836"/>
      <c r="U193" s="838">
        <v>0</v>
      </c>
    </row>
    <row r="194" spans="1:21" ht="14.4" customHeight="1" x14ac:dyDescent="0.3">
      <c r="A194" s="831">
        <v>11</v>
      </c>
      <c r="B194" s="832" t="s">
        <v>1297</v>
      </c>
      <c r="C194" s="832" t="s">
        <v>1302</v>
      </c>
      <c r="D194" s="833" t="s">
        <v>2255</v>
      </c>
      <c r="E194" s="834" t="s">
        <v>1312</v>
      </c>
      <c r="F194" s="832" t="s">
        <v>1298</v>
      </c>
      <c r="G194" s="832" t="s">
        <v>1505</v>
      </c>
      <c r="H194" s="832" t="s">
        <v>592</v>
      </c>
      <c r="I194" s="832" t="s">
        <v>1566</v>
      </c>
      <c r="J194" s="832" t="s">
        <v>1567</v>
      </c>
      <c r="K194" s="832" t="s">
        <v>1568</v>
      </c>
      <c r="L194" s="835">
        <v>48.42</v>
      </c>
      <c r="M194" s="835">
        <v>145.26</v>
      </c>
      <c r="N194" s="832">
        <v>3</v>
      </c>
      <c r="O194" s="836">
        <v>2</v>
      </c>
      <c r="P194" s="835">
        <v>96.84</v>
      </c>
      <c r="Q194" s="837">
        <v>0.66666666666666674</v>
      </c>
      <c r="R194" s="832">
        <v>2</v>
      </c>
      <c r="S194" s="837">
        <v>0.66666666666666663</v>
      </c>
      <c r="T194" s="836">
        <v>1</v>
      </c>
      <c r="U194" s="838">
        <v>0.5</v>
      </c>
    </row>
    <row r="195" spans="1:21" ht="14.4" customHeight="1" x14ac:dyDescent="0.3">
      <c r="A195" s="831">
        <v>11</v>
      </c>
      <c r="B195" s="832" t="s">
        <v>1297</v>
      </c>
      <c r="C195" s="832" t="s">
        <v>1302</v>
      </c>
      <c r="D195" s="833" t="s">
        <v>2255</v>
      </c>
      <c r="E195" s="834" t="s">
        <v>1312</v>
      </c>
      <c r="F195" s="832" t="s">
        <v>1298</v>
      </c>
      <c r="G195" s="832" t="s">
        <v>1371</v>
      </c>
      <c r="H195" s="832" t="s">
        <v>592</v>
      </c>
      <c r="I195" s="832" t="s">
        <v>1472</v>
      </c>
      <c r="J195" s="832" t="s">
        <v>870</v>
      </c>
      <c r="K195" s="832" t="s">
        <v>1473</v>
      </c>
      <c r="L195" s="835">
        <v>0</v>
      </c>
      <c r="M195" s="835">
        <v>0</v>
      </c>
      <c r="N195" s="832">
        <v>1</v>
      </c>
      <c r="O195" s="836">
        <v>0.5</v>
      </c>
      <c r="P195" s="835"/>
      <c r="Q195" s="837"/>
      <c r="R195" s="832"/>
      <c r="S195" s="837">
        <v>0</v>
      </c>
      <c r="T195" s="836"/>
      <c r="U195" s="838">
        <v>0</v>
      </c>
    </row>
    <row r="196" spans="1:21" ht="14.4" customHeight="1" x14ac:dyDescent="0.3">
      <c r="A196" s="831">
        <v>11</v>
      </c>
      <c r="B196" s="832" t="s">
        <v>1297</v>
      </c>
      <c r="C196" s="832" t="s">
        <v>1302</v>
      </c>
      <c r="D196" s="833" t="s">
        <v>2255</v>
      </c>
      <c r="E196" s="834" t="s">
        <v>1312</v>
      </c>
      <c r="F196" s="832" t="s">
        <v>1298</v>
      </c>
      <c r="G196" s="832" t="s">
        <v>1569</v>
      </c>
      <c r="H196" s="832" t="s">
        <v>592</v>
      </c>
      <c r="I196" s="832" t="s">
        <v>1570</v>
      </c>
      <c r="J196" s="832" t="s">
        <v>1571</v>
      </c>
      <c r="K196" s="832" t="s">
        <v>1572</v>
      </c>
      <c r="L196" s="835">
        <v>73.989999999999995</v>
      </c>
      <c r="M196" s="835">
        <v>73.989999999999995</v>
      </c>
      <c r="N196" s="832">
        <v>1</v>
      </c>
      <c r="O196" s="836">
        <v>1</v>
      </c>
      <c r="P196" s="835">
        <v>73.989999999999995</v>
      </c>
      <c r="Q196" s="837">
        <v>1</v>
      </c>
      <c r="R196" s="832">
        <v>1</v>
      </c>
      <c r="S196" s="837">
        <v>1</v>
      </c>
      <c r="T196" s="836">
        <v>1</v>
      </c>
      <c r="U196" s="838">
        <v>1</v>
      </c>
    </row>
    <row r="197" spans="1:21" ht="14.4" customHeight="1" x14ac:dyDescent="0.3">
      <c r="A197" s="831">
        <v>11</v>
      </c>
      <c r="B197" s="832" t="s">
        <v>1297</v>
      </c>
      <c r="C197" s="832" t="s">
        <v>1302</v>
      </c>
      <c r="D197" s="833" t="s">
        <v>2255</v>
      </c>
      <c r="E197" s="834" t="s">
        <v>1312</v>
      </c>
      <c r="F197" s="832" t="s">
        <v>1298</v>
      </c>
      <c r="G197" s="832" t="s">
        <v>1573</v>
      </c>
      <c r="H197" s="832" t="s">
        <v>592</v>
      </c>
      <c r="I197" s="832" t="s">
        <v>1574</v>
      </c>
      <c r="J197" s="832" t="s">
        <v>1575</v>
      </c>
      <c r="K197" s="832" t="s">
        <v>1576</v>
      </c>
      <c r="L197" s="835">
        <v>72.61</v>
      </c>
      <c r="M197" s="835">
        <v>72.61</v>
      </c>
      <c r="N197" s="832">
        <v>1</v>
      </c>
      <c r="O197" s="836">
        <v>1</v>
      </c>
      <c r="P197" s="835">
        <v>72.61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11</v>
      </c>
      <c r="B198" s="832" t="s">
        <v>1297</v>
      </c>
      <c r="C198" s="832" t="s">
        <v>1302</v>
      </c>
      <c r="D198" s="833" t="s">
        <v>2255</v>
      </c>
      <c r="E198" s="834" t="s">
        <v>1312</v>
      </c>
      <c r="F198" s="832" t="s">
        <v>1298</v>
      </c>
      <c r="G198" s="832" t="s">
        <v>1577</v>
      </c>
      <c r="H198" s="832" t="s">
        <v>592</v>
      </c>
      <c r="I198" s="832" t="s">
        <v>1578</v>
      </c>
      <c r="J198" s="832" t="s">
        <v>1579</v>
      </c>
      <c r="K198" s="832" t="s">
        <v>1580</v>
      </c>
      <c r="L198" s="835">
        <v>96.84</v>
      </c>
      <c r="M198" s="835">
        <v>96.84</v>
      </c>
      <c r="N198" s="832">
        <v>1</v>
      </c>
      <c r="O198" s="836">
        <v>1</v>
      </c>
      <c r="P198" s="835"/>
      <c r="Q198" s="837">
        <v>0</v>
      </c>
      <c r="R198" s="832"/>
      <c r="S198" s="837">
        <v>0</v>
      </c>
      <c r="T198" s="836"/>
      <c r="U198" s="838">
        <v>0</v>
      </c>
    </row>
    <row r="199" spans="1:21" ht="14.4" customHeight="1" x14ac:dyDescent="0.3">
      <c r="A199" s="831">
        <v>11</v>
      </c>
      <c r="B199" s="832" t="s">
        <v>1297</v>
      </c>
      <c r="C199" s="832" t="s">
        <v>1302</v>
      </c>
      <c r="D199" s="833" t="s">
        <v>2255</v>
      </c>
      <c r="E199" s="834" t="s">
        <v>1312</v>
      </c>
      <c r="F199" s="832" t="s">
        <v>1298</v>
      </c>
      <c r="G199" s="832" t="s">
        <v>1358</v>
      </c>
      <c r="H199" s="832" t="s">
        <v>635</v>
      </c>
      <c r="I199" s="832" t="s">
        <v>1144</v>
      </c>
      <c r="J199" s="832" t="s">
        <v>636</v>
      </c>
      <c r="K199" s="832" t="s">
        <v>1145</v>
      </c>
      <c r="L199" s="835">
        <v>48.42</v>
      </c>
      <c r="M199" s="835">
        <v>338.94</v>
      </c>
      <c r="N199" s="832">
        <v>7</v>
      </c>
      <c r="O199" s="836">
        <v>5</v>
      </c>
      <c r="P199" s="835">
        <v>242.1</v>
      </c>
      <c r="Q199" s="837">
        <v>0.7142857142857143</v>
      </c>
      <c r="R199" s="832">
        <v>5</v>
      </c>
      <c r="S199" s="837">
        <v>0.7142857142857143</v>
      </c>
      <c r="T199" s="836">
        <v>3</v>
      </c>
      <c r="U199" s="838">
        <v>0.6</v>
      </c>
    </row>
    <row r="200" spans="1:21" ht="14.4" customHeight="1" x14ac:dyDescent="0.3">
      <c r="A200" s="831">
        <v>11</v>
      </c>
      <c r="B200" s="832" t="s">
        <v>1297</v>
      </c>
      <c r="C200" s="832" t="s">
        <v>1302</v>
      </c>
      <c r="D200" s="833" t="s">
        <v>2255</v>
      </c>
      <c r="E200" s="834" t="s">
        <v>1312</v>
      </c>
      <c r="F200" s="832" t="s">
        <v>1298</v>
      </c>
      <c r="G200" s="832" t="s">
        <v>1358</v>
      </c>
      <c r="H200" s="832" t="s">
        <v>592</v>
      </c>
      <c r="I200" s="832" t="s">
        <v>1462</v>
      </c>
      <c r="J200" s="832" t="s">
        <v>636</v>
      </c>
      <c r="K200" s="832" t="s">
        <v>1463</v>
      </c>
      <c r="L200" s="835">
        <v>48.42</v>
      </c>
      <c r="M200" s="835">
        <v>145.26</v>
      </c>
      <c r="N200" s="832">
        <v>3</v>
      </c>
      <c r="O200" s="836">
        <v>1</v>
      </c>
      <c r="P200" s="835">
        <v>145.26</v>
      </c>
      <c r="Q200" s="837">
        <v>1</v>
      </c>
      <c r="R200" s="832">
        <v>3</v>
      </c>
      <c r="S200" s="837">
        <v>1</v>
      </c>
      <c r="T200" s="836">
        <v>1</v>
      </c>
      <c r="U200" s="838">
        <v>1</v>
      </c>
    </row>
    <row r="201" spans="1:21" ht="14.4" customHeight="1" x14ac:dyDescent="0.3">
      <c r="A201" s="831">
        <v>11</v>
      </c>
      <c r="B201" s="832" t="s">
        <v>1297</v>
      </c>
      <c r="C201" s="832" t="s">
        <v>1302</v>
      </c>
      <c r="D201" s="833" t="s">
        <v>2255</v>
      </c>
      <c r="E201" s="834" t="s">
        <v>1312</v>
      </c>
      <c r="F201" s="832" t="s">
        <v>1298</v>
      </c>
      <c r="G201" s="832" t="s">
        <v>1581</v>
      </c>
      <c r="H201" s="832" t="s">
        <v>592</v>
      </c>
      <c r="I201" s="832" t="s">
        <v>1582</v>
      </c>
      <c r="J201" s="832" t="s">
        <v>1583</v>
      </c>
      <c r="K201" s="832" t="s">
        <v>1584</v>
      </c>
      <c r="L201" s="835">
        <v>751.47</v>
      </c>
      <c r="M201" s="835">
        <v>751.47</v>
      </c>
      <c r="N201" s="832">
        <v>1</v>
      </c>
      <c r="O201" s="836">
        <v>1</v>
      </c>
      <c r="P201" s="835">
        <v>751.47</v>
      </c>
      <c r="Q201" s="837">
        <v>1</v>
      </c>
      <c r="R201" s="832">
        <v>1</v>
      </c>
      <c r="S201" s="837">
        <v>1</v>
      </c>
      <c r="T201" s="836">
        <v>1</v>
      </c>
      <c r="U201" s="838">
        <v>1</v>
      </c>
    </row>
    <row r="202" spans="1:21" ht="14.4" customHeight="1" x14ac:dyDescent="0.3">
      <c r="A202" s="831">
        <v>11</v>
      </c>
      <c r="B202" s="832" t="s">
        <v>1297</v>
      </c>
      <c r="C202" s="832" t="s">
        <v>1302</v>
      </c>
      <c r="D202" s="833" t="s">
        <v>2255</v>
      </c>
      <c r="E202" s="834" t="s">
        <v>1312</v>
      </c>
      <c r="F202" s="832" t="s">
        <v>1298</v>
      </c>
      <c r="G202" s="832" t="s">
        <v>1585</v>
      </c>
      <c r="H202" s="832" t="s">
        <v>592</v>
      </c>
      <c r="I202" s="832" t="s">
        <v>1586</v>
      </c>
      <c r="J202" s="832" t="s">
        <v>1587</v>
      </c>
      <c r="K202" s="832" t="s">
        <v>1588</v>
      </c>
      <c r="L202" s="835">
        <v>296.55</v>
      </c>
      <c r="M202" s="835">
        <v>889.65000000000009</v>
      </c>
      <c r="N202" s="832">
        <v>3</v>
      </c>
      <c r="O202" s="836">
        <v>1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" customHeight="1" x14ac:dyDescent="0.3">
      <c r="A203" s="831">
        <v>11</v>
      </c>
      <c r="B203" s="832" t="s">
        <v>1297</v>
      </c>
      <c r="C203" s="832" t="s">
        <v>1302</v>
      </c>
      <c r="D203" s="833" t="s">
        <v>2255</v>
      </c>
      <c r="E203" s="834" t="s">
        <v>1312</v>
      </c>
      <c r="F203" s="832" t="s">
        <v>1298</v>
      </c>
      <c r="G203" s="832" t="s">
        <v>1402</v>
      </c>
      <c r="H203" s="832" t="s">
        <v>592</v>
      </c>
      <c r="I203" s="832" t="s">
        <v>1589</v>
      </c>
      <c r="J203" s="832" t="s">
        <v>1590</v>
      </c>
      <c r="K203" s="832" t="s">
        <v>1591</v>
      </c>
      <c r="L203" s="835">
        <v>299.83999999999997</v>
      </c>
      <c r="M203" s="835">
        <v>299.83999999999997</v>
      </c>
      <c r="N203" s="832">
        <v>1</v>
      </c>
      <c r="O203" s="836">
        <v>1</v>
      </c>
      <c r="P203" s="835"/>
      <c r="Q203" s="837">
        <v>0</v>
      </c>
      <c r="R203" s="832"/>
      <c r="S203" s="837">
        <v>0</v>
      </c>
      <c r="T203" s="836"/>
      <c r="U203" s="838">
        <v>0</v>
      </c>
    </row>
    <row r="204" spans="1:21" ht="14.4" customHeight="1" x14ac:dyDescent="0.3">
      <c r="A204" s="831">
        <v>11</v>
      </c>
      <c r="B204" s="832" t="s">
        <v>1297</v>
      </c>
      <c r="C204" s="832" t="s">
        <v>1302</v>
      </c>
      <c r="D204" s="833" t="s">
        <v>2255</v>
      </c>
      <c r="E204" s="834" t="s">
        <v>1312</v>
      </c>
      <c r="F204" s="832" t="s">
        <v>1298</v>
      </c>
      <c r="G204" s="832" t="s">
        <v>1426</v>
      </c>
      <c r="H204" s="832" t="s">
        <v>635</v>
      </c>
      <c r="I204" s="832" t="s">
        <v>1127</v>
      </c>
      <c r="J204" s="832" t="s">
        <v>1017</v>
      </c>
      <c r="K204" s="832" t="s">
        <v>1128</v>
      </c>
      <c r="L204" s="835">
        <v>154.36000000000001</v>
      </c>
      <c r="M204" s="835">
        <v>308.72000000000003</v>
      </c>
      <c r="N204" s="832">
        <v>2</v>
      </c>
      <c r="O204" s="836">
        <v>1.5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11</v>
      </c>
      <c r="B205" s="832" t="s">
        <v>1297</v>
      </c>
      <c r="C205" s="832" t="s">
        <v>1302</v>
      </c>
      <c r="D205" s="833" t="s">
        <v>2255</v>
      </c>
      <c r="E205" s="834" t="s">
        <v>1312</v>
      </c>
      <c r="F205" s="832" t="s">
        <v>1299</v>
      </c>
      <c r="G205" s="832" t="s">
        <v>1516</v>
      </c>
      <c r="H205" s="832" t="s">
        <v>592</v>
      </c>
      <c r="I205" s="832" t="s">
        <v>1517</v>
      </c>
      <c r="J205" s="832" t="s">
        <v>1518</v>
      </c>
      <c r="K205" s="832" t="s">
        <v>1519</v>
      </c>
      <c r="L205" s="835">
        <v>0</v>
      </c>
      <c r="M205" s="835">
        <v>0</v>
      </c>
      <c r="N205" s="832">
        <v>3</v>
      </c>
      <c r="O205" s="836">
        <v>3</v>
      </c>
      <c r="P205" s="835"/>
      <c r="Q205" s="837"/>
      <c r="R205" s="832"/>
      <c r="S205" s="837">
        <v>0</v>
      </c>
      <c r="T205" s="836"/>
      <c r="U205" s="838">
        <v>0</v>
      </c>
    </row>
    <row r="206" spans="1:21" ht="14.4" customHeight="1" x14ac:dyDescent="0.3">
      <c r="A206" s="831">
        <v>11</v>
      </c>
      <c r="B206" s="832" t="s">
        <v>1297</v>
      </c>
      <c r="C206" s="832" t="s">
        <v>1302</v>
      </c>
      <c r="D206" s="833" t="s">
        <v>2255</v>
      </c>
      <c r="E206" s="834" t="s">
        <v>1312</v>
      </c>
      <c r="F206" s="832" t="s">
        <v>1299</v>
      </c>
      <c r="G206" s="832" t="s">
        <v>1347</v>
      </c>
      <c r="H206" s="832" t="s">
        <v>592</v>
      </c>
      <c r="I206" s="832" t="s">
        <v>1432</v>
      </c>
      <c r="J206" s="832" t="s">
        <v>1433</v>
      </c>
      <c r="K206" s="832" t="s">
        <v>1434</v>
      </c>
      <c r="L206" s="835">
        <v>350</v>
      </c>
      <c r="M206" s="835">
        <v>350</v>
      </c>
      <c r="N206" s="832">
        <v>1</v>
      </c>
      <c r="O206" s="836">
        <v>1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11</v>
      </c>
      <c r="B207" s="832" t="s">
        <v>1297</v>
      </c>
      <c r="C207" s="832" t="s">
        <v>1302</v>
      </c>
      <c r="D207" s="833" t="s">
        <v>2255</v>
      </c>
      <c r="E207" s="834" t="s">
        <v>1312</v>
      </c>
      <c r="F207" s="832" t="s">
        <v>1299</v>
      </c>
      <c r="G207" s="832" t="s">
        <v>1347</v>
      </c>
      <c r="H207" s="832" t="s">
        <v>592</v>
      </c>
      <c r="I207" s="832" t="s">
        <v>1523</v>
      </c>
      <c r="J207" s="832" t="s">
        <v>1524</v>
      </c>
      <c r="K207" s="832" t="s">
        <v>1525</v>
      </c>
      <c r="L207" s="835">
        <v>180</v>
      </c>
      <c r="M207" s="835">
        <v>540</v>
      </c>
      <c r="N207" s="832">
        <v>3</v>
      </c>
      <c r="O207" s="836">
        <v>3</v>
      </c>
      <c r="P207" s="835">
        <v>540</v>
      </c>
      <c r="Q207" s="837">
        <v>1</v>
      </c>
      <c r="R207" s="832">
        <v>3</v>
      </c>
      <c r="S207" s="837">
        <v>1</v>
      </c>
      <c r="T207" s="836">
        <v>3</v>
      </c>
      <c r="U207" s="838">
        <v>1</v>
      </c>
    </row>
    <row r="208" spans="1:21" ht="14.4" customHeight="1" x14ac:dyDescent="0.3">
      <c r="A208" s="831">
        <v>11</v>
      </c>
      <c r="B208" s="832" t="s">
        <v>1297</v>
      </c>
      <c r="C208" s="832" t="s">
        <v>1302</v>
      </c>
      <c r="D208" s="833" t="s">
        <v>2255</v>
      </c>
      <c r="E208" s="834" t="s">
        <v>1312</v>
      </c>
      <c r="F208" s="832" t="s">
        <v>1299</v>
      </c>
      <c r="G208" s="832" t="s">
        <v>1347</v>
      </c>
      <c r="H208" s="832" t="s">
        <v>592</v>
      </c>
      <c r="I208" s="832" t="s">
        <v>1592</v>
      </c>
      <c r="J208" s="832" t="s">
        <v>1593</v>
      </c>
      <c r="K208" s="832"/>
      <c r="L208" s="835">
        <v>600</v>
      </c>
      <c r="M208" s="835">
        <v>1200</v>
      </c>
      <c r="N208" s="832">
        <v>2</v>
      </c>
      <c r="O208" s="836">
        <v>1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" customHeight="1" x14ac:dyDescent="0.3">
      <c r="A209" s="831">
        <v>11</v>
      </c>
      <c r="B209" s="832" t="s">
        <v>1297</v>
      </c>
      <c r="C209" s="832" t="s">
        <v>1302</v>
      </c>
      <c r="D209" s="833" t="s">
        <v>2255</v>
      </c>
      <c r="E209" s="834" t="s">
        <v>1312</v>
      </c>
      <c r="F209" s="832" t="s">
        <v>1299</v>
      </c>
      <c r="G209" s="832" t="s">
        <v>1347</v>
      </c>
      <c r="H209" s="832" t="s">
        <v>592</v>
      </c>
      <c r="I209" s="832" t="s">
        <v>1594</v>
      </c>
      <c r="J209" s="832" t="s">
        <v>1595</v>
      </c>
      <c r="K209" s="832" t="s">
        <v>1596</v>
      </c>
      <c r="L209" s="835">
        <v>700</v>
      </c>
      <c r="M209" s="835">
        <v>700</v>
      </c>
      <c r="N209" s="832">
        <v>1</v>
      </c>
      <c r="O209" s="836">
        <v>1</v>
      </c>
      <c r="P209" s="835">
        <v>700</v>
      </c>
      <c r="Q209" s="837">
        <v>1</v>
      </c>
      <c r="R209" s="832">
        <v>1</v>
      </c>
      <c r="S209" s="837">
        <v>1</v>
      </c>
      <c r="T209" s="836">
        <v>1</v>
      </c>
      <c r="U209" s="838">
        <v>1</v>
      </c>
    </row>
    <row r="210" spans="1:21" ht="14.4" customHeight="1" x14ac:dyDescent="0.3">
      <c r="A210" s="831">
        <v>11</v>
      </c>
      <c r="B210" s="832" t="s">
        <v>1297</v>
      </c>
      <c r="C210" s="832" t="s">
        <v>1302</v>
      </c>
      <c r="D210" s="833" t="s">
        <v>2255</v>
      </c>
      <c r="E210" s="834" t="s">
        <v>1312</v>
      </c>
      <c r="F210" s="832" t="s">
        <v>1299</v>
      </c>
      <c r="G210" s="832" t="s">
        <v>1347</v>
      </c>
      <c r="H210" s="832" t="s">
        <v>592</v>
      </c>
      <c r="I210" s="832" t="s">
        <v>1597</v>
      </c>
      <c r="J210" s="832" t="s">
        <v>1598</v>
      </c>
      <c r="K210" s="832"/>
      <c r="L210" s="835">
        <v>250</v>
      </c>
      <c r="M210" s="835">
        <v>1750</v>
      </c>
      <c r="N210" s="832">
        <v>7</v>
      </c>
      <c r="O210" s="836">
        <v>7</v>
      </c>
      <c r="P210" s="835">
        <v>1500</v>
      </c>
      <c r="Q210" s="837">
        <v>0.8571428571428571</v>
      </c>
      <c r="R210" s="832">
        <v>6</v>
      </c>
      <c r="S210" s="837">
        <v>0.8571428571428571</v>
      </c>
      <c r="T210" s="836">
        <v>6</v>
      </c>
      <c r="U210" s="838">
        <v>0.8571428571428571</v>
      </c>
    </row>
    <row r="211" spans="1:21" ht="14.4" customHeight="1" x14ac:dyDescent="0.3">
      <c r="A211" s="831">
        <v>11</v>
      </c>
      <c r="B211" s="832" t="s">
        <v>1297</v>
      </c>
      <c r="C211" s="832" t="s">
        <v>1302</v>
      </c>
      <c r="D211" s="833" t="s">
        <v>2255</v>
      </c>
      <c r="E211" s="834" t="s">
        <v>1312</v>
      </c>
      <c r="F211" s="832" t="s">
        <v>1299</v>
      </c>
      <c r="G211" s="832" t="s">
        <v>1347</v>
      </c>
      <c r="H211" s="832" t="s">
        <v>592</v>
      </c>
      <c r="I211" s="832" t="s">
        <v>1599</v>
      </c>
      <c r="J211" s="832" t="s">
        <v>1600</v>
      </c>
      <c r="K211" s="832" t="s">
        <v>1601</v>
      </c>
      <c r="L211" s="835">
        <v>2140.3000000000002</v>
      </c>
      <c r="M211" s="835">
        <v>2140.3000000000002</v>
      </c>
      <c r="N211" s="832">
        <v>1</v>
      </c>
      <c r="O211" s="836">
        <v>1</v>
      </c>
      <c r="P211" s="835">
        <v>2140.3000000000002</v>
      </c>
      <c r="Q211" s="837">
        <v>1</v>
      </c>
      <c r="R211" s="832">
        <v>1</v>
      </c>
      <c r="S211" s="837">
        <v>1</v>
      </c>
      <c r="T211" s="836">
        <v>1</v>
      </c>
      <c r="U211" s="838">
        <v>1</v>
      </c>
    </row>
    <row r="212" spans="1:21" ht="14.4" customHeight="1" x14ac:dyDescent="0.3">
      <c r="A212" s="831">
        <v>11</v>
      </c>
      <c r="B212" s="832" t="s">
        <v>1297</v>
      </c>
      <c r="C212" s="832" t="s">
        <v>1302</v>
      </c>
      <c r="D212" s="833" t="s">
        <v>2255</v>
      </c>
      <c r="E212" s="834" t="s">
        <v>1312</v>
      </c>
      <c r="F212" s="832" t="s">
        <v>1299</v>
      </c>
      <c r="G212" s="832" t="s">
        <v>1347</v>
      </c>
      <c r="H212" s="832" t="s">
        <v>592</v>
      </c>
      <c r="I212" s="832" t="s">
        <v>1602</v>
      </c>
      <c r="J212" s="832" t="s">
        <v>1603</v>
      </c>
      <c r="K212" s="832" t="s">
        <v>1604</v>
      </c>
      <c r="L212" s="835">
        <v>345</v>
      </c>
      <c r="M212" s="835">
        <v>345</v>
      </c>
      <c r="N212" s="832">
        <v>1</v>
      </c>
      <c r="O212" s="836">
        <v>1</v>
      </c>
      <c r="P212" s="835"/>
      <c r="Q212" s="837">
        <v>0</v>
      </c>
      <c r="R212" s="832"/>
      <c r="S212" s="837">
        <v>0</v>
      </c>
      <c r="T212" s="836"/>
      <c r="U212" s="838">
        <v>0</v>
      </c>
    </row>
    <row r="213" spans="1:21" ht="14.4" customHeight="1" x14ac:dyDescent="0.3">
      <c r="A213" s="831">
        <v>11</v>
      </c>
      <c r="B213" s="832" t="s">
        <v>1297</v>
      </c>
      <c r="C213" s="832" t="s">
        <v>1302</v>
      </c>
      <c r="D213" s="833" t="s">
        <v>2255</v>
      </c>
      <c r="E213" s="834" t="s">
        <v>1312</v>
      </c>
      <c r="F213" s="832" t="s">
        <v>1299</v>
      </c>
      <c r="G213" s="832" t="s">
        <v>1359</v>
      </c>
      <c r="H213" s="832" t="s">
        <v>592</v>
      </c>
      <c r="I213" s="832" t="s">
        <v>1360</v>
      </c>
      <c r="J213" s="832" t="s">
        <v>1361</v>
      </c>
      <c r="K213" s="832" t="s">
        <v>1362</v>
      </c>
      <c r="L213" s="835">
        <v>200</v>
      </c>
      <c r="M213" s="835">
        <v>800</v>
      </c>
      <c r="N213" s="832">
        <v>4</v>
      </c>
      <c r="O213" s="836">
        <v>2</v>
      </c>
      <c r="P213" s="835">
        <v>800</v>
      </c>
      <c r="Q213" s="837">
        <v>1</v>
      </c>
      <c r="R213" s="832">
        <v>4</v>
      </c>
      <c r="S213" s="837">
        <v>1</v>
      </c>
      <c r="T213" s="836">
        <v>2</v>
      </c>
      <c r="U213" s="838">
        <v>1</v>
      </c>
    </row>
    <row r="214" spans="1:21" ht="14.4" customHeight="1" x14ac:dyDescent="0.3">
      <c r="A214" s="831">
        <v>11</v>
      </c>
      <c r="B214" s="832" t="s">
        <v>1297</v>
      </c>
      <c r="C214" s="832" t="s">
        <v>1302</v>
      </c>
      <c r="D214" s="833" t="s">
        <v>2255</v>
      </c>
      <c r="E214" s="834" t="s">
        <v>1312</v>
      </c>
      <c r="F214" s="832" t="s">
        <v>1299</v>
      </c>
      <c r="G214" s="832" t="s">
        <v>1359</v>
      </c>
      <c r="H214" s="832" t="s">
        <v>592</v>
      </c>
      <c r="I214" s="832" t="s">
        <v>1391</v>
      </c>
      <c r="J214" s="832" t="s">
        <v>1392</v>
      </c>
      <c r="K214" s="832" t="s">
        <v>1393</v>
      </c>
      <c r="L214" s="835">
        <v>278.75</v>
      </c>
      <c r="M214" s="835">
        <v>2230</v>
      </c>
      <c r="N214" s="832">
        <v>8</v>
      </c>
      <c r="O214" s="836">
        <v>4</v>
      </c>
      <c r="P214" s="835">
        <v>1672.5</v>
      </c>
      <c r="Q214" s="837">
        <v>0.75</v>
      </c>
      <c r="R214" s="832">
        <v>6</v>
      </c>
      <c r="S214" s="837">
        <v>0.75</v>
      </c>
      <c r="T214" s="836">
        <v>3</v>
      </c>
      <c r="U214" s="838">
        <v>0.75</v>
      </c>
    </row>
    <row r="215" spans="1:21" ht="14.4" customHeight="1" x14ac:dyDescent="0.3">
      <c r="A215" s="831">
        <v>11</v>
      </c>
      <c r="B215" s="832" t="s">
        <v>1297</v>
      </c>
      <c r="C215" s="832" t="s">
        <v>1302</v>
      </c>
      <c r="D215" s="833" t="s">
        <v>2255</v>
      </c>
      <c r="E215" s="834" t="s">
        <v>1312</v>
      </c>
      <c r="F215" s="832" t="s">
        <v>1299</v>
      </c>
      <c r="G215" s="832" t="s">
        <v>1535</v>
      </c>
      <c r="H215" s="832" t="s">
        <v>592</v>
      </c>
      <c r="I215" s="832" t="s">
        <v>1536</v>
      </c>
      <c r="J215" s="832" t="s">
        <v>1537</v>
      </c>
      <c r="K215" s="832" t="s">
        <v>1538</v>
      </c>
      <c r="L215" s="835">
        <v>1659.44</v>
      </c>
      <c r="M215" s="835">
        <v>4978.32</v>
      </c>
      <c r="N215" s="832">
        <v>3</v>
      </c>
      <c r="O215" s="836">
        <v>2</v>
      </c>
      <c r="P215" s="835">
        <v>4978.32</v>
      </c>
      <c r="Q215" s="837">
        <v>1</v>
      </c>
      <c r="R215" s="832">
        <v>3</v>
      </c>
      <c r="S215" s="837">
        <v>1</v>
      </c>
      <c r="T215" s="836">
        <v>2</v>
      </c>
      <c r="U215" s="838">
        <v>1</v>
      </c>
    </row>
    <row r="216" spans="1:21" ht="14.4" customHeight="1" x14ac:dyDescent="0.3">
      <c r="A216" s="831">
        <v>11</v>
      </c>
      <c r="B216" s="832" t="s">
        <v>1297</v>
      </c>
      <c r="C216" s="832" t="s">
        <v>1302</v>
      </c>
      <c r="D216" s="833" t="s">
        <v>2255</v>
      </c>
      <c r="E216" s="834" t="s">
        <v>1312</v>
      </c>
      <c r="F216" s="832" t="s">
        <v>1299</v>
      </c>
      <c r="G216" s="832" t="s">
        <v>1535</v>
      </c>
      <c r="H216" s="832" t="s">
        <v>592</v>
      </c>
      <c r="I216" s="832" t="s">
        <v>1605</v>
      </c>
      <c r="J216" s="832" t="s">
        <v>1606</v>
      </c>
      <c r="K216" s="832" t="s">
        <v>1607</v>
      </c>
      <c r="L216" s="835">
        <v>553.15</v>
      </c>
      <c r="M216" s="835">
        <v>9956.6999999999989</v>
      </c>
      <c r="N216" s="832">
        <v>18</v>
      </c>
      <c r="O216" s="836">
        <v>4</v>
      </c>
      <c r="P216" s="835">
        <v>9956.6999999999989</v>
      </c>
      <c r="Q216" s="837">
        <v>1</v>
      </c>
      <c r="R216" s="832">
        <v>18</v>
      </c>
      <c r="S216" s="837">
        <v>1</v>
      </c>
      <c r="T216" s="836">
        <v>4</v>
      </c>
      <c r="U216" s="838">
        <v>1</v>
      </c>
    </row>
    <row r="217" spans="1:21" ht="14.4" customHeight="1" x14ac:dyDescent="0.3">
      <c r="A217" s="831">
        <v>11</v>
      </c>
      <c r="B217" s="832" t="s">
        <v>1297</v>
      </c>
      <c r="C217" s="832" t="s">
        <v>1302</v>
      </c>
      <c r="D217" s="833" t="s">
        <v>2255</v>
      </c>
      <c r="E217" s="834" t="s">
        <v>1313</v>
      </c>
      <c r="F217" s="832" t="s">
        <v>1298</v>
      </c>
      <c r="G217" s="832" t="s">
        <v>1438</v>
      </c>
      <c r="H217" s="832" t="s">
        <v>592</v>
      </c>
      <c r="I217" s="832" t="s">
        <v>1552</v>
      </c>
      <c r="J217" s="832" t="s">
        <v>1550</v>
      </c>
      <c r="K217" s="832" t="s">
        <v>1553</v>
      </c>
      <c r="L217" s="835">
        <v>322.8</v>
      </c>
      <c r="M217" s="835">
        <v>1614</v>
      </c>
      <c r="N217" s="832">
        <v>5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11</v>
      </c>
      <c r="B218" s="832" t="s">
        <v>1297</v>
      </c>
      <c r="C218" s="832" t="s">
        <v>1302</v>
      </c>
      <c r="D218" s="833" t="s">
        <v>2255</v>
      </c>
      <c r="E218" s="834" t="s">
        <v>1313</v>
      </c>
      <c r="F218" s="832" t="s">
        <v>1298</v>
      </c>
      <c r="G218" s="832" t="s">
        <v>1499</v>
      </c>
      <c r="H218" s="832" t="s">
        <v>592</v>
      </c>
      <c r="I218" s="832" t="s">
        <v>1500</v>
      </c>
      <c r="J218" s="832" t="s">
        <v>1501</v>
      </c>
      <c r="K218" s="832" t="s">
        <v>1502</v>
      </c>
      <c r="L218" s="835">
        <v>159.71</v>
      </c>
      <c r="M218" s="835">
        <v>958.26</v>
      </c>
      <c r="N218" s="832">
        <v>6</v>
      </c>
      <c r="O218" s="836">
        <v>1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11</v>
      </c>
      <c r="B219" s="832" t="s">
        <v>1297</v>
      </c>
      <c r="C219" s="832" t="s">
        <v>1302</v>
      </c>
      <c r="D219" s="833" t="s">
        <v>2255</v>
      </c>
      <c r="E219" s="834" t="s">
        <v>1313</v>
      </c>
      <c r="F219" s="832" t="s">
        <v>1299</v>
      </c>
      <c r="G219" s="832" t="s">
        <v>1516</v>
      </c>
      <c r="H219" s="832" t="s">
        <v>592</v>
      </c>
      <c r="I219" s="832" t="s">
        <v>1517</v>
      </c>
      <c r="J219" s="832" t="s">
        <v>1518</v>
      </c>
      <c r="K219" s="832" t="s">
        <v>1519</v>
      </c>
      <c r="L219" s="835">
        <v>0</v>
      </c>
      <c r="M219" s="835">
        <v>0</v>
      </c>
      <c r="N219" s="832">
        <v>1</v>
      </c>
      <c r="O219" s="836">
        <v>1</v>
      </c>
      <c r="P219" s="835"/>
      <c r="Q219" s="837"/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11</v>
      </c>
      <c r="B220" s="832" t="s">
        <v>1297</v>
      </c>
      <c r="C220" s="832" t="s">
        <v>1302</v>
      </c>
      <c r="D220" s="833" t="s">
        <v>2255</v>
      </c>
      <c r="E220" s="834" t="s">
        <v>1313</v>
      </c>
      <c r="F220" s="832" t="s">
        <v>1299</v>
      </c>
      <c r="G220" s="832" t="s">
        <v>1347</v>
      </c>
      <c r="H220" s="832" t="s">
        <v>592</v>
      </c>
      <c r="I220" s="832" t="s">
        <v>1608</v>
      </c>
      <c r="J220" s="832" t="s">
        <v>1609</v>
      </c>
      <c r="K220" s="832" t="s">
        <v>1610</v>
      </c>
      <c r="L220" s="835">
        <v>600</v>
      </c>
      <c r="M220" s="835">
        <v>600</v>
      </c>
      <c r="N220" s="832">
        <v>1</v>
      </c>
      <c r="O220" s="836">
        <v>1</v>
      </c>
      <c r="P220" s="835">
        <v>600</v>
      </c>
      <c r="Q220" s="837">
        <v>1</v>
      </c>
      <c r="R220" s="832">
        <v>1</v>
      </c>
      <c r="S220" s="837">
        <v>1</v>
      </c>
      <c r="T220" s="836">
        <v>1</v>
      </c>
      <c r="U220" s="838">
        <v>1</v>
      </c>
    </row>
    <row r="221" spans="1:21" ht="14.4" customHeight="1" x14ac:dyDescent="0.3">
      <c r="A221" s="831">
        <v>11</v>
      </c>
      <c r="B221" s="832" t="s">
        <v>1297</v>
      </c>
      <c r="C221" s="832" t="s">
        <v>1302</v>
      </c>
      <c r="D221" s="833" t="s">
        <v>2255</v>
      </c>
      <c r="E221" s="834" t="s">
        <v>1313</v>
      </c>
      <c r="F221" s="832" t="s">
        <v>1299</v>
      </c>
      <c r="G221" s="832" t="s">
        <v>1359</v>
      </c>
      <c r="H221" s="832" t="s">
        <v>592</v>
      </c>
      <c r="I221" s="832" t="s">
        <v>1391</v>
      </c>
      <c r="J221" s="832" t="s">
        <v>1392</v>
      </c>
      <c r="K221" s="832" t="s">
        <v>1393</v>
      </c>
      <c r="L221" s="835">
        <v>278.75</v>
      </c>
      <c r="M221" s="835">
        <v>557.5</v>
      </c>
      <c r="N221" s="832">
        <v>2</v>
      </c>
      <c r="O221" s="836">
        <v>1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11</v>
      </c>
      <c r="B222" s="832" t="s">
        <v>1297</v>
      </c>
      <c r="C222" s="832" t="s">
        <v>1302</v>
      </c>
      <c r="D222" s="833" t="s">
        <v>2255</v>
      </c>
      <c r="E222" s="834" t="s">
        <v>1313</v>
      </c>
      <c r="F222" s="832" t="s">
        <v>1299</v>
      </c>
      <c r="G222" s="832" t="s">
        <v>1535</v>
      </c>
      <c r="H222" s="832" t="s">
        <v>592</v>
      </c>
      <c r="I222" s="832" t="s">
        <v>1536</v>
      </c>
      <c r="J222" s="832" t="s">
        <v>1537</v>
      </c>
      <c r="K222" s="832" t="s">
        <v>1538</v>
      </c>
      <c r="L222" s="835">
        <v>1659.44</v>
      </c>
      <c r="M222" s="835">
        <v>1659.44</v>
      </c>
      <c r="N222" s="832">
        <v>1</v>
      </c>
      <c r="O222" s="836">
        <v>1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11</v>
      </c>
      <c r="B223" s="832" t="s">
        <v>1297</v>
      </c>
      <c r="C223" s="832" t="s">
        <v>1302</v>
      </c>
      <c r="D223" s="833" t="s">
        <v>2255</v>
      </c>
      <c r="E223" s="834" t="s">
        <v>1317</v>
      </c>
      <c r="F223" s="832" t="s">
        <v>1298</v>
      </c>
      <c r="G223" s="832" t="s">
        <v>1492</v>
      </c>
      <c r="H223" s="832" t="s">
        <v>592</v>
      </c>
      <c r="I223" s="832" t="s">
        <v>1561</v>
      </c>
      <c r="J223" s="832" t="s">
        <v>659</v>
      </c>
      <c r="K223" s="832" t="s">
        <v>1494</v>
      </c>
      <c r="L223" s="835">
        <v>91.11</v>
      </c>
      <c r="M223" s="835">
        <v>182.22</v>
      </c>
      <c r="N223" s="832">
        <v>2</v>
      </c>
      <c r="O223" s="836">
        <v>0.5</v>
      </c>
      <c r="P223" s="835">
        <v>182.22</v>
      </c>
      <c r="Q223" s="837">
        <v>1</v>
      </c>
      <c r="R223" s="832">
        <v>2</v>
      </c>
      <c r="S223" s="837">
        <v>1</v>
      </c>
      <c r="T223" s="836">
        <v>0.5</v>
      </c>
      <c r="U223" s="838">
        <v>1</v>
      </c>
    </row>
    <row r="224" spans="1:21" ht="14.4" customHeight="1" x14ac:dyDescent="0.3">
      <c r="A224" s="831">
        <v>11</v>
      </c>
      <c r="B224" s="832" t="s">
        <v>1297</v>
      </c>
      <c r="C224" s="832" t="s">
        <v>1302</v>
      </c>
      <c r="D224" s="833" t="s">
        <v>2255</v>
      </c>
      <c r="E224" s="834" t="s">
        <v>1317</v>
      </c>
      <c r="F224" s="832" t="s">
        <v>1298</v>
      </c>
      <c r="G224" s="832" t="s">
        <v>1611</v>
      </c>
      <c r="H224" s="832" t="s">
        <v>592</v>
      </c>
      <c r="I224" s="832" t="s">
        <v>1612</v>
      </c>
      <c r="J224" s="832" t="s">
        <v>1613</v>
      </c>
      <c r="K224" s="832" t="s">
        <v>1614</v>
      </c>
      <c r="L224" s="835">
        <v>106.47</v>
      </c>
      <c r="M224" s="835">
        <v>319.40999999999997</v>
      </c>
      <c r="N224" s="832">
        <v>3</v>
      </c>
      <c r="O224" s="836">
        <v>1</v>
      </c>
      <c r="P224" s="835">
        <v>319.40999999999997</v>
      </c>
      <c r="Q224" s="837">
        <v>1</v>
      </c>
      <c r="R224" s="832">
        <v>3</v>
      </c>
      <c r="S224" s="837">
        <v>1</v>
      </c>
      <c r="T224" s="836">
        <v>1</v>
      </c>
      <c r="U224" s="838">
        <v>1</v>
      </c>
    </row>
    <row r="225" spans="1:21" ht="14.4" customHeight="1" x14ac:dyDescent="0.3">
      <c r="A225" s="831">
        <v>11</v>
      </c>
      <c r="B225" s="832" t="s">
        <v>1297</v>
      </c>
      <c r="C225" s="832" t="s">
        <v>1302</v>
      </c>
      <c r="D225" s="833" t="s">
        <v>2255</v>
      </c>
      <c r="E225" s="834" t="s">
        <v>1317</v>
      </c>
      <c r="F225" s="832" t="s">
        <v>1298</v>
      </c>
      <c r="G225" s="832" t="s">
        <v>1499</v>
      </c>
      <c r="H225" s="832" t="s">
        <v>592</v>
      </c>
      <c r="I225" s="832" t="s">
        <v>1500</v>
      </c>
      <c r="J225" s="832" t="s">
        <v>1501</v>
      </c>
      <c r="K225" s="832" t="s">
        <v>1502</v>
      </c>
      <c r="L225" s="835">
        <v>159.71</v>
      </c>
      <c r="M225" s="835">
        <v>2076.2299999999996</v>
      </c>
      <c r="N225" s="832">
        <v>13</v>
      </c>
      <c r="O225" s="836">
        <v>4.5</v>
      </c>
      <c r="P225" s="835">
        <v>1277.6799999999998</v>
      </c>
      <c r="Q225" s="837">
        <v>0.61538461538461542</v>
      </c>
      <c r="R225" s="832">
        <v>8</v>
      </c>
      <c r="S225" s="837">
        <v>0.61538461538461542</v>
      </c>
      <c r="T225" s="836">
        <v>2.5</v>
      </c>
      <c r="U225" s="838">
        <v>0.55555555555555558</v>
      </c>
    </row>
    <row r="226" spans="1:21" ht="14.4" customHeight="1" x14ac:dyDescent="0.3">
      <c r="A226" s="831">
        <v>11</v>
      </c>
      <c r="B226" s="832" t="s">
        <v>1297</v>
      </c>
      <c r="C226" s="832" t="s">
        <v>1302</v>
      </c>
      <c r="D226" s="833" t="s">
        <v>2255</v>
      </c>
      <c r="E226" s="834" t="s">
        <v>1317</v>
      </c>
      <c r="F226" s="832" t="s">
        <v>1298</v>
      </c>
      <c r="G226" s="832" t="s">
        <v>1615</v>
      </c>
      <c r="H226" s="832" t="s">
        <v>592</v>
      </c>
      <c r="I226" s="832" t="s">
        <v>1616</v>
      </c>
      <c r="J226" s="832" t="s">
        <v>1617</v>
      </c>
      <c r="K226" s="832" t="s">
        <v>1618</v>
      </c>
      <c r="L226" s="835">
        <v>1776.68</v>
      </c>
      <c r="M226" s="835">
        <v>15990.12</v>
      </c>
      <c r="N226" s="832">
        <v>9</v>
      </c>
      <c r="O226" s="836">
        <v>5</v>
      </c>
      <c r="P226" s="835">
        <v>14213.44</v>
      </c>
      <c r="Q226" s="837">
        <v>0.88888888888888884</v>
      </c>
      <c r="R226" s="832">
        <v>8</v>
      </c>
      <c r="S226" s="837">
        <v>0.88888888888888884</v>
      </c>
      <c r="T226" s="836">
        <v>4.5</v>
      </c>
      <c r="U226" s="838">
        <v>0.9</v>
      </c>
    </row>
    <row r="227" spans="1:21" ht="14.4" customHeight="1" x14ac:dyDescent="0.3">
      <c r="A227" s="831">
        <v>11</v>
      </c>
      <c r="B227" s="832" t="s">
        <v>1297</v>
      </c>
      <c r="C227" s="832" t="s">
        <v>1302</v>
      </c>
      <c r="D227" s="833" t="s">
        <v>2255</v>
      </c>
      <c r="E227" s="834" t="s">
        <v>1317</v>
      </c>
      <c r="F227" s="832" t="s">
        <v>1298</v>
      </c>
      <c r="G227" s="832" t="s">
        <v>1619</v>
      </c>
      <c r="H227" s="832" t="s">
        <v>592</v>
      </c>
      <c r="I227" s="832" t="s">
        <v>1620</v>
      </c>
      <c r="J227" s="832" t="s">
        <v>1621</v>
      </c>
      <c r="K227" s="832" t="s">
        <v>1622</v>
      </c>
      <c r="L227" s="835">
        <v>789.2</v>
      </c>
      <c r="M227" s="835">
        <v>1578.4</v>
      </c>
      <c r="N227" s="832">
        <v>2</v>
      </c>
      <c r="O227" s="836">
        <v>0.5</v>
      </c>
      <c r="P227" s="835">
        <v>1578.4</v>
      </c>
      <c r="Q227" s="837">
        <v>1</v>
      </c>
      <c r="R227" s="832">
        <v>2</v>
      </c>
      <c r="S227" s="837">
        <v>1</v>
      </c>
      <c r="T227" s="836">
        <v>0.5</v>
      </c>
      <c r="U227" s="838">
        <v>1</v>
      </c>
    </row>
    <row r="228" spans="1:21" ht="14.4" customHeight="1" x14ac:dyDescent="0.3">
      <c r="A228" s="831">
        <v>11</v>
      </c>
      <c r="B228" s="832" t="s">
        <v>1297</v>
      </c>
      <c r="C228" s="832" t="s">
        <v>1302</v>
      </c>
      <c r="D228" s="833" t="s">
        <v>2255</v>
      </c>
      <c r="E228" s="834" t="s">
        <v>1317</v>
      </c>
      <c r="F228" s="832" t="s">
        <v>1298</v>
      </c>
      <c r="G228" s="832" t="s">
        <v>1623</v>
      </c>
      <c r="H228" s="832" t="s">
        <v>592</v>
      </c>
      <c r="I228" s="832" t="s">
        <v>1624</v>
      </c>
      <c r="J228" s="832" t="s">
        <v>1625</v>
      </c>
      <c r="K228" s="832" t="s">
        <v>1626</v>
      </c>
      <c r="L228" s="835">
        <v>0</v>
      </c>
      <c r="M228" s="835">
        <v>0</v>
      </c>
      <c r="N228" s="832">
        <v>2</v>
      </c>
      <c r="O228" s="836">
        <v>1</v>
      </c>
      <c r="P228" s="835"/>
      <c r="Q228" s="837"/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11</v>
      </c>
      <c r="B229" s="832" t="s">
        <v>1297</v>
      </c>
      <c r="C229" s="832" t="s">
        <v>1302</v>
      </c>
      <c r="D229" s="833" t="s">
        <v>2255</v>
      </c>
      <c r="E229" s="834" t="s">
        <v>1317</v>
      </c>
      <c r="F229" s="832" t="s">
        <v>1298</v>
      </c>
      <c r="G229" s="832" t="s">
        <v>1585</v>
      </c>
      <c r="H229" s="832" t="s">
        <v>592</v>
      </c>
      <c r="I229" s="832" t="s">
        <v>1627</v>
      </c>
      <c r="J229" s="832" t="s">
        <v>1628</v>
      </c>
      <c r="K229" s="832" t="s">
        <v>1629</v>
      </c>
      <c r="L229" s="835">
        <v>271.94</v>
      </c>
      <c r="M229" s="835">
        <v>7614.3200000000006</v>
      </c>
      <c r="N229" s="832">
        <v>28</v>
      </c>
      <c r="O229" s="836">
        <v>9</v>
      </c>
      <c r="P229" s="835">
        <v>6526.56</v>
      </c>
      <c r="Q229" s="837">
        <v>0.8571428571428571</v>
      </c>
      <c r="R229" s="832">
        <v>24</v>
      </c>
      <c r="S229" s="837">
        <v>0.8571428571428571</v>
      </c>
      <c r="T229" s="836">
        <v>7.5</v>
      </c>
      <c r="U229" s="838">
        <v>0.83333333333333337</v>
      </c>
    </row>
    <row r="230" spans="1:21" ht="14.4" customHeight="1" x14ac:dyDescent="0.3">
      <c r="A230" s="831">
        <v>11</v>
      </c>
      <c r="B230" s="832" t="s">
        <v>1297</v>
      </c>
      <c r="C230" s="832" t="s">
        <v>1302</v>
      </c>
      <c r="D230" s="833" t="s">
        <v>2255</v>
      </c>
      <c r="E230" s="834" t="s">
        <v>1317</v>
      </c>
      <c r="F230" s="832" t="s">
        <v>1298</v>
      </c>
      <c r="G230" s="832" t="s">
        <v>1585</v>
      </c>
      <c r="H230" s="832" t="s">
        <v>592</v>
      </c>
      <c r="I230" s="832" t="s">
        <v>1586</v>
      </c>
      <c r="J230" s="832" t="s">
        <v>1587</v>
      </c>
      <c r="K230" s="832" t="s">
        <v>1588</v>
      </c>
      <c r="L230" s="835">
        <v>296.55</v>
      </c>
      <c r="M230" s="835">
        <v>593.1</v>
      </c>
      <c r="N230" s="832">
        <v>2</v>
      </c>
      <c r="O230" s="836">
        <v>0.5</v>
      </c>
      <c r="P230" s="835">
        <v>593.1</v>
      </c>
      <c r="Q230" s="837">
        <v>1</v>
      </c>
      <c r="R230" s="832">
        <v>2</v>
      </c>
      <c r="S230" s="837">
        <v>1</v>
      </c>
      <c r="T230" s="836">
        <v>0.5</v>
      </c>
      <c r="U230" s="838">
        <v>1</v>
      </c>
    </row>
    <row r="231" spans="1:21" ht="14.4" customHeight="1" x14ac:dyDescent="0.3">
      <c r="A231" s="831">
        <v>11</v>
      </c>
      <c r="B231" s="832" t="s">
        <v>1297</v>
      </c>
      <c r="C231" s="832" t="s">
        <v>1302</v>
      </c>
      <c r="D231" s="833" t="s">
        <v>2255</v>
      </c>
      <c r="E231" s="834" t="s">
        <v>1317</v>
      </c>
      <c r="F231" s="832" t="s">
        <v>1298</v>
      </c>
      <c r="G231" s="832" t="s">
        <v>1512</v>
      </c>
      <c r="H231" s="832" t="s">
        <v>592</v>
      </c>
      <c r="I231" s="832" t="s">
        <v>1630</v>
      </c>
      <c r="J231" s="832" t="s">
        <v>1631</v>
      </c>
      <c r="K231" s="832" t="s">
        <v>1155</v>
      </c>
      <c r="L231" s="835">
        <v>0</v>
      </c>
      <c r="M231" s="835">
        <v>0</v>
      </c>
      <c r="N231" s="832">
        <v>1</v>
      </c>
      <c r="O231" s="836">
        <v>1</v>
      </c>
      <c r="P231" s="835">
        <v>0</v>
      </c>
      <c r="Q231" s="837"/>
      <c r="R231" s="832">
        <v>1</v>
      </c>
      <c r="S231" s="837">
        <v>1</v>
      </c>
      <c r="T231" s="836">
        <v>1</v>
      </c>
      <c r="U231" s="838">
        <v>1</v>
      </c>
    </row>
    <row r="232" spans="1:21" ht="14.4" customHeight="1" x14ac:dyDescent="0.3">
      <c r="A232" s="831">
        <v>11</v>
      </c>
      <c r="B232" s="832" t="s">
        <v>1297</v>
      </c>
      <c r="C232" s="832" t="s">
        <v>1302</v>
      </c>
      <c r="D232" s="833" t="s">
        <v>2255</v>
      </c>
      <c r="E232" s="834" t="s">
        <v>1317</v>
      </c>
      <c r="F232" s="832" t="s">
        <v>1298</v>
      </c>
      <c r="G232" s="832" t="s">
        <v>1426</v>
      </c>
      <c r="H232" s="832" t="s">
        <v>635</v>
      </c>
      <c r="I232" s="832" t="s">
        <v>1127</v>
      </c>
      <c r="J232" s="832" t="s">
        <v>1017</v>
      </c>
      <c r="K232" s="832" t="s">
        <v>1128</v>
      </c>
      <c r="L232" s="835">
        <v>154.36000000000001</v>
      </c>
      <c r="M232" s="835">
        <v>1234.8800000000001</v>
      </c>
      <c r="N232" s="832">
        <v>8</v>
      </c>
      <c r="O232" s="836">
        <v>2</v>
      </c>
      <c r="P232" s="835">
        <v>1234.8800000000001</v>
      </c>
      <c r="Q232" s="837">
        <v>1</v>
      </c>
      <c r="R232" s="832">
        <v>8</v>
      </c>
      <c r="S232" s="837">
        <v>1</v>
      </c>
      <c r="T232" s="836">
        <v>2</v>
      </c>
      <c r="U232" s="838">
        <v>1</v>
      </c>
    </row>
    <row r="233" spans="1:21" ht="14.4" customHeight="1" x14ac:dyDescent="0.3">
      <c r="A233" s="831">
        <v>11</v>
      </c>
      <c r="B233" s="832" t="s">
        <v>1297</v>
      </c>
      <c r="C233" s="832" t="s">
        <v>1302</v>
      </c>
      <c r="D233" s="833" t="s">
        <v>2255</v>
      </c>
      <c r="E233" s="834" t="s">
        <v>1317</v>
      </c>
      <c r="F233" s="832" t="s">
        <v>1299</v>
      </c>
      <c r="G233" s="832" t="s">
        <v>1359</v>
      </c>
      <c r="H233" s="832" t="s">
        <v>592</v>
      </c>
      <c r="I233" s="832" t="s">
        <v>1360</v>
      </c>
      <c r="J233" s="832" t="s">
        <v>1361</v>
      </c>
      <c r="K233" s="832" t="s">
        <v>1362</v>
      </c>
      <c r="L233" s="835">
        <v>200</v>
      </c>
      <c r="M233" s="835">
        <v>2400</v>
      </c>
      <c r="N233" s="832">
        <v>12</v>
      </c>
      <c r="O233" s="836">
        <v>6</v>
      </c>
      <c r="P233" s="835">
        <v>2000</v>
      </c>
      <c r="Q233" s="837">
        <v>0.83333333333333337</v>
      </c>
      <c r="R233" s="832">
        <v>10</v>
      </c>
      <c r="S233" s="837">
        <v>0.83333333333333337</v>
      </c>
      <c r="T233" s="836">
        <v>5</v>
      </c>
      <c r="U233" s="838">
        <v>0.83333333333333337</v>
      </c>
    </row>
    <row r="234" spans="1:21" ht="14.4" customHeight="1" x14ac:dyDescent="0.3">
      <c r="A234" s="831">
        <v>11</v>
      </c>
      <c r="B234" s="832" t="s">
        <v>1297</v>
      </c>
      <c r="C234" s="832" t="s">
        <v>1302</v>
      </c>
      <c r="D234" s="833" t="s">
        <v>2255</v>
      </c>
      <c r="E234" s="834" t="s">
        <v>1317</v>
      </c>
      <c r="F234" s="832" t="s">
        <v>1299</v>
      </c>
      <c r="G234" s="832" t="s">
        <v>1535</v>
      </c>
      <c r="H234" s="832" t="s">
        <v>592</v>
      </c>
      <c r="I234" s="832" t="s">
        <v>1632</v>
      </c>
      <c r="J234" s="832" t="s">
        <v>1633</v>
      </c>
      <c r="K234" s="832" t="s">
        <v>1634</v>
      </c>
      <c r="L234" s="835">
        <v>1659.44</v>
      </c>
      <c r="M234" s="835">
        <v>1659.44</v>
      </c>
      <c r="N234" s="832">
        <v>1</v>
      </c>
      <c r="O234" s="836">
        <v>1</v>
      </c>
      <c r="P234" s="835">
        <v>1659.44</v>
      </c>
      <c r="Q234" s="837">
        <v>1</v>
      </c>
      <c r="R234" s="832">
        <v>1</v>
      </c>
      <c r="S234" s="837">
        <v>1</v>
      </c>
      <c r="T234" s="836">
        <v>1</v>
      </c>
      <c r="U234" s="838">
        <v>1</v>
      </c>
    </row>
    <row r="235" spans="1:21" ht="14.4" customHeight="1" x14ac:dyDescent="0.3">
      <c r="A235" s="831">
        <v>11</v>
      </c>
      <c r="B235" s="832" t="s">
        <v>1297</v>
      </c>
      <c r="C235" s="832" t="s">
        <v>1302</v>
      </c>
      <c r="D235" s="833" t="s">
        <v>2255</v>
      </c>
      <c r="E235" s="834" t="s">
        <v>1317</v>
      </c>
      <c r="F235" s="832" t="s">
        <v>1299</v>
      </c>
      <c r="G235" s="832" t="s">
        <v>1535</v>
      </c>
      <c r="H235" s="832" t="s">
        <v>592</v>
      </c>
      <c r="I235" s="832" t="s">
        <v>1635</v>
      </c>
      <c r="J235" s="832" t="s">
        <v>1636</v>
      </c>
      <c r="K235" s="832" t="s">
        <v>1637</v>
      </c>
      <c r="L235" s="835">
        <v>1659.44</v>
      </c>
      <c r="M235" s="835">
        <v>1659.44</v>
      </c>
      <c r="N235" s="832">
        <v>1</v>
      </c>
      <c r="O235" s="836">
        <v>1</v>
      </c>
      <c r="P235" s="835">
        <v>1659.44</v>
      </c>
      <c r="Q235" s="837">
        <v>1</v>
      </c>
      <c r="R235" s="832">
        <v>1</v>
      </c>
      <c r="S235" s="837">
        <v>1</v>
      </c>
      <c r="T235" s="836">
        <v>1</v>
      </c>
      <c r="U235" s="838">
        <v>1</v>
      </c>
    </row>
    <row r="236" spans="1:21" ht="14.4" customHeight="1" x14ac:dyDescent="0.3">
      <c r="A236" s="831">
        <v>11</v>
      </c>
      <c r="B236" s="832" t="s">
        <v>1297</v>
      </c>
      <c r="C236" s="832" t="s">
        <v>1302</v>
      </c>
      <c r="D236" s="833" t="s">
        <v>2255</v>
      </c>
      <c r="E236" s="834" t="s">
        <v>1317</v>
      </c>
      <c r="F236" s="832" t="s">
        <v>1299</v>
      </c>
      <c r="G236" s="832" t="s">
        <v>1535</v>
      </c>
      <c r="H236" s="832" t="s">
        <v>592</v>
      </c>
      <c r="I236" s="832" t="s">
        <v>1638</v>
      </c>
      <c r="J236" s="832" t="s">
        <v>1639</v>
      </c>
      <c r="K236" s="832" t="s">
        <v>1640</v>
      </c>
      <c r="L236" s="835">
        <v>553.15</v>
      </c>
      <c r="M236" s="835">
        <v>553.15</v>
      </c>
      <c r="N236" s="832">
        <v>1</v>
      </c>
      <c r="O236" s="836">
        <v>1</v>
      </c>
      <c r="P236" s="835">
        <v>553.15</v>
      </c>
      <c r="Q236" s="837">
        <v>1</v>
      </c>
      <c r="R236" s="832">
        <v>1</v>
      </c>
      <c r="S236" s="837">
        <v>1</v>
      </c>
      <c r="T236" s="836">
        <v>1</v>
      </c>
      <c r="U236" s="838">
        <v>1</v>
      </c>
    </row>
    <row r="237" spans="1:21" ht="14.4" customHeight="1" x14ac:dyDescent="0.3">
      <c r="A237" s="831">
        <v>11</v>
      </c>
      <c r="B237" s="832" t="s">
        <v>1297</v>
      </c>
      <c r="C237" s="832" t="s">
        <v>1302</v>
      </c>
      <c r="D237" s="833" t="s">
        <v>2255</v>
      </c>
      <c r="E237" s="834" t="s">
        <v>1319</v>
      </c>
      <c r="F237" s="832" t="s">
        <v>1298</v>
      </c>
      <c r="G237" s="832" t="s">
        <v>1363</v>
      </c>
      <c r="H237" s="832" t="s">
        <v>635</v>
      </c>
      <c r="I237" s="832" t="s">
        <v>1188</v>
      </c>
      <c r="J237" s="832" t="s">
        <v>1189</v>
      </c>
      <c r="K237" s="832" t="s">
        <v>1190</v>
      </c>
      <c r="L237" s="835">
        <v>170.52</v>
      </c>
      <c r="M237" s="835">
        <v>2387.2800000000002</v>
      </c>
      <c r="N237" s="832">
        <v>14</v>
      </c>
      <c r="O237" s="836">
        <v>2.5</v>
      </c>
      <c r="P237" s="835">
        <v>341.04</v>
      </c>
      <c r="Q237" s="837">
        <v>0.14285714285714285</v>
      </c>
      <c r="R237" s="832">
        <v>2</v>
      </c>
      <c r="S237" s="837">
        <v>0.14285714285714285</v>
      </c>
      <c r="T237" s="836">
        <v>0.5</v>
      </c>
      <c r="U237" s="838">
        <v>0.2</v>
      </c>
    </row>
    <row r="238" spans="1:21" ht="14.4" customHeight="1" x14ac:dyDescent="0.3">
      <c r="A238" s="831">
        <v>11</v>
      </c>
      <c r="B238" s="832" t="s">
        <v>1297</v>
      </c>
      <c r="C238" s="832" t="s">
        <v>1302</v>
      </c>
      <c r="D238" s="833" t="s">
        <v>2255</v>
      </c>
      <c r="E238" s="834" t="s">
        <v>1319</v>
      </c>
      <c r="F238" s="832" t="s">
        <v>1298</v>
      </c>
      <c r="G238" s="832" t="s">
        <v>1363</v>
      </c>
      <c r="H238" s="832" t="s">
        <v>635</v>
      </c>
      <c r="I238" s="832" t="s">
        <v>1394</v>
      </c>
      <c r="J238" s="832" t="s">
        <v>1189</v>
      </c>
      <c r="K238" s="832" t="s">
        <v>1395</v>
      </c>
      <c r="L238" s="835">
        <v>272.83</v>
      </c>
      <c r="M238" s="835">
        <v>545.66</v>
      </c>
      <c r="N238" s="832">
        <v>2</v>
      </c>
      <c r="O238" s="836">
        <v>1</v>
      </c>
      <c r="P238" s="835">
        <v>545.66</v>
      </c>
      <c r="Q238" s="837">
        <v>1</v>
      </c>
      <c r="R238" s="832">
        <v>2</v>
      </c>
      <c r="S238" s="837">
        <v>1</v>
      </c>
      <c r="T238" s="836">
        <v>1</v>
      </c>
      <c r="U238" s="838">
        <v>1</v>
      </c>
    </row>
    <row r="239" spans="1:21" ht="14.4" customHeight="1" x14ac:dyDescent="0.3">
      <c r="A239" s="831">
        <v>11</v>
      </c>
      <c r="B239" s="832" t="s">
        <v>1297</v>
      </c>
      <c r="C239" s="832" t="s">
        <v>1302</v>
      </c>
      <c r="D239" s="833" t="s">
        <v>2255</v>
      </c>
      <c r="E239" s="834" t="s">
        <v>1319</v>
      </c>
      <c r="F239" s="832" t="s">
        <v>1298</v>
      </c>
      <c r="G239" s="832" t="s">
        <v>1641</v>
      </c>
      <c r="H239" s="832" t="s">
        <v>592</v>
      </c>
      <c r="I239" s="832" t="s">
        <v>1642</v>
      </c>
      <c r="J239" s="832" t="s">
        <v>1643</v>
      </c>
      <c r="K239" s="832" t="s">
        <v>1644</v>
      </c>
      <c r="L239" s="835">
        <v>763.11</v>
      </c>
      <c r="M239" s="835">
        <v>763.11</v>
      </c>
      <c r="N239" s="832">
        <v>1</v>
      </c>
      <c r="O239" s="836">
        <v>1</v>
      </c>
      <c r="P239" s="835">
        <v>763.11</v>
      </c>
      <c r="Q239" s="837">
        <v>1</v>
      </c>
      <c r="R239" s="832">
        <v>1</v>
      </c>
      <c r="S239" s="837">
        <v>1</v>
      </c>
      <c r="T239" s="836">
        <v>1</v>
      </c>
      <c r="U239" s="838">
        <v>1</v>
      </c>
    </row>
    <row r="240" spans="1:21" ht="14.4" customHeight="1" x14ac:dyDescent="0.3">
      <c r="A240" s="831">
        <v>11</v>
      </c>
      <c r="B240" s="832" t="s">
        <v>1297</v>
      </c>
      <c r="C240" s="832" t="s">
        <v>1302</v>
      </c>
      <c r="D240" s="833" t="s">
        <v>2255</v>
      </c>
      <c r="E240" s="834" t="s">
        <v>1319</v>
      </c>
      <c r="F240" s="832" t="s">
        <v>1298</v>
      </c>
      <c r="G240" s="832" t="s">
        <v>1645</v>
      </c>
      <c r="H240" s="832" t="s">
        <v>635</v>
      </c>
      <c r="I240" s="832" t="s">
        <v>1646</v>
      </c>
      <c r="J240" s="832" t="s">
        <v>747</v>
      </c>
      <c r="K240" s="832" t="s">
        <v>1647</v>
      </c>
      <c r="L240" s="835">
        <v>117.55</v>
      </c>
      <c r="M240" s="835">
        <v>235.1</v>
      </c>
      <c r="N240" s="832">
        <v>2</v>
      </c>
      <c r="O240" s="836">
        <v>1.5</v>
      </c>
      <c r="P240" s="835">
        <v>117.55</v>
      </c>
      <c r="Q240" s="837">
        <v>0.5</v>
      </c>
      <c r="R240" s="832">
        <v>1</v>
      </c>
      <c r="S240" s="837">
        <v>0.5</v>
      </c>
      <c r="T240" s="836">
        <v>0.5</v>
      </c>
      <c r="U240" s="838">
        <v>0.33333333333333331</v>
      </c>
    </row>
    <row r="241" spans="1:21" ht="14.4" customHeight="1" x14ac:dyDescent="0.3">
      <c r="A241" s="831">
        <v>11</v>
      </c>
      <c r="B241" s="832" t="s">
        <v>1297</v>
      </c>
      <c r="C241" s="832" t="s">
        <v>1302</v>
      </c>
      <c r="D241" s="833" t="s">
        <v>2255</v>
      </c>
      <c r="E241" s="834" t="s">
        <v>1319</v>
      </c>
      <c r="F241" s="832" t="s">
        <v>1298</v>
      </c>
      <c r="G241" s="832" t="s">
        <v>1648</v>
      </c>
      <c r="H241" s="832" t="s">
        <v>592</v>
      </c>
      <c r="I241" s="832" t="s">
        <v>1649</v>
      </c>
      <c r="J241" s="832" t="s">
        <v>661</v>
      </c>
      <c r="K241" s="832" t="s">
        <v>1650</v>
      </c>
      <c r="L241" s="835">
        <v>18.809999999999999</v>
      </c>
      <c r="M241" s="835">
        <v>112.85999999999999</v>
      </c>
      <c r="N241" s="832">
        <v>6</v>
      </c>
      <c r="O241" s="836">
        <v>1</v>
      </c>
      <c r="P241" s="835">
        <v>112.85999999999999</v>
      </c>
      <c r="Q241" s="837">
        <v>1</v>
      </c>
      <c r="R241" s="832">
        <v>6</v>
      </c>
      <c r="S241" s="837">
        <v>1</v>
      </c>
      <c r="T241" s="836">
        <v>1</v>
      </c>
      <c r="U241" s="838">
        <v>1</v>
      </c>
    </row>
    <row r="242" spans="1:21" ht="14.4" customHeight="1" x14ac:dyDescent="0.3">
      <c r="A242" s="831">
        <v>11</v>
      </c>
      <c r="B242" s="832" t="s">
        <v>1297</v>
      </c>
      <c r="C242" s="832" t="s">
        <v>1302</v>
      </c>
      <c r="D242" s="833" t="s">
        <v>2255</v>
      </c>
      <c r="E242" s="834" t="s">
        <v>1319</v>
      </c>
      <c r="F242" s="832" t="s">
        <v>1298</v>
      </c>
      <c r="G242" s="832" t="s">
        <v>1438</v>
      </c>
      <c r="H242" s="832" t="s">
        <v>592</v>
      </c>
      <c r="I242" s="832" t="s">
        <v>1552</v>
      </c>
      <c r="J242" s="832" t="s">
        <v>1550</v>
      </c>
      <c r="K242" s="832" t="s">
        <v>1553</v>
      </c>
      <c r="L242" s="835">
        <v>322.8</v>
      </c>
      <c r="M242" s="835">
        <v>1936.8</v>
      </c>
      <c r="N242" s="832">
        <v>6</v>
      </c>
      <c r="O242" s="836">
        <v>4</v>
      </c>
      <c r="P242" s="835">
        <v>322.8</v>
      </c>
      <c r="Q242" s="837">
        <v>0.16666666666666669</v>
      </c>
      <c r="R242" s="832">
        <v>1</v>
      </c>
      <c r="S242" s="837">
        <v>0.16666666666666666</v>
      </c>
      <c r="T242" s="836">
        <v>0.5</v>
      </c>
      <c r="U242" s="838">
        <v>0.125</v>
      </c>
    </row>
    <row r="243" spans="1:21" ht="14.4" customHeight="1" x14ac:dyDescent="0.3">
      <c r="A243" s="831">
        <v>11</v>
      </c>
      <c r="B243" s="832" t="s">
        <v>1297</v>
      </c>
      <c r="C243" s="832" t="s">
        <v>1302</v>
      </c>
      <c r="D243" s="833" t="s">
        <v>2255</v>
      </c>
      <c r="E243" s="834" t="s">
        <v>1319</v>
      </c>
      <c r="F243" s="832" t="s">
        <v>1298</v>
      </c>
      <c r="G243" s="832" t="s">
        <v>1438</v>
      </c>
      <c r="H243" s="832" t="s">
        <v>592</v>
      </c>
      <c r="I243" s="832" t="s">
        <v>1651</v>
      </c>
      <c r="J243" s="832" t="s">
        <v>1652</v>
      </c>
      <c r="K243" s="832" t="s">
        <v>1653</v>
      </c>
      <c r="L243" s="835">
        <v>32.28</v>
      </c>
      <c r="M243" s="835">
        <v>96.84</v>
      </c>
      <c r="N243" s="832">
        <v>3</v>
      </c>
      <c r="O243" s="836">
        <v>2</v>
      </c>
      <c r="P243" s="835"/>
      <c r="Q243" s="837">
        <v>0</v>
      </c>
      <c r="R243" s="832"/>
      <c r="S243" s="837">
        <v>0</v>
      </c>
      <c r="T243" s="836"/>
      <c r="U243" s="838">
        <v>0</v>
      </c>
    </row>
    <row r="244" spans="1:21" ht="14.4" customHeight="1" x14ac:dyDescent="0.3">
      <c r="A244" s="831">
        <v>11</v>
      </c>
      <c r="B244" s="832" t="s">
        <v>1297</v>
      </c>
      <c r="C244" s="832" t="s">
        <v>1302</v>
      </c>
      <c r="D244" s="833" t="s">
        <v>2255</v>
      </c>
      <c r="E244" s="834" t="s">
        <v>1319</v>
      </c>
      <c r="F244" s="832" t="s">
        <v>1298</v>
      </c>
      <c r="G244" s="832" t="s">
        <v>1492</v>
      </c>
      <c r="H244" s="832" t="s">
        <v>592</v>
      </c>
      <c r="I244" s="832" t="s">
        <v>1561</v>
      </c>
      <c r="J244" s="832" t="s">
        <v>659</v>
      </c>
      <c r="K244" s="832" t="s">
        <v>1494</v>
      </c>
      <c r="L244" s="835">
        <v>91.11</v>
      </c>
      <c r="M244" s="835">
        <v>182.22</v>
      </c>
      <c r="N244" s="832">
        <v>2</v>
      </c>
      <c r="O244" s="836">
        <v>1</v>
      </c>
      <c r="P244" s="835">
        <v>91.11</v>
      </c>
      <c r="Q244" s="837">
        <v>0.5</v>
      </c>
      <c r="R244" s="832">
        <v>1</v>
      </c>
      <c r="S244" s="837">
        <v>0.5</v>
      </c>
      <c r="T244" s="836">
        <v>0.5</v>
      </c>
      <c r="U244" s="838">
        <v>0.5</v>
      </c>
    </row>
    <row r="245" spans="1:21" ht="14.4" customHeight="1" x14ac:dyDescent="0.3">
      <c r="A245" s="831">
        <v>11</v>
      </c>
      <c r="B245" s="832" t="s">
        <v>1297</v>
      </c>
      <c r="C245" s="832" t="s">
        <v>1302</v>
      </c>
      <c r="D245" s="833" t="s">
        <v>2255</v>
      </c>
      <c r="E245" s="834" t="s">
        <v>1319</v>
      </c>
      <c r="F245" s="832" t="s">
        <v>1298</v>
      </c>
      <c r="G245" s="832" t="s">
        <v>1492</v>
      </c>
      <c r="H245" s="832" t="s">
        <v>592</v>
      </c>
      <c r="I245" s="832" t="s">
        <v>1654</v>
      </c>
      <c r="J245" s="832" t="s">
        <v>659</v>
      </c>
      <c r="K245" s="832" t="s">
        <v>1655</v>
      </c>
      <c r="L245" s="835">
        <v>45.56</v>
      </c>
      <c r="M245" s="835">
        <v>136.68</v>
      </c>
      <c r="N245" s="832">
        <v>3</v>
      </c>
      <c r="O245" s="836">
        <v>1.5</v>
      </c>
      <c r="P245" s="835">
        <v>45.56</v>
      </c>
      <c r="Q245" s="837">
        <v>0.33333333333333331</v>
      </c>
      <c r="R245" s="832">
        <v>1</v>
      </c>
      <c r="S245" s="837">
        <v>0.33333333333333331</v>
      </c>
      <c r="T245" s="836">
        <v>0.5</v>
      </c>
      <c r="U245" s="838">
        <v>0.33333333333333331</v>
      </c>
    </row>
    <row r="246" spans="1:21" ht="14.4" customHeight="1" x14ac:dyDescent="0.3">
      <c r="A246" s="831">
        <v>11</v>
      </c>
      <c r="B246" s="832" t="s">
        <v>1297</v>
      </c>
      <c r="C246" s="832" t="s">
        <v>1302</v>
      </c>
      <c r="D246" s="833" t="s">
        <v>2255</v>
      </c>
      <c r="E246" s="834" t="s">
        <v>1319</v>
      </c>
      <c r="F246" s="832" t="s">
        <v>1298</v>
      </c>
      <c r="G246" s="832" t="s">
        <v>1656</v>
      </c>
      <c r="H246" s="832" t="s">
        <v>592</v>
      </c>
      <c r="I246" s="832" t="s">
        <v>1657</v>
      </c>
      <c r="J246" s="832" t="s">
        <v>1658</v>
      </c>
      <c r="K246" s="832" t="s">
        <v>1659</v>
      </c>
      <c r="L246" s="835">
        <v>93.49</v>
      </c>
      <c r="M246" s="835">
        <v>186.98</v>
      </c>
      <c r="N246" s="832">
        <v>2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" customHeight="1" x14ac:dyDescent="0.3">
      <c r="A247" s="831">
        <v>11</v>
      </c>
      <c r="B247" s="832" t="s">
        <v>1297</v>
      </c>
      <c r="C247" s="832" t="s">
        <v>1302</v>
      </c>
      <c r="D247" s="833" t="s">
        <v>2255</v>
      </c>
      <c r="E247" s="834" t="s">
        <v>1319</v>
      </c>
      <c r="F247" s="832" t="s">
        <v>1298</v>
      </c>
      <c r="G247" s="832" t="s">
        <v>1660</v>
      </c>
      <c r="H247" s="832" t="s">
        <v>592</v>
      </c>
      <c r="I247" s="832" t="s">
        <v>1661</v>
      </c>
      <c r="J247" s="832" t="s">
        <v>832</v>
      </c>
      <c r="K247" s="832" t="s">
        <v>1662</v>
      </c>
      <c r="L247" s="835">
        <v>107.27</v>
      </c>
      <c r="M247" s="835">
        <v>214.54</v>
      </c>
      <c r="N247" s="832">
        <v>2</v>
      </c>
      <c r="O247" s="836">
        <v>1</v>
      </c>
      <c r="P247" s="835"/>
      <c r="Q247" s="837">
        <v>0</v>
      </c>
      <c r="R247" s="832"/>
      <c r="S247" s="837">
        <v>0</v>
      </c>
      <c r="T247" s="836"/>
      <c r="U247" s="838">
        <v>0</v>
      </c>
    </row>
    <row r="248" spans="1:21" ht="14.4" customHeight="1" x14ac:dyDescent="0.3">
      <c r="A248" s="831">
        <v>11</v>
      </c>
      <c r="B248" s="832" t="s">
        <v>1297</v>
      </c>
      <c r="C248" s="832" t="s">
        <v>1302</v>
      </c>
      <c r="D248" s="833" t="s">
        <v>2255</v>
      </c>
      <c r="E248" s="834" t="s">
        <v>1319</v>
      </c>
      <c r="F248" s="832" t="s">
        <v>1298</v>
      </c>
      <c r="G248" s="832" t="s">
        <v>1663</v>
      </c>
      <c r="H248" s="832" t="s">
        <v>592</v>
      </c>
      <c r="I248" s="832" t="s">
        <v>1664</v>
      </c>
      <c r="J248" s="832" t="s">
        <v>1665</v>
      </c>
      <c r="K248" s="832" t="s">
        <v>1666</v>
      </c>
      <c r="L248" s="835">
        <v>0</v>
      </c>
      <c r="M248" s="835">
        <v>0</v>
      </c>
      <c r="N248" s="832">
        <v>44</v>
      </c>
      <c r="O248" s="836">
        <v>11.5</v>
      </c>
      <c r="P248" s="835">
        <v>0</v>
      </c>
      <c r="Q248" s="837"/>
      <c r="R248" s="832">
        <v>27</v>
      </c>
      <c r="S248" s="837">
        <v>0.61363636363636365</v>
      </c>
      <c r="T248" s="836">
        <v>7</v>
      </c>
      <c r="U248" s="838">
        <v>0.60869565217391308</v>
      </c>
    </row>
    <row r="249" spans="1:21" ht="14.4" customHeight="1" x14ac:dyDescent="0.3">
      <c r="A249" s="831">
        <v>11</v>
      </c>
      <c r="B249" s="832" t="s">
        <v>1297</v>
      </c>
      <c r="C249" s="832" t="s">
        <v>1302</v>
      </c>
      <c r="D249" s="833" t="s">
        <v>2255</v>
      </c>
      <c r="E249" s="834" t="s">
        <v>1319</v>
      </c>
      <c r="F249" s="832" t="s">
        <v>1298</v>
      </c>
      <c r="G249" s="832" t="s">
        <v>1499</v>
      </c>
      <c r="H249" s="832" t="s">
        <v>592</v>
      </c>
      <c r="I249" s="832" t="s">
        <v>1500</v>
      </c>
      <c r="J249" s="832" t="s">
        <v>1501</v>
      </c>
      <c r="K249" s="832" t="s">
        <v>1502</v>
      </c>
      <c r="L249" s="835">
        <v>159.71</v>
      </c>
      <c r="M249" s="835">
        <v>638.84</v>
      </c>
      <c r="N249" s="832">
        <v>4</v>
      </c>
      <c r="O249" s="836">
        <v>2</v>
      </c>
      <c r="P249" s="835"/>
      <c r="Q249" s="837">
        <v>0</v>
      </c>
      <c r="R249" s="832"/>
      <c r="S249" s="837">
        <v>0</v>
      </c>
      <c r="T249" s="836"/>
      <c r="U249" s="838">
        <v>0</v>
      </c>
    </row>
    <row r="250" spans="1:21" ht="14.4" customHeight="1" x14ac:dyDescent="0.3">
      <c r="A250" s="831">
        <v>11</v>
      </c>
      <c r="B250" s="832" t="s">
        <v>1297</v>
      </c>
      <c r="C250" s="832" t="s">
        <v>1302</v>
      </c>
      <c r="D250" s="833" t="s">
        <v>2255</v>
      </c>
      <c r="E250" s="834" t="s">
        <v>1319</v>
      </c>
      <c r="F250" s="832" t="s">
        <v>1298</v>
      </c>
      <c r="G250" s="832" t="s">
        <v>1499</v>
      </c>
      <c r="H250" s="832" t="s">
        <v>592</v>
      </c>
      <c r="I250" s="832" t="s">
        <v>1667</v>
      </c>
      <c r="J250" s="832" t="s">
        <v>1501</v>
      </c>
      <c r="K250" s="832" t="s">
        <v>1668</v>
      </c>
      <c r="L250" s="835">
        <v>0</v>
      </c>
      <c r="M250" s="835">
        <v>0</v>
      </c>
      <c r="N250" s="832">
        <v>1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11</v>
      </c>
      <c r="B251" s="832" t="s">
        <v>1297</v>
      </c>
      <c r="C251" s="832" t="s">
        <v>1302</v>
      </c>
      <c r="D251" s="833" t="s">
        <v>2255</v>
      </c>
      <c r="E251" s="834" t="s">
        <v>1319</v>
      </c>
      <c r="F251" s="832" t="s">
        <v>1298</v>
      </c>
      <c r="G251" s="832" t="s">
        <v>1367</v>
      </c>
      <c r="H251" s="832" t="s">
        <v>592</v>
      </c>
      <c r="I251" s="832" t="s">
        <v>1669</v>
      </c>
      <c r="J251" s="832" t="s">
        <v>1369</v>
      </c>
      <c r="K251" s="832" t="s">
        <v>1670</v>
      </c>
      <c r="L251" s="835">
        <v>30.46</v>
      </c>
      <c r="M251" s="835">
        <v>456.9</v>
      </c>
      <c r="N251" s="832">
        <v>15</v>
      </c>
      <c r="O251" s="836">
        <v>3.5</v>
      </c>
      <c r="P251" s="835">
        <v>91.38</v>
      </c>
      <c r="Q251" s="837">
        <v>0.2</v>
      </c>
      <c r="R251" s="832">
        <v>3</v>
      </c>
      <c r="S251" s="837">
        <v>0.2</v>
      </c>
      <c r="T251" s="836">
        <v>0.5</v>
      </c>
      <c r="U251" s="838">
        <v>0.14285714285714285</v>
      </c>
    </row>
    <row r="252" spans="1:21" ht="14.4" customHeight="1" x14ac:dyDescent="0.3">
      <c r="A252" s="831">
        <v>11</v>
      </c>
      <c r="B252" s="832" t="s">
        <v>1297</v>
      </c>
      <c r="C252" s="832" t="s">
        <v>1302</v>
      </c>
      <c r="D252" s="833" t="s">
        <v>2255</v>
      </c>
      <c r="E252" s="834" t="s">
        <v>1319</v>
      </c>
      <c r="F252" s="832" t="s">
        <v>1298</v>
      </c>
      <c r="G252" s="832" t="s">
        <v>1367</v>
      </c>
      <c r="H252" s="832" t="s">
        <v>592</v>
      </c>
      <c r="I252" s="832" t="s">
        <v>1368</v>
      </c>
      <c r="J252" s="832" t="s">
        <v>1369</v>
      </c>
      <c r="K252" s="832" t="s">
        <v>1370</v>
      </c>
      <c r="L252" s="835">
        <v>60.9</v>
      </c>
      <c r="M252" s="835">
        <v>1583.3999999999999</v>
      </c>
      <c r="N252" s="832">
        <v>26</v>
      </c>
      <c r="O252" s="836">
        <v>5</v>
      </c>
      <c r="P252" s="835">
        <v>730.8</v>
      </c>
      <c r="Q252" s="837">
        <v>0.46153846153846156</v>
      </c>
      <c r="R252" s="832">
        <v>12</v>
      </c>
      <c r="S252" s="837">
        <v>0.46153846153846156</v>
      </c>
      <c r="T252" s="836">
        <v>2</v>
      </c>
      <c r="U252" s="838">
        <v>0.4</v>
      </c>
    </row>
    <row r="253" spans="1:21" ht="14.4" customHeight="1" x14ac:dyDescent="0.3">
      <c r="A253" s="831">
        <v>11</v>
      </c>
      <c r="B253" s="832" t="s">
        <v>1297</v>
      </c>
      <c r="C253" s="832" t="s">
        <v>1302</v>
      </c>
      <c r="D253" s="833" t="s">
        <v>2255</v>
      </c>
      <c r="E253" s="834" t="s">
        <v>1319</v>
      </c>
      <c r="F253" s="832" t="s">
        <v>1298</v>
      </c>
      <c r="G253" s="832" t="s">
        <v>1371</v>
      </c>
      <c r="H253" s="832" t="s">
        <v>592</v>
      </c>
      <c r="I253" s="832" t="s">
        <v>1472</v>
      </c>
      <c r="J253" s="832" t="s">
        <v>870</v>
      </c>
      <c r="K253" s="832" t="s">
        <v>1473</v>
      </c>
      <c r="L253" s="835">
        <v>0</v>
      </c>
      <c r="M253" s="835">
        <v>0</v>
      </c>
      <c r="N253" s="832">
        <v>33</v>
      </c>
      <c r="O253" s="836">
        <v>8</v>
      </c>
      <c r="P253" s="835">
        <v>0</v>
      </c>
      <c r="Q253" s="837"/>
      <c r="R253" s="832">
        <v>12</v>
      </c>
      <c r="S253" s="837">
        <v>0.36363636363636365</v>
      </c>
      <c r="T253" s="836">
        <v>3.5</v>
      </c>
      <c r="U253" s="838">
        <v>0.4375</v>
      </c>
    </row>
    <row r="254" spans="1:21" ht="14.4" customHeight="1" x14ac:dyDescent="0.3">
      <c r="A254" s="831">
        <v>11</v>
      </c>
      <c r="B254" s="832" t="s">
        <v>1297</v>
      </c>
      <c r="C254" s="832" t="s">
        <v>1302</v>
      </c>
      <c r="D254" s="833" t="s">
        <v>2255</v>
      </c>
      <c r="E254" s="834" t="s">
        <v>1319</v>
      </c>
      <c r="F254" s="832" t="s">
        <v>1298</v>
      </c>
      <c r="G254" s="832" t="s">
        <v>1371</v>
      </c>
      <c r="H254" s="832" t="s">
        <v>592</v>
      </c>
      <c r="I254" s="832" t="s">
        <v>1372</v>
      </c>
      <c r="J254" s="832" t="s">
        <v>870</v>
      </c>
      <c r="K254" s="832" t="s">
        <v>1373</v>
      </c>
      <c r="L254" s="835">
        <v>0</v>
      </c>
      <c r="M254" s="835">
        <v>0</v>
      </c>
      <c r="N254" s="832">
        <v>16</v>
      </c>
      <c r="O254" s="836">
        <v>8</v>
      </c>
      <c r="P254" s="835">
        <v>0</v>
      </c>
      <c r="Q254" s="837"/>
      <c r="R254" s="832">
        <v>9</v>
      </c>
      <c r="S254" s="837">
        <v>0.5625</v>
      </c>
      <c r="T254" s="836">
        <v>3.5</v>
      </c>
      <c r="U254" s="838">
        <v>0.4375</v>
      </c>
    </row>
    <row r="255" spans="1:21" ht="14.4" customHeight="1" x14ac:dyDescent="0.3">
      <c r="A255" s="831">
        <v>11</v>
      </c>
      <c r="B255" s="832" t="s">
        <v>1297</v>
      </c>
      <c r="C255" s="832" t="s">
        <v>1302</v>
      </c>
      <c r="D255" s="833" t="s">
        <v>2255</v>
      </c>
      <c r="E255" s="834" t="s">
        <v>1319</v>
      </c>
      <c r="F255" s="832" t="s">
        <v>1298</v>
      </c>
      <c r="G255" s="832" t="s">
        <v>1671</v>
      </c>
      <c r="H255" s="832" t="s">
        <v>592</v>
      </c>
      <c r="I255" s="832" t="s">
        <v>1672</v>
      </c>
      <c r="J255" s="832" t="s">
        <v>1673</v>
      </c>
      <c r="K255" s="832" t="s">
        <v>1674</v>
      </c>
      <c r="L255" s="835">
        <v>63.47</v>
      </c>
      <c r="M255" s="835">
        <v>190.41</v>
      </c>
      <c r="N255" s="832">
        <v>3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11</v>
      </c>
      <c r="B256" s="832" t="s">
        <v>1297</v>
      </c>
      <c r="C256" s="832" t="s">
        <v>1302</v>
      </c>
      <c r="D256" s="833" t="s">
        <v>2255</v>
      </c>
      <c r="E256" s="834" t="s">
        <v>1319</v>
      </c>
      <c r="F256" s="832" t="s">
        <v>1298</v>
      </c>
      <c r="G256" s="832" t="s">
        <v>1675</v>
      </c>
      <c r="H256" s="832" t="s">
        <v>592</v>
      </c>
      <c r="I256" s="832" t="s">
        <v>1676</v>
      </c>
      <c r="J256" s="832" t="s">
        <v>1677</v>
      </c>
      <c r="K256" s="832" t="s">
        <v>1678</v>
      </c>
      <c r="L256" s="835">
        <v>98.75</v>
      </c>
      <c r="M256" s="835">
        <v>296.25</v>
      </c>
      <c r="N256" s="832">
        <v>3</v>
      </c>
      <c r="O256" s="836">
        <v>0.5</v>
      </c>
      <c r="P256" s="835"/>
      <c r="Q256" s="837">
        <v>0</v>
      </c>
      <c r="R256" s="832"/>
      <c r="S256" s="837">
        <v>0</v>
      </c>
      <c r="T256" s="836"/>
      <c r="U256" s="838">
        <v>0</v>
      </c>
    </row>
    <row r="257" spans="1:21" ht="14.4" customHeight="1" x14ac:dyDescent="0.3">
      <c r="A257" s="831">
        <v>11</v>
      </c>
      <c r="B257" s="832" t="s">
        <v>1297</v>
      </c>
      <c r="C257" s="832" t="s">
        <v>1302</v>
      </c>
      <c r="D257" s="833" t="s">
        <v>2255</v>
      </c>
      <c r="E257" s="834" t="s">
        <v>1319</v>
      </c>
      <c r="F257" s="832" t="s">
        <v>1298</v>
      </c>
      <c r="G257" s="832" t="s">
        <v>1679</v>
      </c>
      <c r="H257" s="832" t="s">
        <v>592</v>
      </c>
      <c r="I257" s="832" t="s">
        <v>1680</v>
      </c>
      <c r="J257" s="832" t="s">
        <v>1681</v>
      </c>
      <c r="K257" s="832" t="s">
        <v>1682</v>
      </c>
      <c r="L257" s="835">
        <v>619.6</v>
      </c>
      <c r="M257" s="835">
        <v>619.6</v>
      </c>
      <c r="N257" s="832">
        <v>1</v>
      </c>
      <c r="O257" s="836">
        <v>0.5</v>
      </c>
      <c r="P257" s="835">
        <v>619.6</v>
      </c>
      <c r="Q257" s="837">
        <v>1</v>
      </c>
      <c r="R257" s="832">
        <v>1</v>
      </c>
      <c r="S257" s="837">
        <v>1</v>
      </c>
      <c r="T257" s="836">
        <v>0.5</v>
      </c>
      <c r="U257" s="838">
        <v>1</v>
      </c>
    </row>
    <row r="258" spans="1:21" ht="14.4" customHeight="1" x14ac:dyDescent="0.3">
      <c r="A258" s="831">
        <v>11</v>
      </c>
      <c r="B258" s="832" t="s">
        <v>1297</v>
      </c>
      <c r="C258" s="832" t="s">
        <v>1302</v>
      </c>
      <c r="D258" s="833" t="s">
        <v>2255</v>
      </c>
      <c r="E258" s="834" t="s">
        <v>1319</v>
      </c>
      <c r="F258" s="832" t="s">
        <v>1298</v>
      </c>
      <c r="G258" s="832" t="s">
        <v>1382</v>
      </c>
      <c r="H258" s="832" t="s">
        <v>592</v>
      </c>
      <c r="I258" s="832" t="s">
        <v>1683</v>
      </c>
      <c r="J258" s="832" t="s">
        <v>1684</v>
      </c>
      <c r="K258" s="832" t="s">
        <v>1431</v>
      </c>
      <c r="L258" s="835">
        <v>0</v>
      </c>
      <c r="M258" s="835">
        <v>0</v>
      </c>
      <c r="N258" s="832">
        <v>9</v>
      </c>
      <c r="O258" s="836">
        <v>6</v>
      </c>
      <c r="P258" s="835">
        <v>0</v>
      </c>
      <c r="Q258" s="837"/>
      <c r="R258" s="832">
        <v>4</v>
      </c>
      <c r="S258" s="837">
        <v>0.44444444444444442</v>
      </c>
      <c r="T258" s="836">
        <v>2</v>
      </c>
      <c r="U258" s="838">
        <v>0.33333333333333331</v>
      </c>
    </row>
    <row r="259" spans="1:21" ht="14.4" customHeight="1" x14ac:dyDescent="0.3">
      <c r="A259" s="831">
        <v>11</v>
      </c>
      <c r="B259" s="832" t="s">
        <v>1297</v>
      </c>
      <c r="C259" s="832" t="s">
        <v>1302</v>
      </c>
      <c r="D259" s="833" t="s">
        <v>2255</v>
      </c>
      <c r="E259" s="834" t="s">
        <v>1319</v>
      </c>
      <c r="F259" s="832" t="s">
        <v>1298</v>
      </c>
      <c r="G259" s="832" t="s">
        <v>1339</v>
      </c>
      <c r="H259" s="832" t="s">
        <v>635</v>
      </c>
      <c r="I259" s="832" t="s">
        <v>1354</v>
      </c>
      <c r="J259" s="832" t="s">
        <v>673</v>
      </c>
      <c r="K259" s="832" t="s">
        <v>1092</v>
      </c>
      <c r="L259" s="835">
        <v>490.89</v>
      </c>
      <c r="M259" s="835">
        <v>3927.12</v>
      </c>
      <c r="N259" s="832">
        <v>8</v>
      </c>
      <c r="O259" s="836">
        <v>4.5</v>
      </c>
      <c r="P259" s="835">
        <v>1963.56</v>
      </c>
      <c r="Q259" s="837">
        <v>0.5</v>
      </c>
      <c r="R259" s="832">
        <v>4</v>
      </c>
      <c r="S259" s="837">
        <v>0.5</v>
      </c>
      <c r="T259" s="836">
        <v>1.5</v>
      </c>
      <c r="U259" s="838">
        <v>0.33333333333333331</v>
      </c>
    </row>
    <row r="260" spans="1:21" ht="14.4" customHeight="1" x14ac:dyDescent="0.3">
      <c r="A260" s="831">
        <v>11</v>
      </c>
      <c r="B260" s="832" t="s">
        <v>1297</v>
      </c>
      <c r="C260" s="832" t="s">
        <v>1302</v>
      </c>
      <c r="D260" s="833" t="s">
        <v>2255</v>
      </c>
      <c r="E260" s="834" t="s">
        <v>1319</v>
      </c>
      <c r="F260" s="832" t="s">
        <v>1298</v>
      </c>
      <c r="G260" s="832" t="s">
        <v>1339</v>
      </c>
      <c r="H260" s="832" t="s">
        <v>635</v>
      </c>
      <c r="I260" s="832" t="s">
        <v>1340</v>
      </c>
      <c r="J260" s="832" t="s">
        <v>673</v>
      </c>
      <c r="K260" s="832" t="s">
        <v>1090</v>
      </c>
      <c r="L260" s="835">
        <v>736.33</v>
      </c>
      <c r="M260" s="835">
        <v>16199.260000000002</v>
      </c>
      <c r="N260" s="832">
        <v>22</v>
      </c>
      <c r="O260" s="836">
        <v>10.5</v>
      </c>
      <c r="P260" s="835">
        <v>8835.9600000000009</v>
      </c>
      <c r="Q260" s="837">
        <v>0.54545454545454541</v>
      </c>
      <c r="R260" s="832">
        <v>12</v>
      </c>
      <c r="S260" s="837">
        <v>0.54545454545454541</v>
      </c>
      <c r="T260" s="836">
        <v>6</v>
      </c>
      <c r="U260" s="838">
        <v>0.5714285714285714</v>
      </c>
    </row>
    <row r="261" spans="1:21" ht="14.4" customHeight="1" x14ac:dyDescent="0.3">
      <c r="A261" s="831">
        <v>11</v>
      </c>
      <c r="B261" s="832" t="s">
        <v>1297</v>
      </c>
      <c r="C261" s="832" t="s">
        <v>1302</v>
      </c>
      <c r="D261" s="833" t="s">
        <v>2255</v>
      </c>
      <c r="E261" s="834" t="s">
        <v>1319</v>
      </c>
      <c r="F261" s="832" t="s">
        <v>1298</v>
      </c>
      <c r="G261" s="832" t="s">
        <v>1339</v>
      </c>
      <c r="H261" s="832" t="s">
        <v>635</v>
      </c>
      <c r="I261" s="832" t="s">
        <v>1341</v>
      </c>
      <c r="J261" s="832" t="s">
        <v>673</v>
      </c>
      <c r="K261" s="832" t="s">
        <v>1165</v>
      </c>
      <c r="L261" s="835">
        <v>923.74</v>
      </c>
      <c r="M261" s="835">
        <v>4618.7</v>
      </c>
      <c r="N261" s="832">
        <v>5</v>
      </c>
      <c r="O261" s="836">
        <v>2.5</v>
      </c>
      <c r="P261" s="835">
        <v>3694.96</v>
      </c>
      <c r="Q261" s="837">
        <v>0.8</v>
      </c>
      <c r="R261" s="832">
        <v>4</v>
      </c>
      <c r="S261" s="837">
        <v>0.8</v>
      </c>
      <c r="T261" s="836">
        <v>1.5</v>
      </c>
      <c r="U261" s="838">
        <v>0.6</v>
      </c>
    </row>
    <row r="262" spans="1:21" ht="14.4" customHeight="1" x14ac:dyDescent="0.3">
      <c r="A262" s="831">
        <v>11</v>
      </c>
      <c r="B262" s="832" t="s">
        <v>1297</v>
      </c>
      <c r="C262" s="832" t="s">
        <v>1302</v>
      </c>
      <c r="D262" s="833" t="s">
        <v>2255</v>
      </c>
      <c r="E262" s="834" t="s">
        <v>1319</v>
      </c>
      <c r="F262" s="832" t="s">
        <v>1298</v>
      </c>
      <c r="G262" s="832" t="s">
        <v>1358</v>
      </c>
      <c r="H262" s="832" t="s">
        <v>635</v>
      </c>
      <c r="I262" s="832" t="s">
        <v>1144</v>
      </c>
      <c r="J262" s="832" t="s">
        <v>636</v>
      </c>
      <c r="K262" s="832" t="s">
        <v>1145</v>
      </c>
      <c r="L262" s="835">
        <v>48.42</v>
      </c>
      <c r="M262" s="835">
        <v>774.72</v>
      </c>
      <c r="N262" s="832">
        <v>16</v>
      </c>
      <c r="O262" s="836">
        <v>11</v>
      </c>
      <c r="P262" s="835">
        <v>338.94</v>
      </c>
      <c r="Q262" s="837">
        <v>0.4375</v>
      </c>
      <c r="R262" s="832">
        <v>7</v>
      </c>
      <c r="S262" s="837">
        <v>0.4375</v>
      </c>
      <c r="T262" s="836">
        <v>3.5</v>
      </c>
      <c r="U262" s="838">
        <v>0.31818181818181818</v>
      </c>
    </row>
    <row r="263" spans="1:21" ht="14.4" customHeight="1" x14ac:dyDescent="0.3">
      <c r="A263" s="831">
        <v>11</v>
      </c>
      <c r="B263" s="832" t="s">
        <v>1297</v>
      </c>
      <c r="C263" s="832" t="s">
        <v>1302</v>
      </c>
      <c r="D263" s="833" t="s">
        <v>2255</v>
      </c>
      <c r="E263" s="834" t="s">
        <v>1319</v>
      </c>
      <c r="F263" s="832" t="s">
        <v>1298</v>
      </c>
      <c r="G263" s="832" t="s">
        <v>1358</v>
      </c>
      <c r="H263" s="832" t="s">
        <v>592</v>
      </c>
      <c r="I263" s="832" t="s">
        <v>1462</v>
      </c>
      <c r="J263" s="832" t="s">
        <v>636</v>
      </c>
      <c r="K263" s="832" t="s">
        <v>1463</v>
      </c>
      <c r="L263" s="835">
        <v>48.42</v>
      </c>
      <c r="M263" s="835">
        <v>2759.9400000000005</v>
      </c>
      <c r="N263" s="832">
        <v>57</v>
      </c>
      <c r="O263" s="836">
        <v>33</v>
      </c>
      <c r="P263" s="835">
        <v>871.56</v>
      </c>
      <c r="Q263" s="837">
        <v>0.31578947368421045</v>
      </c>
      <c r="R263" s="832">
        <v>18</v>
      </c>
      <c r="S263" s="837">
        <v>0.31578947368421051</v>
      </c>
      <c r="T263" s="836">
        <v>11</v>
      </c>
      <c r="U263" s="838">
        <v>0.33333333333333331</v>
      </c>
    </row>
    <row r="264" spans="1:21" ht="14.4" customHeight="1" x14ac:dyDescent="0.3">
      <c r="A264" s="831">
        <v>11</v>
      </c>
      <c r="B264" s="832" t="s">
        <v>1297</v>
      </c>
      <c r="C264" s="832" t="s">
        <v>1302</v>
      </c>
      <c r="D264" s="833" t="s">
        <v>2255</v>
      </c>
      <c r="E264" s="834" t="s">
        <v>1319</v>
      </c>
      <c r="F264" s="832" t="s">
        <v>1298</v>
      </c>
      <c r="G264" s="832" t="s">
        <v>1358</v>
      </c>
      <c r="H264" s="832" t="s">
        <v>592</v>
      </c>
      <c r="I264" s="832" t="s">
        <v>1685</v>
      </c>
      <c r="J264" s="832" t="s">
        <v>1686</v>
      </c>
      <c r="K264" s="832" t="s">
        <v>1687</v>
      </c>
      <c r="L264" s="835">
        <v>48.42</v>
      </c>
      <c r="M264" s="835">
        <v>145.26</v>
      </c>
      <c r="N264" s="832">
        <v>3</v>
      </c>
      <c r="O264" s="836">
        <v>1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11</v>
      </c>
      <c r="B265" s="832" t="s">
        <v>1297</v>
      </c>
      <c r="C265" s="832" t="s">
        <v>1302</v>
      </c>
      <c r="D265" s="833" t="s">
        <v>2255</v>
      </c>
      <c r="E265" s="834" t="s">
        <v>1319</v>
      </c>
      <c r="F265" s="832" t="s">
        <v>1298</v>
      </c>
      <c r="G265" s="832" t="s">
        <v>1688</v>
      </c>
      <c r="H265" s="832" t="s">
        <v>592</v>
      </c>
      <c r="I265" s="832" t="s">
        <v>1689</v>
      </c>
      <c r="J265" s="832" t="s">
        <v>1690</v>
      </c>
      <c r="K265" s="832" t="s">
        <v>1691</v>
      </c>
      <c r="L265" s="835">
        <v>0</v>
      </c>
      <c r="M265" s="835">
        <v>0</v>
      </c>
      <c r="N265" s="832">
        <v>1</v>
      </c>
      <c r="O265" s="836">
        <v>0.5</v>
      </c>
      <c r="P265" s="835"/>
      <c r="Q265" s="837"/>
      <c r="R265" s="832"/>
      <c r="S265" s="837">
        <v>0</v>
      </c>
      <c r="T265" s="836"/>
      <c r="U265" s="838">
        <v>0</v>
      </c>
    </row>
    <row r="266" spans="1:21" ht="14.4" customHeight="1" x14ac:dyDescent="0.3">
      <c r="A266" s="831">
        <v>11</v>
      </c>
      <c r="B266" s="832" t="s">
        <v>1297</v>
      </c>
      <c r="C266" s="832" t="s">
        <v>1302</v>
      </c>
      <c r="D266" s="833" t="s">
        <v>2255</v>
      </c>
      <c r="E266" s="834" t="s">
        <v>1319</v>
      </c>
      <c r="F266" s="832" t="s">
        <v>1298</v>
      </c>
      <c r="G266" s="832" t="s">
        <v>1692</v>
      </c>
      <c r="H266" s="832" t="s">
        <v>592</v>
      </c>
      <c r="I266" s="832" t="s">
        <v>1693</v>
      </c>
      <c r="J266" s="832" t="s">
        <v>1694</v>
      </c>
      <c r="K266" s="832" t="s">
        <v>1695</v>
      </c>
      <c r="L266" s="835">
        <v>54.55</v>
      </c>
      <c r="M266" s="835">
        <v>163.64999999999998</v>
      </c>
      <c r="N266" s="832">
        <v>3</v>
      </c>
      <c r="O266" s="836">
        <v>0.5</v>
      </c>
      <c r="P266" s="835">
        <v>163.64999999999998</v>
      </c>
      <c r="Q266" s="837">
        <v>1</v>
      </c>
      <c r="R266" s="832">
        <v>3</v>
      </c>
      <c r="S266" s="837">
        <v>1</v>
      </c>
      <c r="T266" s="836">
        <v>0.5</v>
      </c>
      <c r="U266" s="838">
        <v>1</v>
      </c>
    </row>
    <row r="267" spans="1:21" ht="14.4" customHeight="1" x14ac:dyDescent="0.3">
      <c r="A267" s="831">
        <v>11</v>
      </c>
      <c r="B267" s="832" t="s">
        <v>1297</v>
      </c>
      <c r="C267" s="832" t="s">
        <v>1302</v>
      </c>
      <c r="D267" s="833" t="s">
        <v>2255</v>
      </c>
      <c r="E267" s="834" t="s">
        <v>1319</v>
      </c>
      <c r="F267" s="832" t="s">
        <v>1298</v>
      </c>
      <c r="G267" s="832" t="s">
        <v>1414</v>
      </c>
      <c r="H267" s="832" t="s">
        <v>592</v>
      </c>
      <c r="I267" s="832" t="s">
        <v>1415</v>
      </c>
      <c r="J267" s="832" t="s">
        <v>1416</v>
      </c>
      <c r="K267" s="832" t="s">
        <v>1417</v>
      </c>
      <c r="L267" s="835">
        <v>0</v>
      </c>
      <c r="M267" s="835">
        <v>0</v>
      </c>
      <c r="N267" s="832">
        <v>3</v>
      </c>
      <c r="O267" s="836">
        <v>0.5</v>
      </c>
      <c r="P267" s="835">
        <v>0</v>
      </c>
      <c r="Q267" s="837"/>
      <c r="R267" s="832">
        <v>3</v>
      </c>
      <c r="S267" s="837">
        <v>1</v>
      </c>
      <c r="T267" s="836">
        <v>0.5</v>
      </c>
      <c r="U267" s="838">
        <v>1</v>
      </c>
    </row>
    <row r="268" spans="1:21" ht="14.4" customHeight="1" x14ac:dyDescent="0.3">
      <c r="A268" s="831">
        <v>11</v>
      </c>
      <c r="B268" s="832" t="s">
        <v>1297</v>
      </c>
      <c r="C268" s="832" t="s">
        <v>1302</v>
      </c>
      <c r="D268" s="833" t="s">
        <v>2255</v>
      </c>
      <c r="E268" s="834" t="s">
        <v>1319</v>
      </c>
      <c r="F268" s="832" t="s">
        <v>1298</v>
      </c>
      <c r="G268" s="832" t="s">
        <v>1342</v>
      </c>
      <c r="H268" s="832" t="s">
        <v>635</v>
      </c>
      <c r="I268" s="832" t="s">
        <v>1147</v>
      </c>
      <c r="J268" s="832" t="s">
        <v>1148</v>
      </c>
      <c r="K268" s="832" t="s">
        <v>1149</v>
      </c>
      <c r="L268" s="835">
        <v>0</v>
      </c>
      <c r="M268" s="835">
        <v>0</v>
      </c>
      <c r="N268" s="832">
        <v>10</v>
      </c>
      <c r="O268" s="836">
        <v>3</v>
      </c>
      <c r="P268" s="835">
        <v>0</v>
      </c>
      <c r="Q268" s="837"/>
      <c r="R268" s="832">
        <v>5</v>
      </c>
      <c r="S268" s="837">
        <v>0.5</v>
      </c>
      <c r="T268" s="836">
        <v>1.5</v>
      </c>
      <c r="U268" s="838">
        <v>0.5</v>
      </c>
    </row>
    <row r="269" spans="1:21" ht="14.4" customHeight="1" x14ac:dyDescent="0.3">
      <c r="A269" s="831">
        <v>11</v>
      </c>
      <c r="B269" s="832" t="s">
        <v>1297</v>
      </c>
      <c r="C269" s="832" t="s">
        <v>1302</v>
      </c>
      <c r="D269" s="833" t="s">
        <v>2255</v>
      </c>
      <c r="E269" s="834" t="s">
        <v>1319</v>
      </c>
      <c r="F269" s="832" t="s">
        <v>1298</v>
      </c>
      <c r="G269" s="832" t="s">
        <v>1418</v>
      </c>
      <c r="H269" s="832" t="s">
        <v>592</v>
      </c>
      <c r="I269" s="832" t="s">
        <v>1419</v>
      </c>
      <c r="J269" s="832" t="s">
        <v>1420</v>
      </c>
      <c r="K269" s="832" t="s">
        <v>1421</v>
      </c>
      <c r="L269" s="835">
        <v>0</v>
      </c>
      <c r="M269" s="835">
        <v>0</v>
      </c>
      <c r="N269" s="832">
        <v>3</v>
      </c>
      <c r="O269" s="836">
        <v>0.5</v>
      </c>
      <c r="P269" s="835">
        <v>0</v>
      </c>
      <c r="Q269" s="837"/>
      <c r="R269" s="832">
        <v>3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11</v>
      </c>
      <c r="B270" s="832" t="s">
        <v>1297</v>
      </c>
      <c r="C270" s="832" t="s">
        <v>1302</v>
      </c>
      <c r="D270" s="833" t="s">
        <v>2255</v>
      </c>
      <c r="E270" s="834" t="s">
        <v>1319</v>
      </c>
      <c r="F270" s="832" t="s">
        <v>1298</v>
      </c>
      <c r="G270" s="832" t="s">
        <v>1343</v>
      </c>
      <c r="H270" s="832" t="s">
        <v>592</v>
      </c>
      <c r="I270" s="832" t="s">
        <v>1696</v>
      </c>
      <c r="J270" s="832" t="s">
        <v>1345</v>
      </c>
      <c r="K270" s="832" t="s">
        <v>1697</v>
      </c>
      <c r="L270" s="835">
        <v>93.96</v>
      </c>
      <c r="M270" s="835">
        <v>93.96</v>
      </c>
      <c r="N270" s="832">
        <v>1</v>
      </c>
      <c r="O270" s="836">
        <v>1</v>
      </c>
      <c r="P270" s="835"/>
      <c r="Q270" s="837">
        <v>0</v>
      </c>
      <c r="R270" s="832"/>
      <c r="S270" s="837">
        <v>0</v>
      </c>
      <c r="T270" s="836"/>
      <c r="U270" s="838">
        <v>0</v>
      </c>
    </row>
    <row r="271" spans="1:21" ht="14.4" customHeight="1" x14ac:dyDescent="0.3">
      <c r="A271" s="831">
        <v>11</v>
      </c>
      <c r="B271" s="832" t="s">
        <v>1297</v>
      </c>
      <c r="C271" s="832" t="s">
        <v>1302</v>
      </c>
      <c r="D271" s="833" t="s">
        <v>2255</v>
      </c>
      <c r="E271" s="834" t="s">
        <v>1319</v>
      </c>
      <c r="F271" s="832" t="s">
        <v>1298</v>
      </c>
      <c r="G271" s="832" t="s">
        <v>1585</v>
      </c>
      <c r="H271" s="832" t="s">
        <v>592</v>
      </c>
      <c r="I271" s="832" t="s">
        <v>1698</v>
      </c>
      <c r="J271" s="832" t="s">
        <v>1587</v>
      </c>
      <c r="K271" s="832" t="s">
        <v>1699</v>
      </c>
      <c r="L271" s="835">
        <v>151.62</v>
      </c>
      <c r="M271" s="835">
        <v>1212.96</v>
      </c>
      <c r="N271" s="832">
        <v>8</v>
      </c>
      <c r="O271" s="836">
        <v>3.5</v>
      </c>
      <c r="P271" s="835">
        <v>303.24</v>
      </c>
      <c r="Q271" s="837">
        <v>0.25</v>
      </c>
      <c r="R271" s="832">
        <v>2</v>
      </c>
      <c r="S271" s="837">
        <v>0.25</v>
      </c>
      <c r="T271" s="836">
        <v>1</v>
      </c>
      <c r="U271" s="838">
        <v>0.2857142857142857</v>
      </c>
    </row>
    <row r="272" spans="1:21" ht="14.4" customHeight="1" x14ac:dyDescent="0.3">
      <c r="A272" s="831">
        <v>11</v>
      </c>
      <c r="B272" s="832" t="s">
        <v>1297</v>
      </c>
      <c r="C272" s="832" t="s">
        <v>1302</v>
      </c>
      <c r="D272" s="833" t="s">
        <v>2255</v>
      </c>
      <c r="E272" s="834" t="s">
        <v>1319</v>
      </c>
      <c r="F272" s="832" t="s">
        <v>1298</v>
      </c>
      <c r="G272" s="832" t="s">
        <v>1585</v>
      </c>
      <c r="H272" s="832" t="s">
        <v>592</v>
      </c>
      <c r="I272" s="832" t="s">
        <v>1700</v>
      </c>
      <c r="J272" s="832" t="s">
        <v>1701</v>
      </c>
      <c r="K272" s="832" t="s">
        <v>1702</v>
      </c>
      <c r="L272" s="835">
        <v>0</v>
      </c>
      <c r="M272" s="835">
        <v>0</v>
      </c>
      <c r="N272" s="832">
        <v>1</v>
      </c>
      <c r="O272" s="836">
        <v>0.5</v>
      </c>
      <c r="P272" s="835">
        <v>0</v>
      </c>
      <c r="Q272" s="837"/>
      <c r="R272" s="832">
        <v>1</v>
      </c>
      <c r="S272" s="837">
        <v>1</v>
      </c>
      <c r="T272" s="836">
        <v>0.5</v>
      </c>
      <c r="U272" s="838">
        <v>1</v>
      </c>
    </row>
    <row r="273" spans="1:21" ht="14.4" customHeight="1" x14ac:dyDescent="0.3">
      <c r="A273" s="831">
        <v>11</v>
      </c>
      <c r="B273" s="832" t="s">
        <v>1297</v>
      </c>
      <c r="C273" s="832" t="s">
        <v>1302</v>
      </c>
      <c r="D273" s="833" t="s">
        <v>2255</v>
      </c>
      <c r="E273" s="834" t="s">
        <v>1319</v>
      </c>
      <c r="F273" s="832" t="s">
        <v>1298</v>
      </c>
      <c r="G273" s="832" t="s">
        <v>1585</v>
      </c>
      <c r="H273" s="832" t="s">
        <v>592</v>
      </c>
      <c r="I273" s="832" t="s">
        <v>1586</v>
      </c>
      <c r="J273" s="832" t="s">
        <v>1587</v>
      </c>
      <c r="K273" s="832" t="s">
        <v>1588</v>
      </c>
      <c r="L273" s="835">
        <v>296.55</v>
      </c>
      <c r="M273" s="835">
        <v>1186.2</v>
      </c>
      <c r="N273" s="832">
        <v>4</v>
      </c>
      <c r="O273" s="836">
        <v>1.5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" customHeight="1" x14ac:dyDescent="0.3">
      <c r="A274" s="831">
        <v>11</v>
      </c>
      <c r="B274" s="832" t="s">
        <v>1297</v>
      </c>
      <c r="C274" s="832" t="s">
        <v>1302</v>
      </c>
      <c r="D274" s="833" t="s">
        <v>2255</v>
      </c>
      <c r="E274" s="834" t="s">
        <v>1319</v>
      </c>
      <c r="F274" s="832" t="s">
        <v>1298</v>
      </c>
      <c r="G274" s="832" t="s">
        <v>1585</v>
      </c>
      <c r="H274" s="832" t="s">
        <v>592</v>
      </c>
      <c r="I274" s="832" t="s">
        <v>1703</v>
      </c>
      <c r="J274" s="832" t="s">
        <v>1704</v>
      </c>
      <c r="K274" s="832" t="s">
        <v>1705</v>
      </c>
      <c r="L274" s="835">
        <v>0</v>
      </c>
      <c r="M274" s="835">
        <v>0</v>
      </c>
      <c r="N274" s="832">
        <v>3</v>
      </c>
      <c r="O274" s="836">
        <v>0.5</v>
      </c>
      <c r="P274" s="835">
        <v>0</v>
      </c>
      <c r="Q274" s="837"/>
      <c r="R274" s="832">
        <v>3</v>
      </c>
      <c r="S274" s="837">
        <v>1</v>
      </c>
      <c r="T274" s="836">
        <v>0.5</v>
      </c>
      <c r="U274" s="838">
        <v>1</v>
      </c>
    </row>
    <row r="275" spans="1:21" ht="14.4" customHeight="1" x14ac:dyDescent="0.3">
      <c r="A275" s="831">
        <v>11</v>
      </c>
      <c r="B275" s="832" t="s">
        <v>1297</v>
      </c>
      <c r="C275" s="832" t="s">
        <v>1302</v>
      </c>
      <c r="D275" s="833" t="s">
        <v>2255</v>
      </c>
      <c r="E275" s="834" t="s">
        <v>1319</v>
      </c>
      <c r="F275" s="832" t="s">
        <v>1298</v>
      </c>
      <c r="G275" s="832" t="s">
        <v>1426</v>
      </c>
      <c r="H275" s="832" t="s">
        <v>635</v>
      </c>
      <c r="I275" s="832" t="s">
        <v>1127</v>
      </c>
      <c r="J275" s="832" t="s">
        <v>1017</v>
      </c>
      <c r="K275" s="832" t="s">
        <v>1128</v>
      </c>
      <c r="L275" s="835">
        <v>154.36000000000001</v>
      </c>
      <c r="M275" s="835">
        <v>308.72000000000003</v>
      </c>
      <c r="N275" s="832">
        <v>2</v>
      </c>
      <c r="O275" s="836">
        <v>1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11</v>
      </c>
      <c r="B276" s="832" t="s">
        <v>1297</v>
      </c>
      <c r="C276" s="832" t="s">
        <v>1302</v>
      </c>
      <c r="D276" s="833" t="s">
        <v>2255</v>
      </c>
      <c r="E276" s="834" t="s">
        <v>1319</v>
      </c>
      <c r="F276" s="832" t="s">
        <v>1299</v>
      </c>
      <c r="G276" s="832" t="s">
        <v>1516</v>
      </c>
      <c r="H276" s="832" t="s">
        <v>592</v>
      </c>
      <c r="I276" s="832" t="s">
        <v>1517</v>
      </c>
      <c r="J276" s="832" t="s">
        <v>1518</v>
      </c>
      <c r="K276" s="832" t="s">
        <v>1519</v>
      </c>
      <c r="L276" s="835">
        <v>0</v>
      </c>
      <c r="M276" s="835">
        <v>0</v>
      </c>
      <c r="N276" s="832">
        <v>2</v>
      </c>
      <c r="O276" s="836">
        <v>2</v>
      </c>
      <c r="P276" s="835"/>
      <c r="Q276" s="837"/>
      <c r="R276" s="832"/>
      <c r="S276" s="837">
        <v>0</v>
      </c>
      <c r="T276" s="836"/>
      <c r="U276" s="838">
        <v>0</v>
      </c>
    </row>
    <row r="277" spans="1:21" ht="14.4" customHeight="1" x14ac:dyDescent="0.3">
      <c r="A277" s="831">
        <v>11</v>
      </c>
      <c r="B277" s="832" t="s">
        <v>1297</v>
      </c>
      <c r="C277" s="832" t="s">
        <v>1302</v>
      </c>
      <c r="D277" s="833" t="s">
        <v>2255</v>
      </c>
      <c r="E277" s="834" t="s">
        <v>1319</v>
      </c>
      <c r="F277" s="832" t="s">
        <v>1299</v>
      </c>
      <c r="G277" s="832" t="s">
        <v>1347</v>
      </c>
      <c r="H277" s="832" t="s">
        <v>592</v>
      </c>
      <c r="I277" s="832" t="s">
        <v>1355</v>
      </c>
      <c r="J277" s="832" t="s">
        <v>1356</v>
      </c>
      <c r="K277" s="832" t="s">
        <v>1357</v>
      </c>
      <c r="L277" s="835">
        <v>1000</v>
      </c>
      <c r="M277" s="835">
        <v>1000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" customHeight="1" x14ac:dyDescent="0.3">
      <c r="A278" s="831">
        <v>11</v>
      </c>
      <c r="B278" s="832" t="s">
        <v>1297</v>
      </c>
      <c r="C278" s="832" t="s">
        <v>1302</v>
      </c>
      <c r="D278" s="833" t="s">
        <v>2255</v>
      </c>
      <c r="E278" s="834" t="s">
        <v>1319</v>
      </c>
      <c r="F278" s="832" t="s">
        <v>1299</v>
      </c>
      <c r="G278" s="832" t="s">
        <v>1347</v>
      </c>
      <c r="H278" s="832" t="s">
        <v>592</v>
      </c>
      <c r="I278" s="832" t="s">
        <v>1388</v>
      </c>
      <c r="J278" s="832" t="s">
        <v>1389</v>
      </c>
      <c r="K278" s="832" t="s">
        <v>1390</v>
      </c>
      <c r="L278" s="835">
        <v>971.25</v>
      </c>
      <c r="M278" s="835">
        <v>4856.25</v>
      </c>
      <c r="N278" s="832">
        <v>5</v>
      </c>
      <c r="O278" s="836">
        <v>5</v>
      </c>
      <c r="P278" s="835">
        <v>4856.25</v>
      </c>
      <c r="Q278" s="837">
        <v>1</v>
      </c>
      <c r="R278" s="832">
        <v>5</v>
      </c>
      <c r="S278" s="837">
        <v>1</v>
      </c>
      <c r="T278" s="836">
        <v>5</v>
      </c>
      <c r="U278" s="838">
        <v>1</v>
      </c>
    </row>
    <row r="279" spans="1:21" ht="14.4" customHeight="1" x14ac:dyDescent="0.3">
      <c r="A279" s="831">
        <v>11</v>
      </c>
      <c r="B279" s="832" t="s">
        <v>1297</v>
      </c>
      <c r="C279" s="832" t="s">
        <v>1302</v>
      </c>
      <c r="D279" s="833" t="s">
        <v>2255</v>
      </c>
      <c r="E279" s="834" t="s">
        <v>1319</v>
      </c>
      <c r="F279" s="832" t="s">
        <v>1299</v>
      </c>
      <c r="G279" s="832" t="s">
        <v>1347</v>
      </c>
      <c r="H279" s="832" t="s">
        <v>592</v>
      </c>
      <c r="I279" s="832" t="s">
        <v>1706</v>
      </c>
      <c r="J279" s="832" t="s">
        <v>1707</v>
      </c>
      <c r="K279" s="832" t="s">
        <v>1708</v>
      </c>
      <c r="L279" s="835">
        <v>3000</v>
      </c>
      <c r="M279" s="835">
        <v>3000</v>
      </c>
      <c r="N279" s="832">
        <v>1</v>
      </c>
      <c r="O279" s="836">
        <v>1</v>
      </c>
      <c r="P279" s="835"/>
      <c r="Q279" s="837">
        <v>0</v>
      </c>
      <c r="R279" s="832"/>
      <c r="S279" s="837">
        <v>0</v>
      </c>
      <c r="T279" s="836"/>
      <c r="U279" s="838">
        <v>0</v>
      </c>
    </row>
    <row r="280" spans="1:21" ht="14.4" customHeight="1" x14ac:dyDescent="0.3">
      <c r="A280" s="831">
        <v>11</v>
      </c>
      <c r="B280" s="832" t="s">
        <v>1297</v>
      </c>
      <c r="C280" s="832" t="s">
        <v>1302</v>
      </c>
      <c r="D280" s="833" t="s">
        <v>2255</v>
      </c>
      <c r="E280" s="834" t="s">
        <v>1319</v>
      </c>
      <c r="F280" s="832" t="s">
        <v>1299</v>
      </c>
      <c r="G280" s="832" t="s">
        <v>1347</v>
      </c>
      <c r="H280" s="832" t="s">
        <v>592</v>
      </c>
      <c r="I280" s="832" t="s">
        <v>1399</v>
      </c>
      <c r="J280" s="832" t="s">
        <v>1400</v>
      </c>
      <c r="K280" s="832" t="s">
        <v>1401</v>
      </c>
      <c r="L280" s="835">
        <v>1000</v>
      </c>
      <c r="M280" s="835">
        <v>1000</v>
      </c>
      <c r="N280" s="832">
        <v>1</v>
      </c>
      <c r="O280" s="836">
        <v>1</v>
      </c>
      <c r="P280" s="835">
        <v>1000</v>
      </c>
      <c r="Q280" s="837">
        <v>1</v>
      </c>
      <c r="R280" s="832">
        <v>1</v>
      </c>
      <c r="S280" s="837">
        <v>1</v>
      </c>
      <c r="T280" s="836">
        <v>1</v>
      </c>
      <c r="U280" s="838">
        <v>1</v>
      </c>
    </row>
    <row r="281" spans="1:21" ht="14.4" customHeight="1" x14ac:dyDescent="0.3">
      <c r="A281" s="831">
        <v>11</v>
      </c>
      <c r="B281" s="832" t="s">
        <v>1297</v>
      </c>
      <c r="C281" s="832" t="s">
        <v>1302</v>
      </c>
      <c r="D281" s="833" t="s">
        <v>2255</v>
      </c>
      <c r="E281" s="834" t="s">
        <v>1319</v>
      </c>
      <c r="F281" s="832" t="s">
        <v>1299</v>
      </c>
      <c r="G281" s="832" t="s">
        <v>1347</v>
      </c>
      <c r="H281" s="832" t="s">
        <v>592</v>
      </c>
      <c r="I281" s="832" t="s">
        <v>1709</v>
      </c>
      <c r="J281" s="832" t="s">
        <v>1710</v>
      </c>
      <c r="K281" s="832" t="s">
        <v>1711</v>
      </c>
      <c r="L281" s="835">
        <v>500</v>
      </c>
      <c r="M281" s="835">
        <v>1000</v>
      </c>
      <c r="N281" s="832">
        <v>2</v>
      </c>
      <c r="O281" s="836">
        <v>2</v>
      </c>
      <c r="P281" s="835">
        <v>500</v>
      </c>
      <c r="Q281" s="837">
        <v>0.5</v>
      </c>
      <c r="R281" s="832">
        <v>1</v>
      </c>
      <c r="S281" s="837">
        <v>0.5</v>
      </c>
      <c r="T281" s="836">
        <v>1</v>
      </c>
      <c r="U281" s="838">
        <v>0.5</v>
      </c>
    </row>
    <row r="282" spans="1:21" ht="14.4" customHeight="1" x14ac:dyDescent="0.3">
      <c r="A282" s="831">
        <v>11</v>
      </c>
      <c r="B282" s="832" t="s">
        <v>1297</v>
      </c>
      <c r="C282" s="832" t="s">
        <v>1302</v>
      </c>
      <c r="D282" s="833" t="s">
        <v>2255</v>
      </c>
      <c r="E282" s="834" t="s">
        <v>1319</v>
      </c>
      <c r="F282" s="832" t="s">
        <v>1299</v>
      </c>
      <c r="G282" s="832" t="s">
        <v>1347</v>
      </c>
      <c r="H282" s="832" t="s">
        <v>592</v>
      </c>
      <c r="I282" s="832" t="s">
        <v>1712</v>
      </c>
      <c r="J282" s="832" t="s">
        <v>1713</v>
      </c>
      <c r="K282" s="832" t="s">
        <v>1714</v>
      </c>
      <c r="L282" s="835">
        <v>399.7</v>
      </c>
      <c r="M282" s="835">
        <v>399.7</v>
      </c>
      <c r="N282" s="832">
        <v>1</v>
      </c>
      <c r="O282" s="836">
        <v>1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" customHeight="1" x14ac:dyDescent="0.3">
      <c r="A283" s="831">
        <v>11</v>
      </c>
      <c r="B283" s="832" t="s">
        <v>1297</v>
      </c>
      <c r="C283" s="832" t="s">
        <v>1302</v>
      </c>
      <c r="D283" s="833" t="s">
        <v>2255</v>
      </c>
      <c r="E283" s="834" t="s">
        <v>1319</v>
      </c>
      <c r="F283" s="832" t="s">
        <v>1299</v>
      </c>
      <c r="G283" s="832" t="s">
        <v>1359</v>
      </c>
      <c r="H283" s="832" t="s">
        <v>592</v>
      </c>
      <c r="I283" s="832" t="s">
        <v>1409</v>
      </c>
      <c r="J283" s="832" t="s">
        <v>1410</v>
      </c>
      <c r="K283" s="832" t="s">
        <v>1411</v>
      </c>
      <c r="L283" s="835">
        <v>190</v>
      </c>
      <c r="M283" s="835">
        <v>380</v>
      </c>
      <c r="N283" s="832">
        <v>2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11</v>
      </c>
      <c r="B284" s="832" t="s">
        <v>1297</v>
      </c>
      <c r="C284" s="832" t="s">
        <v>1302</v>
      </c>
      <c r="D284" s="833" t="s">
        <v>2255</v>
      </c>
      <c r="E284" s="834" t="s">
        <v>1319</v>
      </c>
      <c r="F284" s="832" t="s">
        <v>1299</v>
      </c>
      <c r="G284" s="832" t="s">
        <v>1359</v>
      </c>
      <c r="H284" s="832" t="s">
        <v>592</v>
      </c>
      <c r="I284" s="832" t="s">
        <v>1360</v>
      </c>
      <c r="J284" s="832" t="s">
        <v>1361</v>
      </c>
      <c r="K284" s="832" t="s">
        <v>1362</v>
      </c>
      <c r="L284" s="835">
        <v>200</v>
      </c>
      <c r="M284" s="835">
        <v>3200</v>
      </c>
      <c r="N284" s="832">
        <v>16</v>
      </c>
      <c r="O284" s="836">
        <v>8</v>
      </c>
      <c r="P284" s="835">
        <v>2800</v>
      </c>
      <c r="Q284" s="837">
        <v>0.875</v>
      </c>
      <c r="R284" s="832">
        <v>14</v>
      </c>
      <c r="S284" s="837">
        <v>0.875</v>
      </c>
      <c r="T284" s="836">
        <v>7</v>
      </c>
      <c r="U284" s="838">
        <v>0.875</v>
      </c>
    </row>
    <row r="285" spans="1:21" ht="14.4" customHeight="1" x14ac:dyDescent="0.3">
      <c r="A285" s="831">
        <v>11</v>
      </c>
      <c r="B285" s="832" t="s">
        <v>1297</v>
      </c>
      <c r="C285" s="832" t="s">
        <v>1302</v>
      </c>
      <c r="D285" s="833" t="s">
        <v>2255</v>
      </c>
      <c r="E285" s="834" t="s">
        <v>1319</v>
      </c>
      <c r="F285" s="832" t="s">
        <v>1299</v>
      </c>
      <c r="G285" s="832" t="s">
        <v>1359</v>
      </c>
      <c r="H285" s="832" t="s">
        <v>592</v>
      </c>
      <c r="I285" s="832" t="s">
        <v>1391</v>
      </c>
      <c r="J285" s="832" t="s">
        <v>1392</v>
      </c>
      <c r="K285" s="832" t="s">
        <v>1393</v>
      </c>
      <c r="L285" s="835">
        <v>278.75</v>
      </c>
      <c r="M285" s="835">
        <v>14773.75</v>
      </c>
      <c r="N285" s="832">
        <v>53</v>
      </c>
      <c r="O285" s="836">
        <v>27</v>
      </c>
      <c r="P285" s="835">
        <v>11986.25</v>
      </c>
      <c r="Q285" s="837">
        <v>0.81132075471698117</v>
      </c>
      <c r="R285" s="832">
        <v>43</v>
      </c>
      <c r="S285" s="837">
        <v>0.81132075471698117</v>
      </c>
      <c r="T285" s="836">
        <v>22</v>
      </c>
      <c r="U285" s="838">
        <v>0.81481481481481477</v>
      </c>
    </row>
    <row r="286" spans="1:21" ht="14.4" customHeight="1" x14ac:dyDescent="0.3">
      <c r="A286" s="831">
        <v>11</v>
      </c>
      <c r="B286" s="832" t="s">
        <v>1297</v>
      </c>
      <c r="C286" s="832" t="s">
        <v>1302</v>
      </c>
      <c r="D286" s="833" t="s">
        <v>2255</v>
      </c>
      <c r="E286" s="834" t="s">
        <v>1319</v>
      </c>
      <c r="F286" s="832" t="s">
        <v>1299</v>
      </c>
      <c r="G286" s="832" t="s">
        <v>1359</v>
      </c>
      <c r="H286" s="832" t="s">
        <v>592</v>
      </c>
      <c r="I286" s="832" t="s">
        <v>1715</v>
      </c>
      <c r="J286" s="832" t="s">
        <v>1716</v>
      </c>
      <c r="K286" s="832" t="s">
        <v>1717</v>
      </c>
      <c r="L286" s="835">
        <v>1200</v>
      </c>
      <c r="M286" s="835">
        <v>1200</v>
      </c>
      <c r="N286" s="832">
        <v>1</v>
      </c>
      <c r="O286" s="836">
        <v>1</v>
      </c>
      <c r="P286" s="835"/>
      <c r="Q286" s="837">
        <v>0</v>
      </c>
      <c r="R286" s="832"/>
      <c r="S286" s="837">
        <v>0</v>
      </c>
      <c r="T286" s="836"/>
      <c r="U286" s="838">
        <v>0</v>
      </c>
    </row>
    <row r="287" spans="1:21" ht="14.4" customHeight="1" x14ac:dyDescent="0.3">
      <c r="A287" s="831">
        <v>11</v>
      </c>
      <c r="B287" s="832" t="s">
        <v>1297</v>
      </c>
      <c r="C287" s="832" t="s">
        <v>1302</v>
      </c>
      <c r="D287" s="833" t="s">
        <v>2255</v>
      </c>
      <c r="E287" s="834" t="s">
        <v>1319</v>
      </c>
      <c r="F287" s="832" t="s">
        <v>1299</v>
      </c>
      <c r="G287" s="832" t="s">
        <v>1359</v>
      </c>
      <c r="H287" s="832" t="s">
        <v>592</v>
      </c>
      <c r="I287" s="832" t="s">
        <v>1718</v>
      </c>
      <c r="J287" s="832" t="s">
        <v>1719</v>
      </c>
      <c r="K287" s="832" t="s">
        <v>1720</v>
      </c>
      <c r="L287" s="835">
        <v>925</v>
      </c>
      <c r="M287" s="835">
        <v>925</v>
      </c>
      <c r="N287" s="832">
        <v>1</v>
      </c>
      <c r="O287" s="836">
        <v>1</v>
      </c>
      <c r="P287" s="835"/>
      <c r="Q287" s="837">
        <v>0</v>
      </c>
      <c r="R287" s="832"/>
      <c r="S287" s="837">
        <v>0</v>
      </c>
      <c r="T287" s="836"/>
      <c r="U287" s="838">
        <v>0</v>
      </c>
    </row>
    <row r="288" spans="1:21" ht="14.4" customHeight="1" x14ac:dyDescent="0.3">
      <c r="A288" s="831">
        <v>11</v>
      </c>
      <c r="B288" s="832" t="s">
        <v>1297</v>
      </c>
      <c r="C288" s="832" t="s">
        <v>1302</v>
      </c>
      <c r="D288" s="833" t="s">
        <v>2255</v>
      </c>
      <c r="E288" s="834" t="s">
        <v>1319</v>
      </c>
      <c r="F288" s="832" t="s">
        <v>1299</v>
      </c>
      <c r="G288" s="832" t="s">
        <v>1535</v>
      </c>
      <c r="H288" s="832" t="s">
        <v>592</v>
      </c>
      <c r="I288" s="832" t="s">
        <v>1721</v>
      </c>
      <c r="J288" s="832" t="s">
        <v>1722</v>
      </c>
      <c r="K288" s="832" t="s">
        <v>1723</v>
      </c>
      <c r="L288" s="835">
        <v>1659.44</v>
      </c>
      <c r="M288" s="835">
        <v>4978.32</v>
      </c>
      <c r="N288" s="832">
        <v>3</v>
      </c>
      <c r="O288" s="836">
        <v>3</v>
      </c>
      <c r="P288" s="835">
        <v>3318.88</v>
      </c>
      <c r="Q288" s="837">
        <v>0.66666666666666674</v>
      </c>
      <c r="R288" s="832">
        <v>2</v>
      </c>
      <c r="S288" s="837">
        <v>0.66666666666666663</v>
      </c>
      <c r="T288" s="836">
        <v>2</v>
      </c>
      <c r="U288" s="838">
        <v>0.66666666666666663</v>
      </c>
    </row>
    <row r="289" spans="1:21" ht="14.4" customHeight="1" x14ac:dyDescent="0.3">
      <c r="A289" s="831">
        <v>11</v>
      </c>
      <c r="B289" s="832" t="s">
        <v>1297</v>
      </c>
      <c r="C289" s="832" t="s">
        <v>1302</v>
      </c>
      <c r="D289" s="833" t="s">
        <v>2255</v>
      </c>
      <c r="E289" s="834" t="s">
        <v>1319</v>
      </c>
      <c r="F289" s="832" t="s">
        <v>1299</v>
      </c>
      <c r="G289" s="832" t="s">
        <v>1724</v>
      </c>
      <c r="H289" s="832" t="s">
        <v>592</v>
      </c>
      <c r="I289" s="832" t="s">
        <v>1725</v>
      </c>
      <c r="J289" s="832" t="s">
        <v>1726</v>
      </c>
      <c r="K289" s="832" t="s">
        <v>1727</v>
      </c>
      <c r="L289" s="835">
        <v>38233</v>
      </c>
      <c r="M289" s="835">
        <v>305864</v>
      </c>
      <c r="N289" s="832">
        <v>8</v>
      </c>
      <c r="O289" s="836">
        <v>8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11</v>
      </c>
      <c r="B290" s="832" t="s">
        <v>1297</v>
      </c>
      <c r="C290" s="832" t="s">
        <v>1302</v>
      </c>
      <c r="D290" s="833" t="s">
        <v>2255</v>
      </c>
      <c r="E290" s="834" t="s">
        <v>1320</v>
      </c>
      <c r="F290" s="832" t="s">
        <v>1298</v>
      </c>
      <c r="G290" s="832" t="s">
        <v>1542</v>
      </c>
      <c r="H290" s="832" t="s">
        <v>592</v>
      </c>
      <c r="I290" s="832" t="s">
        <v>1543</v>
      </c>
      <c r="J290" s="832" t="s">
        <v>1544</v>
      </c>
      <c r="K290" s="832" t="s">
        <v>1545</v>
      </c>
      <c r="L290" s="835">
        <v>159.71</v>
      </c>
      <c r="M290" s="835">
        <v>479.13</v>
      </c>
      <c r="N290" s="832">
        <v>3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11</v>
      </c>
      <c r="B291" s="832" t="s">
        <v>1297</v>
      </c>
      <c r="C291" s="832" t="s">
        <v>1302</v>
      </c>
      <c r="D291" s="833" t="s">
        <v>2255</v>
      </c>
      <c r="E291" s="834" t="s">
        <v>1320</v>
      </c>
      <c r="F291" s="832" t="s">
        <v>1298</v>
      </c>
      <c r="G291" s="832" t="s">
        <v>1438</v>
      </c>
      <c r="H291" s="832" t="s">
        <v>592</v>
      </c>
      <c r="I291" s="832" t="s">
        <v>1439</v>
      </c>
      <c r="J291" s="832" t="s">
        <v>1440</v>
      </c>
      <c r="K291" s="832" t="s">
        <v>1441</v>
      </c>
      <c r="L291" s="835">
        <v>72.64</v>
      </c>
      <c r="M291" s="835">
        <v>145.28</v>
      </c>
      <c r="N291" s="832">
        <v>2</v>
      </c>
      <c r="O291" s="836">
        <v>2</v>
      </c>
      <c r="P291" s="835">
        <v>72.64</v>
      </c>
      <c r="Q291" s="837">
        <v>0.5</v>
      </c>
      <c r="R291" s="832">
        <v>1</v>
      </c>
      <c r="S291" s="837">
        <v>0.5</v>
      </c>
      <c r="T291" s="836">
        <v>1</v>
      </c>
      <c r="U291" s="838">
        <v>0.5</v>
      </c>
    </row>
    <row r="292" spans="1:21" ht="14.4" customHeight="1" x14ac:dyDescent="0.3">
      <c r="A292" s="831">
        <v>11</v>
      </c>
      <c r="B292" s="832" t="s">
        <v>1297</v>
      </c>
      <c r="C292" s="832" t="s">
        <v>1302</v>
      </c>
      <c r="D292" s="833" t="s">
        <v>2255</v>
      </c>
      <c r="E292" s="834" t="s">
        <v>1320</v>
      </c>
      <c r="F292" s="832" t="s">
        <v>1298</v>
      </c>
      <c r="G292" s="832" t="s">
        <v>1438</v>
      </c>
      <c r="H292" s="832" t="s">
        <v>592</v>
      </c>
      <c r="I292" s="832" t="s">
        <v>1728</v>
      </c>
      <c r="J292" s="832" t="s">
        <v>1490</v>
      </c>
      <c r="K292" s="832" t="s">
        <v>1729</v>
      </c>
      <c r="L292" s="835">
        <v>0</v>
      </c>
      <c r="M292" s="835">
        <v>0</v>
      </c>
      <c r="N292" s="832">
        <v>1</v>
      </c>
      <c r="O292" s="836">
        <v>0.5</v>
      </c>
      <c r="P292" s="835"/>
      <c r="Q292" s="837"/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11</v>
      </c>
      <c r="B293" s="832" t="s">
        <v>1297</v>
      </c>
      <c r="C293" s="832" t="s">
        <v>1302</v>
      </c>
      <c r="D293" s="833" t="s">
        <v>2255</v>
      </c>
      <c r="E293" s="834" t="s">
        <v>1320</v>
      </c>
      <c r="F293" s="832" t="s">
        <v>1298</v>
      </c>
      <c r="G293" s="832" t="s">
        <v>1730</v>
      </c>
      <c r="H293" s="832" t="s">
        <v>592</v>
      </c>
      <c r="I293" s="832" t="s">
        <v>1731</v>
      </c>
      <c r="J293" s="832" t="s">
        <v>1732</v>
      </c>
      <c r="K293" s="832" t="s">
        <v>1733</v>
      </c>
      <c r="L293" s="835">
        <v>0</v>
      </c>
      <c r="M293" s="835">
        <v>0</v>
      </c>
      <c r="N293" s="832">
        <v>1</v>
      </c>
      <c r="O293" s="836">
        <v>1</v>
      </c>
      <c r="P293" s="835"/>
      <c r="Q293" s="837"/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11</v>
      </c>
      <c r="B294" s="832" t="s">
        <v>1297</v>
      </c>
      <c r="C294" s="832" t="s">
        <v>1302</v>
      </c>
      <c r="D294" s="833" t="s">
        <v>2255</v>
      </c>
      <c r="E294" s="834" t="s">
        <v>1320</v>
      </c>
      <c r="F294" s="832" t="s">
        <v>1298</v>
      </c>
      <c r="G294" s="832" t="s">
        <v>1499</v>
      </c>
      <c r="H294" s="832" t="s">
        <v>592</v>
      </c>
      <c r="I294" s="832" t="s">
        <v>1500</v>
      </c>
      <c r="J294" s="832" t="s">
        <v>1501</v>
      </c>
      <c r="K294" s="832" t="s">
        <v>1502</v>
      </c>
      <c r="L294" s="835">
        <v>159.71</v>
      </c>
      <c r="M294" s="835">
        <v>479.13</v>
      </c>
      <c r="N294" s="832">
        <v>3</v>
      </c>
      <c r="O294" s="836">
        <v>1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11</v>
      </c>
      <c r="B295" s="832" t="s">
        <v>1297</v>
      </c>
      <c r="C295" s="832" t="s">
        <v>1302</v>
      </c>
      <c r="D295" s="833" t="s">
        <v>2255</v>
      </c>
      <c r="E295" s="834" t="s">
        <v>1320</v>
      </c>
      <c r="F295" s="832" t="s">
        <v>1298</v>
      </c>
      <c r="G295" s="832" t="s">
        <v>1367</v>
      </c>
      <c r="H295" s="832" t="s">
        <v>592</v>
      </c>
      <c r="I295" s="832" t="s">
        <v>1734</v>
      </c>
      <c r="J295" s="832" t="s">
        <v>1735</v>
      </c>
      <c r="K295" s="832" t="s">
        <v>1556</v>
      </c>
      <c r="L295" s="835">
        <v>0</v>
      </c>
      <c r="M295" s="835">
        <v>0</v>
      </c>
      <c r="N295" s="832">
        <v>2</v>
      </c>
      <c r="O295" s="836">
        <v>1.5</v>
      </c>
      <c r="P295" s="835">
        <v>0</v>
      </c>
      <c r="Q295" s="837"/>
      <c r="R295" s="832">
        <v>1</v>
      </c>
      <c r="S295" s="837">
        <v>0.5</v>
      </c>
      <c r="T295" s="836">
        <v>0.5</v>
      </c>
      <c r="U295" s="838">
        <v>0.33333333333333331</v>
      </c>
    </row>
    <row r="296" spans="1:21" ht="14.4" customHeight="1" x14ac:dyDescent="0.3">
      <c r="A296" s="831">
        <v>11</v>
      </c>
      <c r="B296" s="832" t="s">
        <v>1297</v>
      </c>
      <c r="C296" s="832" t="s">
        <v>1302</v>
      </c>
      <c r="D296" s="833" t="s">
        <v>2255</v>
      </c>
      <c r="E296" s="834" t="s">
        <v>1320</v>
      </c>
      <c r="F296" s="832" t="s">
        <v>1298</v>
      </c>
      <c r="G296" s="832" t="s">
        <v>1371</v>
      </c>
      <c r="H296" s="832" t="s">
        <v>592</v>
      </c>
      <c r="I296" s="832" t="s">
        <v>1472</v>
      </c>
      <c r="J296" s="832" t="s">
        <v>870</v>
      </c>
      <c r="K296" s="832" t="s">
        <v>1473</v>
      </c>
      <c r="L296" s="835">
        <v>0</v>
      </c>
      <c r="M296" s="835">
        <v>0</v>
      </c>
      <c r="N296" s="832">
        <v>1</v>
      </c>
      <c r="O296" s="836">
        <v>1</v>
      </c>
      <c r="P296" s="835"/>
      <c r="Q296" s="837"/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11</v>
      </c>
      <c r="B297" s="832" t="s">
        <v>1297</v>
      </c>
      <c r="C297" s="832" t="s">
        <v>1302</v>
      </c>
      <c r="D297" s="833" t="s">
        <v>2255</v>
      </c>
      <c r="E297" s="834" t="s">
        <v>1320</v>
      </c>
      <c r="F297" s="832" t="s">
        <v>1298</v>
      </c>
      <c r="G297" s="832" t="s">
        <v>1577</v>
      </c>
      <c r="H297" s="832" t="s">
        <v>592</v>
      </c>
      <c r="I297" s="832" t="s">
        <v>1736</v>
      </c>
      <c r="J297" s="832" t="s">
        <v>1737</v>
      </c>
      <c r="K297" s="832" t="s">
        <v>1738</v>
      </c>
      <c r="L297" s="835">
        <v>161.4</v>
      </c>
      <c r="M297" s="835">
        <v>161.4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11</v>
      </c>
      <c r="B298" s="832" t="s">
        <v>1297</v>
      </c>
      <c r="C298" s="832" t="s">
        <v>1302</v>
      </c>
      <c r="D298" s="833" t="s">
        <v>2255</v>
      </c>
      <c r="E298" s="834" t="s">
        <v>1320</v>
      </c>
      <c r="F298" s="832" t="s">
        <v>1298</v>
      </c>
      <c r="G298" s="832" t="s">
        <v>1339</v>
      </c>
      <c r="H298" s="832" t="s">
        <v>635</v>
      </c>
      <c r="I298" s="832" t="s">
        <v>1739</v>
      </c>
      <c r="J298" s="832" t="s">
        <v>673</v>
      </c>
      <c r="K298" s="832" t="s">
        <v>1167</v>
      </c>
      <c r="L298" s="835">
        <v>368.16</v>
      </c>
      <c r="M298" s="835">
        <v>368.16</v>
      </c>
      <c r="N298" s="832">
        <v>1</v>
      </c>
      <c r="O298" s="836">
        <v>1</v>
      </c>
      <c r="P298" s="835">
        <v>368.16</v>
      </c>
      <c r="Q298" s="837">
        <v>1</v>
      </c>
      <c r="R298" s="832">
        <v>1</v>
      </c>
      <c r="S298" s="837">
        <v>1</v>
      </c>
      <c r="T298" s="836">
        <v>1</v>
      </c>
      <c r="U298" s="838">
        <v>1</v>
      </c>
    </row>
    <row r="299" spans="1:21" ht="14.4" customHeight="1" x14ac:dyDescent="0.3">
      <c r="A299" s="831">
        <v>11</v>
      </c>
      <c r="B299" s="832" t="s">
        <v>1297</v>
      </c>
      <c r="C299" s="832" t="s">
        <v>1302</v>
      </c>
      <c r="D299" s="833" t="s">
        <v>2255</v>
      </c>
      <c r="E299" s="834" t="s">
        <v>1320</v>
      </c>
      <c r="F299" s="832" t="s">
        <v>1298</v>
      </c>
      <c r="G299" s="832" t="s">
        <v>1339</v>
      </c>
      <c r="H299" s="832" t="s">
        <v>635</v>
      </c>
      <c r="I299" s="832" t="s">
        <v>1354</v>
      </c>
      <c r="J299" s="832" t="s">
        <v>673</v>
      </c>
      <c r="K299" s="832" t="s">
        <v>1092</v>
      </c>
      <c r="L299" s="835">
        <v>490.89</v>
      </c>
      <c r="M299" s="835">
        <v>981.78</v>
      </c>
      <c r="N299" s="832">
        <v>2</v>
      </c>
      <c r="O299" s="836">
        <v>2</v>
      </c>
      <c r="P299" s="835">
        <v>981.78</v>
      </c>
      <c r="Q299" s="837">
        <v>1</v>
      </c>
      <c r="R299" s="832">
        <v>2</v>
      </c>
      <c r="S299" s="837">
        <v>1</v>
      </c>
      <c r="T299" s="836">
        <v>2</v>
      </c>
      <c r="U299" s="838">
        <v>1</v>
      </c>
    </row>
    <row r="300" spans="1:21" ht="14.4" customHeight="1" x14ac:dyDescent="0.3">
      <c r="A300" s="831">
        <v>11</v>
      </c>
      <c r="B300" s="832" t="s">
        <v>1297</v>
      </c>
      <c r="C300" s="832" t="s">
        <v>1302</v>
      </c>
      <c r="D300" s="833" t="s">
        <v>2255</v>
      </c>
      <c r="E300" s="834" t="s">
        <v>1320</v>
      </c>
      <c r="F300" s="832" t="s">
        <v>1298</v>
      </c>
      <c r="G300" s="832" t="s">
        <v>1339</v>
      </c>
      <c r="H300" s="832" t="s">
        <v>635</v>
      </c>
      <c r="I300" s="832" t="s">
        <v>1340</v>
      </c>
      <c r="J300" s="832" t="s">
        <v>673</v>
      </c>
      <c r="K300" s="832" t="s">
        <v>1090</v>
      </c>
      <c r="L300" s="835">
        <v>736.33</v>
      </c>
      <c r="M300" s="835">
        <v>9572.2900000000009</v>
      </c>
      <c r="N300" s="832">
        <v>13</v>
      </c>
      <c r="O300" s="836">
        <v>6</v>
      </c>
      <c r="P300" s="835">
        <v>9572.2900000000009</v>
      </c>
      <c r="Q300" s="837">
        <v>1</v>
      </c>
      <c r="R300" s="832">
        <v>13</v>
      </c>
      <c r="S300" s="837">
        <v>1</v>
      </c>
      <c r="T300" s="836">
        <v>6</v>
      </c>
      <c r="U300" s="838">
        <v>1</v>
      </c>
    </row>
    <row r="301" spans="1:21" ht="14.4" customHeight="1" x14ac:dyDescent="0.3">
      <c r="A301" s="831">
        <v>11</v>
      </c>
      <c r="B301" s="832" t="s">
        <v>1297</v>
      </c>
      <c r="C301" s="832" t="s">
        <v>1302</v>
      </c>
      <c r="D301" s="833" t="s">
        <v>2255</v>
      </c>
      <c r="E301" s="834" t="s">
        <v>1320</v>
      </c>
      <c r="F301" s="832" t="s">
        <v>1298</v>
      </c>
      <c r="G301" s="832" t="s">
        <v>1358</v>
      </c>
      <c r="H301" s="832" t="s">
        <v>635</v>
      </c>
      <c r="I301" s="832" t="s">
        <v>1144</v>
      </c>
      <c r="J301" s="832" t="s">
        <v>636</v>
      </c>
      <c r="K301" s="832" t="s">
        <v>1145</v>
      </c>
      <c r="L301" s="835">
        <v>48.42</v>
      </c>
      <c r="M301" s="835">
        <v>338.94</v>
      </c>
      <c r="N301" s="832">
        <v>7</v>
      </c>
      <c r="O301" s="836">
        <v>5</v>
      </c>
      <c r="P301" s="835">
        <v>145.26</v>
      </c>
      <c r="Q301" s="837">
        <v>0.42857142857142855</v>
      </c>
      <c r="R301" s="832">
        <v>3</v>
      </c>
      <c r="S301" s="837">
        <v>0.42857142857142855</v>
      </c>
      <c r="T301" s="836">
        <v>3</v>
      </c>
      <c r="U301" s="838">
        <v>0.6</v>
      </c>
    </row>
    <row r="302" spans="1:21" ht="14.4" customHeight="1" x14ac:dyDescent="0.3">
      <c r="A302" s="831">
        <v>11</v>
      </c>
      <c r="B302" s="832" t="s">
        <v>1297</v>
      </c>
      <c r="C302" s="832" t="s">
        <v>1302</v>
      </c>
      <c r="D302" s="833" t="s">
        <v>2255</v>
      </c>
      <c r="E302" s="834" t="s">
        <v>1320</v>
      </c>
      <c r="F302" s="832" t="s">
        <v>1298</v>
      </c>
      <c r="G302" s="832" t="s">
        <v>1358</v>
      </c>
      <c r="H302" s="832" t="s">
        <v>592</v>
      </c>
      <c r="I302" s="832" t="s">
        <v>1462</v>
      </c>
      <c r="J302" s="832" t="s">
        <v>636</v>
      </c>
      <c r="K302" s="832" t="s">
        <v>1463</v>
      </c>
      <c r="L302" s="835">
        <v>48.42</v>
      </c>
      <c r="M302" s="835">
        <v>48.42</v>
      </c>
      <c r="N302" s="832">
        <v>1</v>
      </c>
      <c r="O302" s="836">
        <v>0.5</v>
      </c>
      <c r="P302" s="835">
        <v>48.42</v>
      </c>
      <c r="Q302" s="837">
        <v>1</v>
      </c>
      <c r="R302" s="832">
        <v>1</v>
      </c>
      <c r="S302" s="837">
        <v>1</v>
      </c>
      <c r="T302" s="836">
        <v>0.5</v>
      </c>
      <c r="U302" s="838">
        <v>1</v>
      </c>
    </row>
    <row r="303" spans="1:21" ht="14.4" customHeight="1" x14ac:dyDescent="0.3">
      <c r="A303" s="831">
        <v>11</v>
      </c>
      <c r="B303" s="832" t="s">
        <v>1297</v>
      </c>
      <c r="C303" s="832" t="s">
        <v>1302</v>
      </c>
      <c r="D303" s="833" t="s">
        <v>2255</v>
      </c>
      <c r="E303" s="834" t="s">
        <v>1320</v>
      </c>
      <c r="F303" s="832" t="s">
        <v>1298</v>
      </c>
      <c r="G303" s="832" t="s">
        <v>1740</v>
      </c>
      <c r="H303" s="832" t="s">
        <v>592</v>
      </c>
      <c r="I303" s="832" t="s">
        <v>1741</v>
      </c>
      <c r="J303" s="832" t="s">
        <v>1742</v>
      </c>
      <c r="K303" s="832" t="s">
        <v>1743</v>
      </c>
      <c r="L303" s="835">
        <v>0</v>
      </c>
      <c r="M303" s="835">
        <v>0</v>
      </c>
      <c r="N303" s="832">
        <v>2</v>
      </c>
      <c r="O303" s="836">
        <v>1.5</v>
      </c>
      <c r="P303" s="835"/>
      <c r="Q303" s="837"/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11</v>
      </c>
      <c r="B304" s="832" t="s">
        <v>1297</v>
      </c>
      <c r="C304" s="832" t="s">
        <v>1302</v>
      </c>
      <c r="D304" s="833" t="s">
        <v>2255</v>
      </c>
      <c r="E304" s="834" t="s">
        <v>1320</v>
      </c>
      <c r="F304" s="832" t="s">
        <v>1298</v>
      </c>
      <c r="G304" s="832" t="s">
        <v>1342</v>
      </c>
      <c r="H304" s="832" t="s">
        <v>635</v>
      </c>
      <c r="I304" s="832" t="s">
        <v>1147</v>
      </c>
      <c r="J304" s="832" t="s">
        <v>1148</v>
      </c>
      <c r="K304" s="832" t="s">
        <v>1149</v>
      </c>
      <c r="L304" s="835">
        <v>0</v>
      </c>
      <c r="M304" s="835">
        <v>0</v>
      </c>
      <c r="N304" s="832">
        <v>1</v>
      </c>
      <c r="O304" s="836">
        <v>1</v>
      </c>
      <c r="P304" s="835">
        <v>0</v>
      </c>
      <c r="Q304" s="837"/>
      <c r="R304" s="832">
        <v>1</v>
      </c>
      <c r="S304" s="837">
        <v>1</v>
      </c>
      <c r="T304" s="836">
        <v>1</v>
      </c>
      <c r="U304" s="838">
        <v>1</v>
      </c>
    </row>
    <row r="305" spans="1:21" ht="14.4" customHeight="1" x14ac:dyDescent="0.3">
      <c r="A305" s="831">
        <v>11</v>
      </c>
      <c r="B305" s="832" t="s">
        <v>1297</v>
      </c>
      <c r="C305" s="832" t="s">
        <v>1302</v>
      </c>
      <c r="D305" s="833" t="s">
        <v>2255</v>
      </c>
      <c r="E305" s="834" t="s">
        <v>1320</v>
      </c>
      <c r="F305" s="832" t="s">
        <v>1298</v>
      </c>
      <c r="G305" s="832" t="s">
        <v>1426</v>
      </c>
      <c r="H305" s="832" t="s">
        <v>635</v>
      </c>
      <c r="I305" s="832" t="s">
        <v>1127</v>
      </c>
      <c r="J305" s="832" t="s">
        <v>1017</v>
      </c>
      <c r="K305" s="832" t="s">
        <v>1128</v>
      </c>
      <c r="L305" s="835">
        <v>154.36000000000001</v>
      </c>
      <c r="M305" s="835">
        <v>308.72000000000003</v>
      </c>
      <c r="N305" s="832">
        <v>2</v>
      </c>
      <c r="O305" s="836">
        <v>2</v>
      </c>
      <c r="P305" s="835"/>
      <c r="Q305" s="837">
        <v>0</v>
      </c>
      <c r="R305" s="832"/>
      <c r="S305" s="837">
        <v>0</v>
      </c>
      <c r="T305" s="836"/>
      <c r="U305" s="838">
        <v>0</v>
      </c>
    </row>
    <row r="306" spans="1:21" ht="14.4" customHeight="1" x14ac:dyDescent="0.3">
      <c r="A306" s="831">
        <v>11</v>
      </c>
      <c r="B306" s="832" t="s">
        <v>1297</v>
      </c>
      <c r="C306" s="832" t="s">
        <v>1302</v>
      </c>
      <c r="D306" s="833" t="s">
        <v>2255</v>
      </c>
      <c r="E306" s="834" t="s">
        <v>1320</v>
      </c>
      <c r="F306" s="832" t="s">
        <v>1299</v>
      </c>
      <c r="G306" s="832" t="s">
        <v>1516</v>
      </c>
      <c r="H306" s="832" t="s">
        <v>592</v>
      </c>
      <c r="I306" s="832" t="s">
        <v>1517</v>
      </c>
      <c r="J306" s="832" t="s">
        <v>1518</v>
      </c>
      <c r="K306" s="832" t="s">
        <v>1519</v>
      </c>
      <c r="L306" s="835">
        <v>0</v>
      </c>
      <c r="M306" s="835">
        <v>0</v>
      </c>
      <c r="N306" s="832">
        <v>2</v>
      </c>
      <c r="O306" s="836">
        <v>2</v>
      </c>
      <c r="P306" s="835"/>
      <c r="Q306" s="837"/>
      <c r="R306" s="832"/>
      <c r="S306" s="837">
        <v>0</v>
      </c>
      <c r="T306" s="836"/>
      <c r="U306" s="838">
        <v>0</v>
      </c>
    </row>
    <row r="307" spans="1:21" ht="14.4" customHeight="1" x14ac:dyDescent="0.3">
      <c r="A307" s="831">
        <v>11</v>
      </c>
      <c r="B307" s="832" t="s">
        <v>1297</v>
      </c>
      <c r="C307" s="832" t="s">
        <v>1302</v>
      </c>
      <c r="D307" s="833" t="s">
        <v>2255</v>
      </c>
      <c r="E307" s="834" t="s">
        <v>1320</v>
      </c>
      <c r="F307" s="832" t="s">
        <v>1299</v>
      </c>
      <c r="G307" s="832" t="s">
        <v>1347</v>
      </c>
      <c r="H307" s="832" t="s">
        <v>592</v>
      </c>
      <c r="I307" s="832" t="s">
        <v>1355</v>
      </c>
      <c r="J307" s="832" t="s">
        <v>1356</v>
      </c>
      <c r="K307" s="832" t="s">
        <v>1357</v>
      </c>
      <c r="L307" s="835">
        <v>1000</v>
      </c>
      <c r="M307" s="835">
        <v>1000</v>
      </c>
      <c r="N307" s="832">
        <v>1</v>
      </c>
      <c r="O307" s="836">
        <v>1</v>
      </c>
      <c r="P307" s="835">
        <v>1000</v>
      </c>
      <c r="Q307" s="837">
        <v>1</v>
      </c>
      <c r="R307" s="832">
        <v>1</v>
      </c>
      <c r="S307" s="837">
        <v>1</v>
      </c>
      <c r="T307" s="836">
        <v>1</v>
      </c>
      <c r="U307" s="838">
        <v>1</v>
      </c>
    </row>
    <row r="308" spans="1:21" ht="14.4" customHeight="1" x14ac:dyDescent="0.3">
      <c r="A308" s="831">
        <v>11</v>
      </c>
      <c r="B308" s="832" t="s">
        <v>1297</v>
      </c>
      <c r="C308" s="832" t="s">
        <v>1302</v>
      </c>
      <c r="D308" s="833" t="s">
        <v>2255</v>
      </c>
      <c r="E308" s="834" t="s">
        <v>1320</v>
      </c>
      <c r="F308" s="832" t="s">
        <v>1299</v>
      </c>
      <c r="G308" s="832" t="s">
        <v>1347</v>
      </c>
      <c r="H308" s="832" t="s">
        <v>592</v>
      </c>
      <c r="I308" s="832" t="s">
        <v>1520</v>
      </c>
      <c r="J308" s="832" t="s">
        <v>1521</v>
      </c>
      <c r="K308" s="832" t="s">
        <v>1522</v>
      </c>
      <c r="L308" s="835">
        <v>1600</v>
      </c>
      <c r="M308" s="835">
        <v>9600</v>
      </c>
      <c r="N308" s="832">
        <v>6</v>
      </c>
      <c r="O308" s="836">
        <v>6</v>
      </c>
      <c r="P308" s="835">
        <v>9600</v>
      </c>
      <c r="Q308" s="837">
        <v>1</v>
      </c>
      <c r="R308" s="832">
        <v>6</v>
      </c>
      <c r="S308" s="837">
        <v>1</v>
      </c>
      <c r="T308" s="836">
        <v>6</v>
      </c>
      <c r="U308" s="838">
        <v>1</v>
      </c>
    </row>
    <row r="309" spans="1:21" ht="14.4" customHeight="1" x14ac:dyDescent="0.3">
      <c r="A309" s="831">
        <v>11</v>
      </c>
      <c r="B309" s="832" t="s">
        <v>1297</v>
      </c>
      <c r="C309" s="832" t="s">
        <v>1302</v>
      </c>
      <c r="D309" s="833" t="s">
        <v>2255</v>
      </c>
      <c r="E309" s="834" t="s">
        <v>1320</v>
      </c>
      <c r="F309" s="832" t="s">
        <v>1299</v>
      </c>
      <c r="G309" s="832" t="s">
        <v>1347</v>
      </c>
      <c r="H309" s="832" t="s">
        <v>592</v>
      </c>
      <c r="I309" s="832" t="s">
        <v>1388</v>
      </c>
      <c r="J309" s="832" t="s">
        <v>1389</v>
      </c>
      <c r="K309" s="832" t="s">
        <v>1390</v>
      </c>
      <c r="L309" s="835">
        <v>971.25</v>
      </c>
      <c r="M309" s="835">
        <v>1942.5</v>
      </c>
      <c r="N309" s="832">
        <v>2</v>
      </c>
      <c r="O309" s="836">
        <v>2</v>
      </c>
      <c r="P309" s="835">
        <v>1942.5</v>
      </c>
      <c r="Q309" s="837">
        <v>1</v>
      </c>
      <c r="R309" s="832">
        <v>2</v>
      </c>
      <c r="S309" s="837">
        <v>1</v>
      </c>
      <c r="T309" s="836">
        <v>2</v>
      </c>
      <c r="U309" s="838">
        <v>1</v>
      </c>
    </row>
    <row r="310" spans="1:21" ht="14.4" customHeight="1" x14ac:dyDescent="0.3">
      <c r="A310" s="831">
        <v>11</v>
      </c>
      <c r="B310" s="832" t="s">
        <v>1297</v>
      </c>
      <c r="C310" s="832" t="s">
        <v>1302</v>
      </c>
      <c r="D310" s="833" t="s">
        <v>2255</v>
      </c>
      <c r="E310" s="834" t="s">
        <v>1320</v>
      </c>
      <c r="F310" s="832" t="s">
        <v>1299</v>
      </c>
      <c r="G310" s="832" t="s">
        <v>1347</v>
      </c>
      <c r="H310" s="832" t="s">
        <v>592</v>
      </c>
      <c r="I310" s="832" t="s">
        <v>1744</v>
      </c>
      <c r="J310" s="832" t="s">
        <v>1745</v>
      </c>
      <c r="K310" s="832" t="s">
        <v>1746</v>
      </c>
      <c r="L310" s="835">
        <v>1600</v>
      </c>
      <c r="M310" s="835">
        <v>1600</v>
      </c>
      <c r="N310" s="832">
        <v>1</v>
      </c>
      <c r="O310" s="836">
        <v>1</v>
      </c>
      <c r="P310" s="835">
        <v>1600</v>
      </c>
      <c r="Q310" s="837">
        <v>1</v>
      </c>
      <c r="R310" s="832">
        <v>1</v>
      </c>
      <c r="S310" s="837">
        <v>1</v>
      </c>
      <c r="T310" s="836">
        <v>1</v>
      </c>
      <c r="U310" s="838">
        <v>1</v>
      </c>
    </row>
    <row r="311" spans="1:21" ht="14.4" customHeight="1" x14ac:dyDescent="0.3">
      <c r="A311" s="831">
        <v>11</v>
      </c>
      <c r="B311" s="832" t="s">
        <v>1297</v>
      </c>
      <c r="C311" s="832" t="s">
        <v>1302</v>
      </c>
      <c r="D311" s="833" t="s">
        <v>2255</v>
      </c>
      <c r="E311" s="834" t="s">
        <v>1320</v>
      </c>
      <c r="F311" s="832" t="s">
        <v>1299</v>
      </c>
      <c r="G311" s="832" t="s">
        <v>1347</v>
      </c>
      <c r="H311" s="832" t="s">
        <v>592</v>
      </c>
      <c r="I311" s="832" t="s">
        <v>1709</v>
      </c>
      <c r="J311" s="832" t="s">
        <v>1710</v>
      </c>
      <c r="K311" s="832" t="s">
        <v>1711</v>
      </c>
      <c r="L311" s="835">
        <v>500</v>
      </c>
      <c r="M311" s="835">
        <v>1000</v>
      </c>
      <c r="N311" s="832">
        <v>2</v>
      </c>
      <c r="O311" s="836">
        <v>2</v>
      </c>
      <c r="P311" s="835">
        <v>1000</v>
      </c>
      <c r="Q311" s="837">
        <v>1</v>
      </c>
      <c r="R311" s="832">
        <v>2</v>
      </c>
      <c r="S311" s="837">
        <v>1</v>
      </c>
      <c r="T311" s="836">
        <v>2</v>
      </c>
      <c r="U311" s="838">
        <v>1</v>
      </c>
    </row>
    <row r="312" spans="1:21" ht="14.4" customHeight="1" x14ac:dyDescent="0.3">
      <c r="A312" s="831">
        <v>11</v>
      </c>
      <c r="B312" s="832" t="s">
        <v>1297</v>
      </c>
      <c r="C312" s="832" t="s">
        <v>1302</v>
      </c>
      <c r="D312" s="833" t="s">
        <v>2255</v>
      </c>
      <c r="E312" s="834" t="s">
        <v>1320</v>
      </c>
      <c r="F312" s="832" t="s">
        <v>1299</v>
      </c>
      <c r="G312" s="832" t="s">
        <v>1347</v>
      </c>
      <c r="H312" s="832" t="s">
        <v>592</v>
      </c>
      <c r="I312" s="832" t="s">
        <v>1747</v>
      </c>
      <c r="J312" s="832" t="s">
        <v>1748</v>
      </c>
      <c r="K312" s="832" t="s">
        <v>1749</v>
      </c>
      <c r="L312" s="835">
        <v>350</v>
      </c>
      <c r="M312" s="835">
        <v>350</v>
      </c>
      <c r="N312" s="832">
        <v>1</v>
      </c>
      <c r="O312" s="836">
        <v>1</v>
      </c>
      <c r="P312" s="835">
        <v>350</v>
      </c>
      <c r="Q312" s="837">
        <v>1</v>
      </c>
      <c r="R312" s="832">
        <v>1</v>
      </c>
      <c r="S312" s="837">
        <v>1</v>
      </c>
      <c r="T312" s="836">
        <v>1</v>
      </c>
      <c r="U312" s="838">
        <v>1</v>
      </c>
    </row>
    <row r="313" spans="1:21" ht="14.4" customHeight="1" x14ac:dyDescent="0.3">
      <c r="A313" s="831">
        <v>11</v>
      </c>
      <c r="B313" s="832" t="s">
        <v>1297</v>
      </c>
      <c r="C313" s="832" t="s">
        <v>1302</v>
      </c>
      <c r="D313" s="833" t="s">
        <v>2255</v>
      </c>
      <c r="E313" s="834" t="s">
        <v>1320</v>
      </c>
      <c r="F313" s="832" t="s">
        <v>1299</v>
      </c>
      <c r="G313" s="832" t="s">
        <v>1347</v>
      </c>
      <c r="H313" s="832" t="s">
        <v>592</v>
      </c>
      <c r="I313" s="832" t="s">
        <v>1750</v>
      </c>
      <c r="J313" s="832" t="s">
        <v>1751</v>
      </c>
      <c r="K313" s="832" t="s">
        <v>1752</v>
      </c>
      <c r="L313" s="835">
        <v>378.48</v>
      </c>
      <c r="M313" s="835">
        <v>378.48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" customHeight="1" x14ac:dyDescent="0.3">
      <c r="A314" s="831">
        <v>11</v>
      </c>
      <c r="B314" s="832" t="s">
        <v>1297</v>
      </c>
      <c r="C314" s="832" t="s">
        <v>1302</v>
      </c>
      <c r="D314" s="833" t="s">
        <v>2255</v>
      </c>
      <c r="E314" s="834" t="s">
        <v>1320</v>
      </c>
      <c r="F314" s="832" t="s">
        <v>1299</v>
      </c>
      <c r="G314" s="832" t="s">
        <v>1359</v>
      </c>
      <c r="H314" s="832" t="s">
        <v>592</v>
      </c>
      <c r="I314" s="832" t="s">
        <v>1360</v>
      </c>
      <c r="J314" s="832" t="s">
        <v>1361</v>
      </c>
      <c r="K314" s="832" t="s">
        <v>1362</v>
      </c>
      <c r="L314" s="835">
        <v>200</v>
      </c>
      <c r="M314" s="835">
        <v>2400</v>
      </c>
      <c r="N314" s="832">
        <v>12</v>
      </c>
      <c r="O314" s="836">
        <v>6</v>
      </c>
      <c r="P314" s="835">
        <v>2000</v>
      </c>
      <c r="Q314" s="837">
        <v>0.83333333333333337</v>
      </c>
      <c r="R314" s="832">
        <v>10</v>
      </c>
      <c r="S314" s="837">
        <v>0.83333333333333337</v>
      </c>
      <c r="T314" s="836">
        <v>5</v>
      </c>
      <c r="U314" s="838">
        <v>0.83333333333333337</v>
      </c>
    </row>
    <row r="315" spans="1:21" ht="14.4" customHeight="1" x14ac:dyDescent="0.3">
      <c r="A315" s="831">
        <v>11</v>
      </c>
      <c r="B315" s="832" t="s">
        <v>1297</v>
      </c>
      <c r="C315" s="832" t="s">
        <v>1302</v>
      </c>
      <c r="D315" s="833" t="s">
        <v>2255</v>
      </c>
      <c r="E315" s="834" t="s">
        <v>1320</v>
      </c>
      <c r="F315" s="832" t="s">
        <v>1299</v>
      </c>
      <c r="G315" s="832" t="s">
        <v>1359</v>
      </c>
      <c r="H315" s="832" t="s">
        <v>592</v>
      </c>
      <c r="I315" s="832" t="s">
        <v>1391</v>
      </c>
      <c r="J315" s="832" t="s">
        <v>1392</v>
      </c>
      <c r="K315" s="832" t="s">
        <v>1393</v>
      </c>
      <c r="L315" s="835">
        <v>278.75</v>
      </c>
      <c r="M315" s="835">
        <v>6968.75</v>
      </c>
      <c r="N315" s="832">
        <v>25</v>
      </c>
      <c r="O315" s="836">
        <v>13</v>
      </c>
      <c r="P315" s="835">
        <v>6411.25</v>
      </c>
      <c r="Q315" s="837">
        <v>0.92</v>
      </c>
      <c r="R315" s="832">
        <v>23</v>
      </c>
      <c r="S315" s="837">
        <v>0.92</v>
      </c>
      <c r="T315" s="836">
        <v>12</v>
      </c>
      <c r="U315" s="838">
        <v>0.92307692307692313</v>
      </c>
    </row>
    <row r="316" spans="1:21" ht="14.4" customHeight="1" x14ac:dyDescent="0.3">
      <c r="A316" s="831">
        <v>11</v>
      </c>
      <c r="B316" s="832" t="s">
        <v>1297</v>
      </c>
      <c r="C316" s="832" t="s">
        <v>1302</v>
      </c>
      <c r="D316" s="833" t="s">
        <v>2255</v>
      </c>
      <c r="E316" s="834" t="s">
        <v>1320</v>
      </c>
      <c r="F316" s="832" t="s">
        <v>1299</v>
      </c>
      <c r="G316" s="832" t="s">
        <v>1535</v>
      </c>
      <c r="H316" s="832" t="s">
        <v>592</v>
      </c>
      <c r="I316" s="832" t="s">
        <v>1721</v>
      </c>
      <c r="J316" s="832" t="s">
        <v>1722</v>
      </c>
      <c r="K316" s="832" t="s">
        <v>1723</v>
      </c>
      <c r="L316" s="835">
        <v>1659.44</v>
      </c>
      <c r="M316" s="835">
        <v>21572.719999999998</v>
      </c>
      <c r="N316" s="832">
        <v>13</v>
      </c>
      <c r="O316" s="836">
        <v>11</v>
      </c>
      <c r="P316" s="835">
        <v>19913.28</v>
      </c>
      <c r="Q316" s="837">
        <v>0.92307692307692313</v>
      </c>
      <c r="R316" s="832">
        <v>12</v>
      </c>
      <c r="S316" s="837">
        <v>0.92307692307692313</v>
      </c>
      <c r="T316" s="836">
        <v>10</v>
      </c>
      <c r="U316" s="838">
        <v>0.90909090909090906</v>
      </c>
    </row>
    <row r="317" spans="1:21" ht="14.4" customHeight="1" x14ac:dyDescent="0.3">
      <c r="A317" s="831">
        <v>11</v>
      </c>
      <c r="B317" s="832" t="s">
        <v>1297</v>
      </c>
      <c r="C317" s="832" t="s">
        <v>1302</v>
      </c>
      <c r="D317" s="833" t="s">
        <v>2255</v>
      </c>
      <c r="E317" s="834" t="s">
        <v>1320</v>
      </c>
      <c r="F317" s="832" t="s">
        <v>1299</v>
      </c>
      <c r="G317" s="832" t="s">
        <v>1724</v>
      </c>
      <c r="H317" s="832" t="s">
        <v>592</v>
      </c>
      <c r="I317" s="832" t="s">
        <v>1725</v>
      </c>
      <c r="J317" s="832" t="s">
        <v>1726</v>
      </c>
      <c r="K317" s="832" t="s">
        <v>1727</v>
      </c>
      <c r="L317" s="835">
        <v>38233</v>
      </c>
      <c r="M317" s="835">
        <v>38233</v>
      </c>
      <c r="N317" s="832">
        <v>1</v>
      </c>
      <c r="O317" s="836">
        <v>1</v>
      </c>
      <c r="P317" s="835"/>
      <c r="Q317" s="837">
        <v>0</v>
      </c>
      <c r="R317" s="832"/>
      <c r="S317" s="837">
        <v>0</v>
      </c>
      <c r="T317" s="836"/>
      <c r="U317" s="838">
        <v>0</v>
      </c>
    </row>
    <row r="318" spans="1:21" ht="14.4" customHeight="1" x14ac:dyDescent="0.3">
      <c r="A318" s="831">
        <v>11</v>
      </c>
      <c r="B318" s="832" t="s">
        <v>1297</v>
      </c>
      <c r="C318" s="832" t="s">
        <v>1302</v>
      </c>
      <c r="D318" s="833" t="s">
        <v>2255</v>
      </c>
      <c r="E318" s="834" t="s">
        <v>1321</v>
      </c>
      <c r="F318" s="832" t="s">
        <v>1298</v>
      </c>
      <c r="G318" s="832" t="s">
        <v>1648</v>
      </c>
      <c r="H318" s="832" t="s">
        <v>592</v>
      </c>
      <c r="I318" s="832" t="s">
        <v>1753</v>
      </c>
      <c r="J318" s="832" t="s">
        <v>661</v>
      </c>
      <c r="K318" s="832" t="s">
        <v>1754</v>
      </c>
      <c r="L318" s="835">
        <v>18.809999999999999</v>
      </c>
      <c r="M318" s="835">
        <v>37.619999999999997</v>
      </c>
      <c r="N318" s="832">
        <v>2</v>
      </c>
      <c r="O318" s="836">
        <v>1</v>
      </c>
      <c r="P318" s="835">
        <v>37.619999999999997</v>
      </c>
      <c r="Q318" s="837">
        <v>1</v>
      </c>
      <c r="R318" s="832">
        <v>2</v>
      </c>
      <c r="S318" s="837">
        <v>1</v>
      </c>
      <c r="T318" s="836">
        <v>1</v>
      </c>
      <c r="U318" s="838">
        <v>1</v>
      </c>
    </row>
    <row r="319" spans="1:21" ht="14.4" customHeight="1" x14ac:dyDescent="0.3">
      <c r="A319" s="831">
        <v>11</v>
      </c>
      <c r="B319" s="832" t="s">
        <v>1297</v>
      </c>
      <c r="C319" s="832" t="s">
        <v>1302</v>
      </c>
      <c r="D319" s="833" t="s">
        <v>2255</v>
      </c>
      <c r="E319" s="834" t="s">
        <v>1321</v>
      </c>
      <c r="F319" s="832" t="s">
        <v>1298</v>
      </c>
      <c r="G319" s="832" t="s">
        <v>1660</v>
      </c>
      <c r="H319" s="832" t="s">
        <v>592</v>
      </c>
      <c r="I319" s="832" t="s">
        <v>1661</v>
      </c>
      <c r="J319" s="832" t="s">
        <v>832</v>
      </c>
      <c r="K319" s="832" t="s">
        <v>1662</v>
      </c>
      <c r="L319" s="835">
        <v>107.27</v>
      </c>
      <c r="M319" s="835">
        <v>214.54</v>
      </c>
      <c r="N319" s="832">
        <v>2</v>
      </c>
      <c r="O319" s="836">
        <v>1</v>
      </c>
      <c r="P319" s="835">
        <v>214.54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" customHeight="1" x14ac:dyDescent="0.3">
      <c r="A320" s="831">
        <v>11</v>
      </c>
      <c r="B320" s="832" t="s">
        <v>1297</v>
      </c>
      <c r="C320" s="832" t="s">
        <v>1302</v>
      </c>
      <c r="D320" s="833" t="s">
        <v>2255</v>
      </c>
      <c r="E320" s="834" t="s">
        <v>1321</v>
      </c>
      <c r="F320" s="832" t="s">
        <v>1298</v>
      </c>
      <c r="G320" s="832" t="s">
        <v>1577</v>
      </c>
      <c r="H320" s="832" t="s">
        <v>592</v>
      </c>
      <c r="I320" s="832" t="s">
        <v>1755</v>
      </c>
      <c r="J320" s="832" t="s">
        <v>1756</v>
      </c>
      <c r="K320" s="832" t="s">
        <v>1757</v>
      </c>
      <c r="L320" s="835">
        <v>64.56</v>
      </c>
      <c r="M320" s="835">
        <v>129.12</v>
      </c>
      <c r="N320" s="832">
        <v>2</v>
      </c>
      <c r="O320" s="836">
        <v>1</v>
      </c>
      <c r="P320" s="835">
        <v>129.12</v>
      </c>
      <c r="Q320" s="837">
        <v>1</v>
      </c>
      <c r="R320" s="832">
        <v>2</v>
      </c>
      <c r="S320" s="837">
        <v>1</v>
      </c>
      <c r="T320" s="836">
        <v>1</v>
      </c>
      <c r="U320" s="838">
        <v>1</v>
      </c>
    </row>
    <row r="321" spans="1:21" ht="14.4" customHeight="1" x14ac:dyDescent="0.3">
      <c r="A321" s="831">
        <v>11</v>
      </c>
      <c r="B321" s="832" t="s">
        <v>1297</v>
      </c>
      <c r="C321" s="832" t="s">
        <v>1302</v>
      </c>
      <c r="D321" s="833" t="s">
        <v>2255</v>
      </c>
      <c r="E321" s="834" t="s">
        <v>1321</v>
      </c>
      <c r="F321" s="832" t="s">
        <v>1298</v>
      </c>
      <c r="G321" s="832" t="s">
        <v>1758</v>
      </c>
      <c r="H321" s="832" t="s">
        <v>635</v>
      </c>
      <c r="I321" s="832" t="s">
        <v>1759</v>
      </c>
      <c r="J321" s="832" t="s">
        <v>1760</v>
      </c>
      <c r="K321" s="832" t="s">
        <v>1761</v>
      </c>
      <c r="L321" s="835">
        <v>234.07</v>
      </c>
      <c r="M321" s="835">
        <v>234.07</v>
      </c>
      <c r="N321" s="832">
        <v>1</v>
      </c>
      <c r="O321" s="836">
        <v>0.5</v>
      </c>
      <c r="P321" s="835">
        <v>234.07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11</v>
      </c>
      <c r="B322" s="832" t="s">
        <v>1297</v>
      </c>
      <c r="C322" s="832" t="s">
        <v>1302</v>
      </c>
      <c r="D322" s="833" t="s">
        <v>2255</v>
      </c>
      <c r="E322" s="834" t="s">
        <v>1321</v>
      </c>
      <c r="F322" s="832" t="s">
        <v>1298</v>
      </c>
      <c r="G322" s="832" t="s">
        <v>1358</v>
      </c>
      <c r="H322" s="832" t="s">
        <v>592</v>
      </c>
      <c r="I322" s="832" t="s">
        <v>1462</v>
      </c>
      <c r="J322" s="832" t="s">
        <v>636</v>
      </c>
      <c r="K322" s="832" t="s">
        <v>1463</v>
      </c>
      <c r="L322" s="835">
        <v>48.42</v>
      </c>
      <c r="M322" s="835">
        <v>96.84</v>
      </c>
      <c r="N322" s="832">
        <v>2</v>
      </c>
      <c r="O322" s="836">
        <v>1</v>
      </c>
      <c r="P322" s="835"/>
      <c r="Q322" s="837">
        <v>0</v>
      </c>
      <c r="R322" s="832"/>
      <c r="S322" s="837">
        <v>0</v>
      </c>
      <c r="T322" s="836"/>
      <c r="U322" s="838">
        <v>0</v>
      </c>
    </row>
    <row r="323" spans="1:21" ht="14.4" customHeight="1" x14ac:dyDescent="0.3">
      <c r="A323" s="831">
        <v>11</v>
      </c>
      <c r="B323" s="832" t="s">
        <v>1297</v>
      </c>
      <c r="C323" s="832" t="s">
        <v>1302</v>
      </c>
      <c r="D323" s="833" t="s">
        <v>2255</v>
      </c>
      <c r="E323" s="834" t="s">
        <v>1321</v>
      </c>
      <c r="F323" s="832" t="s">
        <v>1298</v>
      </c>
      <c r="G323" s="832" t="s">
        <v>1762</v>
      </c>
      <c r="H323" s="832" t="s">
        <v>635</v>
      </c>
      <c r="I323" s="832" t="s">
        <v>1763</v>
      </c>
      <c r="J323" s="832" t="s">
        <v>1764</v>
      </c>
      <c r="K323" s="832" t="s">
        <v>1765</v>
      </c>
      <c r="L323" s="835">
        <v>218.62</v>
      </c>
      <c r="M323" s="835">
        <v>218.62</v>
      </c>
      <c r="N323" s="832">
        <v>1</v>
      </c>
      <c r="O323" s="836">
        <v>0.5</v>
      </c>
      <c r="P323" s="835">
        <v>218.62</v>
      </c>
      <c r="Q323" s="837">
        <v>1</v>
      </c>
      <c r="R323" s="832">
        <v>1</v>
      </c>
      <c r="S323" s="837">
        <v>1</v>
      </c>
      <c r="T323" s="836">
        <v>0.5</v>
      </c>
      <c r="U323" s="838">
        <v>1</v>
      </c>
    </row>
    <row r="324" spans="1:21" ht="14.4" customHeight="1" x14ac:dyDescent="0.3">
      <c r="A324" s="831">
        <v>11</v>
      </c>
      <c r="B324" s="832" t="s">
        <v>1297</v>
      </c>
      <c r="C324" s="832" t="s">
        <v>1302</v>
      </c>
      <c r="D324" s="833" t="s">
        <v>2255</v>
      </c>
      <c r="E324" s="834" t="s">
        <v>1321</v>
      </c>
      <c r="F324" s="832" t="s">
        <v>1298</v>
      </c>
      <c r="G324" s="832" t="s">
        <v>1766</v>
      </c>
      <c r="H324" s="832" t="s">
        <v>635</v>
      </c>
      <c r="I324" s="832" t="s">
        <v>1767</v>
      </c>
      <c r="J324" s="832" t="s">
        <v>1177</v>
      </c>
      <c r="K324" s="832" t="s">
        <v>1768</v>
      </c>
      <c r="L324" s="835">
        <v>544.38</v>
      </c>
      <c r="M324" s="835">
        <v>544.38</v>
      </c>
      <c r="N324" s="832">
        <v>1</v>
      </c>
      <c r="O324" s="836">
        <v>1</v>
      </c>
      <c r="P324" s="835">
        <v>544.38</v>
      </c>
      <c r="Q324" s="837">
        <v>1</v>
      </c>
      <c r="R324" s="832">
        <v>1</v>
      </c>
      <c r="S324" s="837">
        <v>1</v>
      </c>
      <c r="T324" s="836">
        <v>1</v>
      </c>
      <c r="U324" s="838">
        <v>1</v>
      </c>
    </row>
    <row r="325" spans="1:21" ht="14.4" customHeight="1" x14ac:dyDescent="0.3">
      <c r="A325" s="831">
        <v>11</v>
      </c>
      <c r="B325" s="832" t="s">
        <v>1297</v>
      </c>
      <c r="C325" s="832" t="s">
        <v>1302</v>
      </c>
      <c r="D325" s="833" t="s">
        <v>2255</v>
      </c>
      <c r="E325" s="834" t="s">
        <v>1321</v>
      </c>
      <c r="F325" s="832" t="s">
        <v>1299</v>
      </c>
      <c r="G325" s="832" t="s">
        <v>1516</v>
      </c>
      <c r="H325" s="832" t="s">
        <v>592</v>
      </c>
      <c r="I325" s="832" t="s">
        <v>1769</v>
      </c>
      <c r="J325" s="832" t="s">
        <v>1770</v>
      </c>
      <c r="K325" s="832" t="s">
        <v>1771</v>
      </c>
      <c r="L325" s="835">
        <v>300</v>
      </c>
      <c r="M325" s="835">
        <v>600</v>
      </c>
      <c r="N325" s="832">
        <v>2</v>
      </c>
      <c r="O325" s="836">
        <v>2</v>
      </c>
      <c r="P325" s="835"/>
      <c r="Q325" s="837">
        <v>0</v>
      </c>
      <c r="R325" s="832"/>
      <c r="S325" s="837">
        <v>0</v>
      </c>
      <c r="T325" s="836"/>
      <c r="U325" s="838">
        <v>0</v>
      </c>
    </row>
    <row r="326" spans="1:21" ht="14.4" customHeight="1" x14ac:dyDescent="0.3">
      <c r="A326" s="831">
        <v>11</v>
      </c>
      <c r="B326" s="832" t="s">
        <v>1297</v>
      </c>
      <c r="C326" s="832" t="s">
        <v>1302</v>
      </c>
      <c r="D326" s="833" t="s">
        <v>2255</v>
      </c>
      <c r="E326" s="834" t="s">
        <v>1321</v>
      </c>
      <c r="F326" s="832" t="s">
        <v>1299</v>
      </c>
      <c r="G326" s="832" t="s">
        <v>1516</v>
      </c>
      <c r="H326" s="832" t="s">
        <v>592</v>
      </c>
      <c r="I326" s="832" t="s">
        <v>1772</v>
      </c>
      <c r="J326" s="832" t="s">
        <v>1773</v>
      </c>
      <c r="K326" s="832" t="s">
        <v>1774</v>
      </c>
      <c r="L326" s="835">
        <v>0</v>
      </c>
      <c r="M326" s="835">
        <v>0</v>
      </c>
      <c r="N326" s="832">
        <v>1</v>
      </c>
      <c r="O326" s="836">
        <v>1</v>
      </c>
      <c r="P326" s="835"/>
      <c r="Q326" s="837"/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11</v>
      </c>
      <c r="B327" s="832" t="s">
        <v>1297</v>
      </c>
      <c r="C327" s="832" t="s">
        <v>1302</v>
      </c>
      <c r="D327" s="833" t="s">
        <v>2255</v>
      </c>
      <c r="E327" s="834" t="s">
        <v>1321</v>
      </c>
      <c r="F327" s="832" t="s">
        <v>1299</v>
      </c>
      <c r="G327" s="832" t="s">
        <v>1516</v>
      </c>
      <c r="H327" s="832" t="s">
        <v>592</v>
      </c>
      <c r="I327" s="832" t="s">
        <v>1775</v>
      </c>
      <c r="J327" s="832" t="s">
        <v>1776</v>
      </c>
      <c r="K327" s="832" t="s">
        <v>1777</v>
      </c>
      <c r="L327" s="835">
        <v>1000</v>
      </c>
      <c r="M327" s="835">
        <v>2000</v>
      </c>
      <c r="N327" s="832">
        <v>2</v>
      </c>
      <c r="O327" s="836">
        <v>2</v>
      </c>
      <c r="P327" s="835"/>
      <c r="Q327" s="837">
        <v>0</v>
      </c>
      <c r="R327" s="832"/>
      <c r="S327" s="837">
        <v>0</v>
      </c>
      <c r="T327" s="836"/>
      <c r="U327" s="838">
        <v>0</v>
      </c>
    </row>
    <row r="328" spans="1:21" ht="14.4" customHeight="1" x14ac:dyDescent="0.3">
      <c r="A328" s="831">
        <v>11</v>
      </c>
      <c r="B328" s="832" t="s">
        <v>1297</v>
      </c>
      <c r="C328" s="832" t="s">
        <v>1302</v>
      </c>
      <c r="D328" s="833" t="s">
        <v>2255</v>
      </c>
      <c r="E328" s="834" t="s">
        <v>1321</v>
      </c>
      <c r="F328" s="832" t="s">
        <v>1299</v>
      </c>
      <c r="G328" s="832" t="s">
        <v>1359</v>
      </c>
      <c r="H328" s="832" t="s">
        <v>592</v>
      </c>
      <c r="I328" s="832" t="s">
        <v>1360</v>
      </c>
      <c r="J328" s="832" t="s">
        <v>1361</v>
      </c>
      <c r="K328" s="832" t="s">
        <v>1362</v>
      </c>
      <c r="L328" s="835">
        <v>200</v>
      </c>
      <c r="M328" s="835">
        <v>1200</v>
      </c>
      <c r="N328" s="832">
        <v>6</v>
      </c>
      <c r="O328" s="836">
        <v>3</v>
      </c>
      <c r="P328" s="835">
        <v>800</v>
      </c>
      <c r="Q328" s="837">
        <v>0.66666666666666663</v>
      </c>
      <c r="R328" s="832">
        <v>4</v>
      </c>
      <c r="S328" s="837">
        <v>0.66666666666666663</v>
      </c>
      <c r="T328" s="836">
        <v>2</v>
      </c>
      <c r="U328" s="838">
        <v>0.66666666666666663</v>
      </c>
    </row>
    <row r="329" spans="1:21" ht="14.4" customHeight="1" x14ac:dyDescent="0.3">
      <c r="A329" s="831">
        <v>11</v>
      </c>
      <c r="B329" s="832" t="s">
        <v>1297</v>
      </c>
      <c r="C329" s="832" t="s">
        <v>1302</v>
      </c>
      <c r="D329" s="833" t="s">
        <v>2255</v>
      </c>
      <c r="E329" s="834" t="s">
        <v>1321</v>
      </c>
      <c r="F329" s="832" t="s">
        <v>1299</v>
      </c>
      <c r="G329" s="832" t="s">
        <v>1359</v>
      </c>
      <c r="H329" s="832" t="s">
        <v>592</v>
      </c>
      <c r="I329" s="832" t="s">
        <v>1391</v>
      </c>
      <c r="J329" s="832" t="s">
        <v>1392</v>
      </c>
      <c r="K329" s="832" t="s">
        <v>1393</v>
      </c>
      <c r="L329" s="835">
        <v>278.75</v>
      </c>
      <c r="M329" s="835">
        <v>557.5</v>
      </c>
      <c r="N329" s="832">
        <v>2</v>
      </c>
      <c r="O329" s="836">
        <v>1</v>
      </c>
      <c r="P329" s="835">
        <v>557.5</v>
      </c>
      <c r="Q329" s="837">
        <v>1</v>
      </c>
      <c r="R329" s="832">
        <v>2</v>
      </c>
      <c r="S329" s="837">
        <v>1</v>
      </c>
      <c r="T329" s="836">
        <v>1</v>
      </c>
      <c r="U329" s="838">
        <v>1</v>
      </c>
    </row>
    <row r="330" spans="1:21" ht="14.4" customHeight="1" x14ac:dyDescent="0.3">
      <c r="A330" s="831">
        <v>11</v>
      </c>
      <c r="B330" s="832" t="s">
        <v>1297</v>
      </c>
      <c r="C330" s="832" t="s">
        <v>1302</v>
      </c>
      <c r="D330" s="833" t="s">
        <v>2255</v>
      </c>
      <c r="E330" s="834" t="s">
        <v>1321</v>
      </c>
      <c r="F330" s="832" t="s">
        <v>1299</v>
      </c>
      <c r="G330" s="832" t="s">
        <v>1454</v>
      </c>
      <c r="H330" s="832" t="s">
        <v>592</v>
      </c>
      <c r="I330" s="832" t="s">
        <v>1532</v>
      </c>
      <c r="J330" s="832" t="s">
        <v>1533</v>
      </c>
      <c r="K330" s="832" t="s">
        <v>1534</v>
      </c>
      <c r="L330" s="835">
        <v>0</v>
      </c>
      <c r="M330" s="835">
        <v>0</v>
      </c>
      <c r="N330" s="832">
        <v>1</v>
      </c>
      <c r="O330" s="836">
        <v>1</v>
      </c>
      <c r="P330" s="835"/>
      <c r="Q330" s="837"/>
      <c r="R330" s="832"/>
      <c r="S330" s="837">
        <v>0</v>
      </c>
      <c r="T330" s="836"/>
      <c r="U330" s="838">
        <v>0</v>
      </c>
    </row>
    <row r="331" spans="1:21" ht="14.4" customHeight="1" x14ac:dyDescent="0.3">
      <c r="A331" s="831">
        <v>11</v>
      </c>
      <c r="B331" s="832" t="s">
        <v>1297</v>
      </c>
      <c r="C331" s="832" t="s">
        <v>1302</v>
      </c>
      <c r="D331" s="833" t="s">
        <v>2255</v>
      </c>
      <c r="E331" s="834" t="s">
        <v>1322</v>
      </c>
      <c r="F331" s="832" t="s">
        <v>1298</v>
      </c>
      <c r="G331" s="832" t="s">
        <v>1363</v>
      </c>
      <c r="H331" s="832" t="s">
        <v>635</v>
      </c>
      <c r="I331" s="832" t="s">
        <v>1188</v>
      </c>
      <c r="J331" s="832" t="s">
        <v>1189</v>
      </c>
      <c r="K331" s="832" t="s">
        <v>1190</v>
      </c>
      <c r="L331" s="835">
        <v>170.52</v>
      </c>
      <c r="M331" s="835">
        <v>341.04</v>
      </c>
      <c r="N331" s="832">
        <v>2</v>
      </c>
      <c r="O331" s="836">
        <v>0.5</v>
      </c>
      <c r="P331" s="835">
        <v>341.04</v>
      </c>
      <c r="Q331" s="837">
        <v>1</v>
      </c>
      <c r="R331" s="832">
        <v>2</v>
      </c>
      <c r="S331" s="837">
        <v>1</v>
      </c>
      <c r="T331" s="836">
        <v>0.5</v>
      </c>
      <c r="U331" s="838">
        <v>1</v>
      </c>
    </row>
    <row r="332" spans="1:21" ht="14.4" customHeight="1" x14ac:dyDescent="0.3">
      <c r="A332" s="831">
        <v>11</v>
      </c>
      <c r="B332" s="832" t="s">
        <v>1297</v>
      </c>
      <c r="C332" s="832" t="s">
        <v>1302</v>
      </c>
      <c r="D332" s="833" t="s">
        <v>2255</v>
      </c>
      <c r="E332" s="834" t="s">
        <v>1322</v>
      </c>
      <c r="F332" s="832" t="s">
        <v>1298</v>
      </c>
      <c r="G332" s="832" t="s">
        <v>1363</v>
      </c>
      <c r="H332" s="832" t="s">
        <v>635</v>
      </c>
      <c r="I332" s="832" t="s">
        <v>1394</v>
      </c>
      <c r="J332" s="832" t="s">
        <v>1189</v>
      </c>
      <c r="K332" s="832" t="s">
        <v>1395</v>
      </c>
      <c r="L332" s="835">
        <v>272.83</v>
      </c>
      <c r="M332" s="835">
        <v>272.83</v>
      </c>
      <c r="N332" s="832">
        <v>1</v>
      </c>
      <c r="O332" s="836">
        <v>0.5</v>
      </c>
      <c r="P332" s="835">
        <v>272.83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11</v>
      </c>
      <c r="B333" s="832" t="s">
        <v>1297</v>
      </c>
      <c r="C333" s="832" t="s">
        <v>1302</v>
      </c>
      <c r="D333" s="833" t="s">
        <v>2255</v>
      </c>
      <c r="E333" s="834" t="s">
        <v>1322</v>
      </c>
      <c r="F333" s="832" t="s">
        <v>1298</v>
      </c>
      <c r="G333" s="832" t="s">
        <v>1438</v>
      </c>
      <c r="H333" s="832" t="s">
        <v>592</v>
      </c>
      <c r="I333" s="832" t="s">
        <v>1439</v>
      </c>
      <c r="J333" s="832" t="s">
        <v>1440</v>
      </c>
      <c r="K333" s="832" t="s">
        <v>1441</v>
      </c>
      <c r="L333" s="835">
        <v>72.64</v>
      </c>
      <c r="M333" s="835">
        <v>435.84</v>
      </c>
      <c r="N333" s="832">
        <v>6</v>
      </c>
      <c r="O333" s="836">
        <v>4</v>
      </c>
      <c r="P333" s="835">
        <v>363.2</v>
      </c>
      <c r="Q333" s="837">
        <v>0.83333333333333337</v>
      </c>
      <c r="R333" s="832">
        <v>5</v>
      </c>
      <c r="S333" s="837">
        <v>0.83333333333333337</v>
      </c>
      <c r="T333" s="836">
        <v>3</v>
      </c>
      <c r="U333" s="838">
        <v>0.75</v>
      </c>
    </row>
    <row r="334" spans="1:21" ht="14.4" customHeight="1" x14ac:dyDescent="0.3">
      <c r="A334" s="831">
        <v>11</v>
      </c>
      <c r="B334" s="832" t="s">
        <v>1297</v>
      </c>
      <c r="C334" s="832" t="s">
        <v>1302</v>
      </c>
      <c r="D334" s="833" t="s">
        <v>2255</v>
      </c>
      <c r="E334" s="834" t="s">
        <v>1322</v>
      </c>
      <c r="F334" s="832" t="s">
        <v>1298</v>
      </c>
      <c r="G334" s="832" t="s">
        <v>1438</v>
      </c>
      <c r="H334" s="832" t="s">
        <v>592</v>
      </c>
      <c r="I334" s="832" t="s">
        <v>1778</v>
      </c>
      <c r="J334" s="832" t="s">
        <v>1555</v>
      </c>
      <c r="K334" s="832" t="s">
        <v>1779</v>
      </c>
      <c r="L334" s="835">
        <v>0</v>
      </c>
      <c r="M334" s="835">
        <v>0</v>
      </c>
      <c r="N334" s="832">
        <v>1</v>
      </c>
      <c r="O334" s="836">
        <v>0.5</v>
      </c>
      <c r="P334" s="835">
        <v>0</v>
      </c>
      <c r="Q334" s="837"/>
      <c r="R334" s="832">
        <v>1</v>
      </c>
      <c r="S334" s="837">
        <v>1</v>
      </c>
      <c r="T334" s="836">
        <v>0.5</v>
      </c>
      <c r="U334" s="838">
        <v>1</v>
      </c>
    </row>
    <row r="335" spans="1:21" ht="14.4" customHeight="1" x14ac:dyDescent="0.3">
      <c r="A335" s="831">
        <v>11</v>
      </c>
      <c r="B335" s="832" t="s">
        <v>1297</v>
      </c>
      <c r="C335" s="832" t="s">
        <v>1302</v>
      </c>
      <c r="D335" s="833" t="s">
        <v>2255</v>
      </c>
      <c r="E335" s="834" t="s">
        <v>1322</v>
      </c>
      <c r="F335" s="832" t="s">
        <v>1298</v>
      </c>
      <c r="G335" s="832" t="s">
        <v>1438</v>
      </c>
      <c r="H335" s="832" t="s">
        <v>592</v>
      </c>
      <c r="I335" s="832" t="s">
        <v>1780</v>
      </c>
      <c r="J335" s="832" t="s">
        <v>1781</v>
      </c>
      <c r="K335" s="832" t="s">
        <v>1782</v>
      </c>
      <c r="L335" s="835">
        <v>64.56</v>
      </c>
      <c r="M335" s="835">
        <v>64.56</v>
      </c>
      <c r="N335" s="832">
        <v>1</v>
      </c>
      <c r="O335" s="836">
        <v>1</v>
      </c>
      <c r="P335" s="835">
        <v>64.56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11</v>
      </c>
      <c r="B336" s="832" t="s">
        <v>1297</v>
      </c>
      <c r="C336" s="832" t="s">
        <v>1302</v>
      </c>
      <c r="D336" s="833" t="s">
        <v>2255</v>
      </c>
      <c r="E336" s="834" t="s">
        <v>1322</v>
      </c>
      <c r="F336" s="832" t="s">
        <v>1298</v>
      </c>
      <c r="G336" s="832" t="s">
        <v>1499</v>
      </c>
      <c r="H336" s="832" t="s">
        <v>592</v>
      </c>
      <c r="I336" s="832" t="s">
        <v>1500</v>
      </c>
      <c r="J336" s="832" t="s">
        <v>1501</v>
      </c>
      <c r="K336" s="832" t="s">
        <v>1502</v>
      </c>
      <c r="L336" s="835">
        <v>159.71</v>
      </c>
      <c r="M336" s="835">
        <v>5270.43</v>
      </c>
      <c r="N336" s="832">
        <v>33</v>
      </c>
      <c r="O336" s="836">
        <v>10.5</v>
      </c>
      <c r="P336" s="835">
        <v>3353.9100000000003</v>
      </c>
      <c r="Q336" s="837">
        <v>0.63636363636363635</v>
      </c>
      <c r="R336" s="832">
        <v>21</v>
      </c>
      <c r="S336" s="837">
        <v>0.63636363636363635</v>
      </c>
      <c r="T336" s="836">
        <v>6.5</v>
      </c>
      <c r="U336" s="838">
        <v>0.61904761904761907</v>
      </c>
    </row>
    <row r="337" spans="1:21" ht="14.4" customHeight="1" x14ac:dyDescent="0.3">
      <c r="A337" s="831">
        <v>11</v>
      </c>
      <c r="B337" s="832" t="s">
        <v>1297</v>
      </c>
      <c r="C337" s="832" t="s">
        <v>1302</v>
      </c>
      <c r="D337" s="833" t="s">
        <v>2255</v>
      </c>
      <c r="E337" s="834" t="s">
        <v>1322</v>
      </c>
      <c r="F337" s="832" t="s">
        <v>1298</v>
      </c>
      <c r="G337" s="832" t="s">
        <v>1367</v>
      </c>
      <c r="H337" s="832" t="s">
        <v>592</v>
      </c>
      <c r="I337" s="832" t="s">
        <v>1368</v>
      </c>
      <c r="J337" s="832" t="s">
        <v>1369</v>
      </c>
      <c r="K337" s="832" t="s">
        <v>1370</v>
      </c>
      <c r="L337" s="835">
        <v>60.9</v>
      </c>
      <c r="M337" s="835">
        <v>182.7</v>
      </c>
      <c r="N337" s="832">
        <v>3</v>
      </c>
      <c r="O337" s="836">
        <v>1.5</v>
      </c>
      <c r="P337" s="835">
        <v>182.7</v>
      </c>
      <c r="Q337" s="837">
        <v>1</v>
      </c>
      <c r="R337" s="832">
        <v>3</v>
      </c>
      <c r="S337" s="837">
        <v>1</v>
      </c>
      <c r="T337" s="836">
        <v>1.5</v>
      </c>
      <c r="U337" s="838">
        <v>1</v>
      </c>
    </row>
    <row r="338" spans="1:21" ht="14.4" customHeight="1" x14ac:dyDescent="0.3">
      <c r="A338" s="831">
        <v>11</v>
      </c>
      <c r="B338" s="832" t="s">
        <v>1297</v>
      </c>
      <c r="C338" s="832" t="s">
        <v>1302</v>
      </c>
      <c r="D338" s="833" t="s">
        <v>2255</v>
      </c>
      <c r="E338" s="834" t="s">
        <v>1322</v>
      </c>
      <c r="F338" s="832" t="s">
        <v>1298</v>
      </c>
      <c r="G338" s="832" t="s">
        <v>1783</v>
      </c>
      <c r="H338" s="832" t="s">
        <v>592</v>
      </c>
      <c r="I338" s="832" t="s">
        <v>1784</v>
      </c>
      <c r="J338" s="832" t="s">
        <v>1785</v>
      </c>
      <c r="K338" s="832" t="s">
        <v>1786</v>
      </c>
      <c r="L338" s="835">
        <v>88.76</v>
      </c>
      <c r="M338" s="835">
        <v>266.28000000000003</v>
      </c>
      <c r="N338" s="832">
        <v>3</v>
      </c>
      <c r="O338" s="836">
        <v>1</v>
      </c>
      <c r="P338" s="835">
        <v>266.28000000000003</v>
      </c>
      <c r="Q338" s="837">
        <v>1</v>
      </c>
      <c r="R338" s="832">
        <v>3</v>
      </c>
      <c r="S338" s="837">
        <v>1</v>
      </c>
      <c r="T338" s="836">
        <v>1</v>
      </c>
      <c r="U338" s="838">
        <v>1</v>
      </c>
    </row>
    <row r="339" spans="1:21" ht="14.4" customHeight="1" x14ac:dyDescent="0.3">
      <c r="A339" s="831">
        <v>11</v>
      </c>
      <c r="B339" s="832" t="s">
        <v>1297</v>
      </c>
      <c r="C339" s="832" t="s">
        <v>1302</v>
      </c>
      <c r="D339" s="833" t="s">
        <v>2255</v>
      </c>
      <c r="E339" s="834" t="s">
        <v>1322</v>
      </c>
      <c r="F339" s="832" t="s">
        <v>1298</v>
      </c>
      <c r="G339" s="832" t="s">
        <v>1577</v>
      </c>
      <c r="H339" s="832" t="s">
        <v>635</v>
      </c>
      <c r="I339" s="832" t="s">
        <v>1787</v>
      </c>
      <c r="J339" s="832" t="s">
        <v>1788</v>
      </c>
      <c r="K339" s="832" t="s">
        <v>1789</v>
      </c>
      <c r="L339" s="835">
        <v>96.84</v>
      </c>
      <c r="M339" s="835">
        <v>96.84</v>
      </c>
      <c r="N339" s="832">
        <v>1</v>
      </c>
      <c r="O339" s="836">
        <v>1</v>
      </c>
      <c r="P339" s="835">
        <v>96.84</v>
      </c>
      <c r="Q339" s="837">
        <v>1</v>
      </c>
      <c r="R339" s="832">
        <v>1</v>
      </c>
      <c r="S339" s="837">
        <v>1</v>
      </c>
      <c r="T339" s="836">
        <v>1</v>
      </c>
      <c r="U339" s="838">
        <v>1</v>
      </c>
    </row>
    <row r="340" spans="1:21" ht="14.4" customHeight="1" x14ac:dyDescent="0.3">
      <c r="A340" s="831">
        <v>11</v>
      </c>
      <c r="B340" s="832" t="s">
        <v>1297</v>
      </c>
      <c r="C340" s="832" t="s">
        <v>1302</v>
      </c>
      <c r="D340" s="833" t="s">
        <v>2255</v>
      </c>
      <c r="E340" s="834" t="s">
        <v>1322</v>
      </c>
      <c r="F340" s="832" t="s">
        <v>1298</v>
      </c>
      <c r="G340" s="832" t="s">
        <v>1339</v>
      </c>
      <c r="H340" s="832" t="s">
        <v>635</v>
      </c>
      <c r="I340" s="832" t="s">
        <v>1354</v>
      </c>
      <c r="J340" s="832" t="s">
        <v>673</v>
      </c>
      <c r="K340" s="832" t="s">
        <v>1092</v>
      </c>
      <c r="L340" s="835">
        <v>490.89</v>
      </c>
      <c r="M340" s="835">
        <v>981.78</v>
      </c>
      <c r="N340" s="832">
        <v>2</v>
      </c>
      <c r="O340" s="836">
        <v>1</v>
      </c>
      <c r="P340" s="835">
        <v>981.78</v>
      </c>
      <c r="Q340" s="837">
        <v>1</v>
      </c>
      <c r="R340" s="832">
        <v>2</v>
      </c>
      <c r="S340" s="837">
        <v>1</v>
      </c>
      <c r="T340" s="836">
        <v>1</v>
      </c>
      <c r="U340" s="838">
        <v>1</v>
      </c>
    </row>
    <row r="341" spans="1:21" ht="14.4" customHeight="1" x14ac:dyDescent="0.3">
      <c r="A341" s="831">
        <v>11</v>
      </c>
      <c r="B341" s="832" t="s">
        <v>1297</v>
      </c>
      <c r="C341" s="832" t="s">
        <v>1302</v>
      </c>
      <c r="D341" s="833" t="s">
        <v>2255</v>
      </c>
      <c r="E341" s="834" t="s">
        <v>1322</v>
      </c>
      <c r="F341" s="832" t="s">
        <v>1298</v>
      </c>
      <c r="G341" s="832" t="s">
        <v>1339</v>
      </c>
      <c r="H341" s="832" t="s">
        <v>635</v>
      </c>
      <c r="I341" s="832" t="s">
        <v>1340</v>
      </c>
      <c r="J341" s="832" t="s">
        <v>673</v>
      </c>
      <c r="K341" s="832" t="s">
        <v>1090</v>
      </c>
      <c r="L341" s="835">
        <v>736.33</v>
      </c>
      <c r="M341" s="835">
        <v>5154.3100000000004</v>
      </c>
      <c r="N341" s="832">
        <v>7</v>
      </c>
      <c r="O341" s="836">
        <v>3</v>
      </c>
      <c r="P341" s="835">
        <v>5154.3100000000004</v>
      </c>
      <c r="Q341" s="837">
        <v>1</v>
      </c>
      <c r="R341" s="832">
        <v>7</v>
      </c>
      <c r="S341" s="837">
        <v>1</v>
      </c>
      <c r="T341" s="836">
        <v>3</v>
      </c>
      <c r="U341" s="838">
        <v>1</v>
      </c>
    </row>
    <row r="342" spans="1:21" ht="14.4" customHeight="1" x14ac:dyDescent="0.3">
      <c r="A342" s="831">
        <v>11</v>
      </c>
      <c r="B342" s="832" t="s">
        <v>1297</v>
      </c>
      <c r="C342" s="832" t="s">
        <v>1302</v>
      </c>
      <c r="D342" s="833" t="s">
        <v>2255</v>
      </c>
      <c r="E342" s="834" t="s">
        <v>1322</v>
      </c>
      <c r="F342" s="832" t="s">
        <v>1298</v>
      </c>
      <c r="G342" s="832" t="s">
        <v>1358</v>
      </c>
      <c r="H342" s="832" t="s">
        <v>635</v>
      </c>
      <c r="I342" s="832" t="s">
        <v>1144</v>
      </c>
      <c r="J342" s="832" t="s">
        <v>636</v>
      </c>
      <c r="K342" s="832" t="s">
        <v>1145</v>
      </c>
      <c r="L342" s="835">
        <v>48.42</v>
      </c>
      <c r="M342" s="835">
        <v>1065.24</v>
      </c>
      <c r="N342" s="832">
        <v>22</v>
      </c>
      <c r="O342" s="836">
        <v>18.5</v>
      </c>
      <c r="P342" s="835">
        <v>774.71999999999991</v>
      </c>
      <c r="Q342" s="837">
        <v>0.72727272727272718</v>
      </c>
      <c r="R342" s="832">
        <v>16</v>
      </c>
      <c r="S342" s="837">
        <v>0.72727272727272729</v>
      </c>
      <c r="T342" s="836">
        <v>12.5</v>
      </c>
      <c r="U342" s="838">
        <v>0.67567567567567566</v>
      </c>
    </row>
    <row r="343" spans="1:21" ht="14.4" customHeight="1" x14ac:dyDescent="0.3">
      <c r="A343" s="831">
        <v>11</v>
      </c>
      <c r="B343" s="832" t="s">
        <v>1297</v>
      </c>
      <c r="C343" s="832" t="s">
        <v>1302</v>
      </c>
      <c r="D343" s="833" t="s">
        <v>2255</v>
      </c>
      <c r="E343" s="834" t="s">
        <v>1322</v>
      </c>
      <c r="F343" s="832" t="s">
        <v>1298</v>
      </c>
      <c r="G343" s="832" t="s">
        <v>1342</v>
      </c>
      <c r="H343" s="832" t="s">
        <v>635</v>
      </c>
      <c r="I343" s="832" t="s">
        <v>1147</v>
      </c>
      <c r="J343" s="832" t="s">
        <v>1148</v>
      </c>
      <c r="K343" s="832" t="s">
        <v>1149</v>
      </c>
      <c r="L343" s="835">
        <v>0</v>
      </c>
      <c r="M343" s="835">
        <v>0</v>
      </c>
      <c r="N343" s="832">
        <v>3</v>
      </c>
      <c r="O343" s="836">
        <v>2</v>
      </c>
      <c r="P343" s="835">
        <v>0</v>
      </c>
      <c r="Q343" s="837"/>
      <c r="R343" s="832">
        <v>3</v>
      </c>
      <c r="S343" s="837">
        <v>1</v>
      </c>
      <c r="T343" s="836">
        <v>2</v>
      </c>
      <c r="U343" s="838">
        <v>1</v>
      </c>
    </row>
    <row r="344" spans="1:21" ht="14.4" customHeight="1" x14ac:dyDescent="0.3">
      <c r="A344" s="831">
        <v>11</v>
      </c>
      <c r="B344" s="832" t="s">
        <v>1297</v>
      </c>
      <c r="C344" s="832" t="s">
        <v>1302</v>
      </c>
      <c r="D344" s="833" t="s">
        <v>2255</v>
      </c>
      <c r="E344" s="834" t="s">
        <v>1322</v>
      </c>
      <c r="F344" s="832" t="s">
        <v>1298</v>
      </c>
      <c r="G344" s="832" t="s">
        <v>1585</v>
      </c>
      <c r="H344" s="832" t="s">
        <v>592</v>
      </c>
      <c r="I344" s="832" t="s">
        <v>1790</v>
      </c>
      <c r="J344" s="832" t="s">
        <v>1701</v>
      </c>
      <c r="K344" s="832" t="s">
        <v>1791</v>
      </c>
      <c r="L344" s="835">
        <v>0</v>
      </c>
      <c r="M344" s="835">
        <v>0</v>
      </c>
      <c r="N344" s="832">
        <v>2</v>
      </c>
      <c r="O344" s="836">
        <v>2</v>
      </c>
      <c r="P344" s="835">
        <v>0</v>
      </c>
      <c r="Q344" s="837"/>
      <c r="R344" s="832">
        <v>2</v>
      </c>
      <c r="S344" s="837">
        <v>1</v>
      </c>
      <c r="T344" s="836">
        <v>2</v>
      </c>
      <c r="U344" s="838">
        <v>1</v>
      </c>
    </row>
    <row r="345" spans="1:21" ht="14.4" customHeight="1" x14ac:dyDescent="0.3">
      <c r="A345" s="831">
        <v>11</v>
      </c>
      <c r="B345" s="832" t="s">
        <v>1297</v>
      </c>
      <c r="C345" s="832" t="s">
        <v>1302</v>
      </c>
      <c r="D345" s="833" t="s">
        <v>2255</v>
      </c>
      <c r="E345" s="834" t="s">
        <v>1322</v>
      </c>
      <c r="F345" s="832" t="s">
        <v>1298</v>
      </c>
      <c r="G345" s="832" t="s">
        <v>1792</v>
      </c>
      <c r="H345" s="832" t="s">
        <v>635</v>
      </c>
      <c r="I345" s="832" t="s">
        <v>1793</v>
      </c>
      <c r="J345" s="832" t="s">
        <v>1794</v>
      </c>
      <c r="K345" s="832" t="s">
        <v>1795</v>
      </c>
      <c r="L345" s="835">
        <v>1544.99</v>
      </c>
      <c r="M345" s="835">
        <v>1544.99</v>
      </c>
      <c r="N345" s="832">
        <v>1</v>
      </c>
      <c r="O345" s="836">
        <v>1</v>
      </c>
      <c r="P345" s="835">
        <v>1544.99</v>
      </c>
      <c r="Q345" s="837">
        <v>1</v>
      </c>
      <c r="R345" s="832">
        <v>1</v>
      </c>
      <c r="S345" s="837">
        <v>1</v>
      </c>
      <c r="T345" s="836">
        <v>1</v>
      </c>
      <c r="U345" s="838">
        <v>1</v>
      </c>
    </row>
    <row r="346" spans="1:21" ht="14.4" customHeight="1" x14ac:dyDescent="0.3">
      <c r="A346" s="831">
        <v>11</v>
      </c>
      <c r="B346" s="832" t="s">
        <v>1297</v>
      </c>
      <c r="C346" s="832" t="s">
        <v>1302</v>
      </c>
      <c r="D346" s="833" t="s">
        <v>2255</v>
      </c>
      <c r="E346" s="834" t="s">
        <v>1322</v>
      </c>
      <c r="F346" s="832" t="s">
        <v>1298</v>
      </c>
      <c r="G346" s="832" t="s">
        <v>1796</v>
      </c>
      <c r="H346" s="832" t="s">
        <v>635</v>
      </c>
      <c r="I346" s="832" t="s">
        <v>1797</v>
      </c>
      <c r="J346" s="832" t="s">
        <v>1798</v>
      </c>
      <c r="K346" s="832" t="s">
        <v>1799</v>
      </c>
      <c r="L346" s="835">
        <v>165.63</v>
      </c>
      <c r="M346" s="835">
        <v>496.89</v>
      </c>
      <c r="N346" s="832">
        <v>3</v>
      </c>
      <c r="O346" s="836">
        <v>1</v>
      </c>
      <c r="P346" s="835">
        <v>496.89</v>
      </c>
      <c r="Q346" s="837">
        <v>1</v>
      </c>
      <c r="R346" s="832">
        <v>3</v>
      </c>
      <c r="S346" s="837">
        <v>1</v>
      </c>
      <c r="T346" s="836">
        <v>1</v>
      </c>
      <c r="U346" s="838">
        <v>1</v>
      </c>
    </row>
    <row r="347" spans="1:21" ht="14.4" customHeight="1" x14ac:dyDescent="0.3">
      <c r="A347" s="831">
        <v>11</v>
      </c>
      <c r="B347" s="832" t="s">
        <v>1297</v>
      </c>
      <c r="C347" s="832" t="s">
        <v>1302</v>
      </c>
      <c r="D347" s="833" t="s">
        <v>2255</v>
      </c>
      <c r="E347" s="834" t="s">
        <v>1322</v>
      </c>
      <c r="F347" s="832" t="s">
        <v>1298</v>
      </c>
      <c r="G347" s="832" t="s">
        <v>1402</v>
      </c>
      <c r="H347" s="832" t="s">
        <v>592</v>
      </c>
      <c r="I347" s="832" t="s">
        <v>1800</v>
      </c>
      <c r="J347" s="832" t="s">
        <v>1590</v>
      </c>
      <c r="K347" s="832" t="s">
        <v>1801</v>
      </c>
      <c r="L347" s="835">
        <v>99.94</v>
      </c>
      <c r="M347" s="835">
        <v>99.94</v>
      </c>
      <c r="N347" s="832">
        <v>1</v>
      </c>
      <c r="O347" s="836">
        <v>1</v>
      </c>
      <c r="P347" s="835"/>
      <c r="Q347" s="837">
        <v>0</v>
      </c>
      <c r="R347" s="832"/>
      <c r="S347" s="837">
        <v>0</v>
      </c>
      <c r="T347" s="836"/>
      <c r="U347" s="838">
        <v>0</v>
      </c>
    </row>
    <row r="348" spans="1:21" ht="14.4" customHeight="1" x14ac:dyDescent="0.3">
      <c r="A348" s="831">
        <v>11</v>
      </c>
      <c r="B348" s="832" t="s">
        <v>1297</v>
      </c>
      <c r="C348" s="832" t="s">
        <v>1302</v>
      </c>
      <c r="D348" s="833" t="s">
        <v>2255</v>
      </c>
      <c r="E348" s="834" t="s">
        <v>1322</v>
      </c>
      <c r="F348" s="832" t="s">
        <v>1298</v>
      </c>
      <c r="G348" s="832" t="s">
        <v>1402</v>
      </c>
      <c r="H348" s="832" t="s">
        <v>592</v>
      </c>
      <c r="I348" s="832" t="s">
        <v>1802</v>
      </c>
      <c r="J348" s="832" t="s">
        <v>1404</v>
      </c>
      <c r="K348" s="832" t="s">
        <v>1803</v>
      </c>
      <c r="L348" s="835">
        <v>16.77</v>
      </c>
      <c r="M348" s="835">
        <v>16.77</v>
      </c>
      <c r="N348" s="832">
        <v>1</v>
      </c>
      <c r="O348" s="836">
        <v>1</v>
      </c>
      <c r="P348" s="835">
        <v>16.77</v>
      </c>
      <c r="Q348" s="837">
        <v>1</v>
      </c>
      <c r="R348" s="832">
        <v>1</v>
      </c>
      <c r="S348" s="837">
        <v>1</v>
      </c>
      <c r="T348" s="836">
        <v>1</v>
      </c>
      <c r="U348" s="838">
        <v>1</v>
      </c>
    </row>
    <row r="349" spans="1:21" ht="14.4" customHeight="1" x14ac:dyDescent="0.3">
      <c r="A349" s="831">
        <v>11</v>
      </c>
      <c r="B349" s="832" t="s">
        <v>1297</v>
      </c>
      <c r="C349" s="832" t="s">
        <v>1302</v>
      </c>
      <c r="D349" s="833" t="s">
        <v>2255</v>
      </c>
      <c r="E349" s="834" t="s">
        <v>1322</v>
      </c>
      <c r="F349" s="832" t="s">
        <v>1298</v>
      </c>
      <c r="G349" s="832" t="s">
        <v>1426</v>
      </c>
      <c r="H349" s="832" t="s">
        <v>592</v>
      </c>
      <c r="I349" s="832" t="s">
        <v>1804</v>
      </c>
      <c r="J349" s="832" t="s">
        <v>1017</v>
      </c>
      <c r="K349" s="832" t="s">
        <v>1128</v>
      </c>
      <c r="L349" s="835">
        <v>154.36000000000001</v>
      </c>
      <c r="M349" s="835">
        <v>154.36000000000001</v>
      </c>
      <c r="N349" s="832">
        <v>1</v>
      </c>
      <c r="O349" s="836">
        <v>1</v>
      </c>
      <c r="P349" s="835">
        <v>154.36000000000001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" customHeight="1" x14ac:dyDescent="0.3">
      <c r="A350" s="831">
        <v>11</v>
      </c>
      <c r="B350" s="832" t="s">
        <v>1297</v>
      </c>
      <c r="C350" s="832" t="s">
        <v>1302</v>
      </c>
      <c r="D350" s="833" t="s">
        <v>2255</v>
      </c>
      <c r="E350" s="834" t="s">
        <v>1322</v>
      </c>
      <c r="F350" s="832" t="s">
        <v>1299</v>
      </c>
      <c r="G350" s="832" t="s">
        <v>1516</v>
      </c>
      <c r="H350" s="832" t="s">
        <v>592</v>
      </c>
      <c r="I350" s="832" t="s">
        <v>1517</v>
      </c>
      <c r="J350" s="832" t="s">
        <v>1518</v>
      </c>
      <c r="K350" s="832" t="s">
        <v>1519</v>
      </c>
      <c r="L350" s="835">
        <v>0</v>
      </c>
      <c r="M350" s="835">
        <v>0</v>
      </c>
      <c r="N350" s="832">
        <v>9</v>
      </c>
      <c r="O350" s="836">
        <v>9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" customHeight="1" x14ac:dyDescent="0.3">
      <c r="A351" s="831">
        <v>11</v>
      </c>
      <c r="B351" s="832" t="s">
        <v>1297</v>
      </c>
      <c r="C351" s="832" t="s">
        <v>1302</v>
      </c>
      <c r="D351" s="833" t="s">
        <v>2255</v>
      </c>
      <c r="E351" s="834" t="s">
        <v>1322</v>
      </c>
      <c r="F351" s="832" t="s">
        <v>1299</v>
      </c>
      <c r="G351" s="832" t="s">
        <v>1347</v>
      </c>
      <c r="H351" s="832" t="s">
        <v>592</v>
      </c>
      <c r="I351" s="832" t="s">
        <v>1348</v>
      </c>
      <c r="J351" s="832" t="s">
        <v>1349</v>
      </c>
      <c r="K351" s="832" t="s">
        <v>1350</v>
      </c>
      <c r="L351" s="835">
        <v>245.43</v>
      </c>
      <c r="M351" s="835">
        <v>245.43</v>
      </c>
      <c r="N351" s="832">
        <v>1</v>
      </c>
      <c r="O351" s="836">
        <v>1</v>
      </c>
      <c r="P351" s="835">
        <v>245.43</v>
      </c>
      <c r="Q351" s="837">
        <v>1</v>
      </c>
      <c r="R351" s="832">
        <v>1</v>
      </c>
      <c r="S351" s="837">
        <v>1</v>
      </c>
      <c r="T351" s="836">
        <v>1</v>
      </c>
      <c r="U351" s="838">
        <v>1</v>
      </c>
    </row>
    <row r="352" spans="1:21" ht="14.4" customHeight="1" x14ac:dyDescent="0.3">
      <c r="A352" s="831">
        <v>11</v>
      </c>
      <c r="B352" s="832" t="s">
        <v>1297</v>
      </c>
      <c r="C352" s="832" t="s">
        <v>1302</v>
      </c>
      <c r="D352" s="833" t="s">
        <v>2255</v>
      </c>
      <c r="E352" s="834" t="s">
        <v>1322</v>
      </c>
      <c r="F352" s="832" t="s">
        <v>1299</v>
      </c>
      <c r="G352" s="832" t="s">
        <v>1347</v>
      </c>
      <c r="H352" s="832" t="s">
        <v>592</v>
      </c>
      <c r="I352" s="832" t="s">
        <v>1355</v>
      </c>
      <c r="J352" s="832" t="s">
        <v>1356</v>
      </c>
      <c r="K352" s="832" t="s">
        <v>1357</v>
      </c>
      <c r="L352" s="835">
        <v>1000</v>
      </c>
      <c r="M352" s="835">
        <v>1000</v>
      </c>
      <c r="N352" s="832">
        <v>1</v>
      </c>
      <c r="O352" s="836">
        <v>1</v>
      </c>
      <c r="P352" s="835">
        <v>1000</v>
      </c>
      <c r="Q352" s="837">
        <v>1</v>
      </c>
      <c r="R352" s="832">
        <v>1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11</v>
      </c>
      <c r="B353" s="832" t="s">
        <v>1297</v>
      </c>
      <c r="C353" s="832" t="s">
        <v>1302</v>
      </c>
      <c r="D353" s="833" t="s">
        <v>2255</v>
      </c>
      <c r="E353" s="834" t="s">
        <v>1322</v>
      </c>
      <c r="F353" s="832" t="s">
        <v>1299</v>
      </c>
      <c r="G353" s="832" t="s">
        <v>1347</v>
      </c>
      <c r="H353" s="832" t="s">
        <v>592</v>
      </c>
      <c r="I353" s="832" t="s">
        <v>1351</v>
      </c>
      <c r="J353" s="832" t="s">
        <v>1352</v>
      </c>
      <c r="K353" s="832" t="s">
        <v>1353</v>
      </c>
      <c r="L353" s="835">
        <v>500</v>
      </c>
      <c r="M353" s="835">
        <v>500</v>
      </c>
      <c r="N353" s="832">
        <v>1</v>
      </c>
      <c r="O353" s="836">
        <v>1</v>
      </c>
      <c r="P353" s="835"/>
      <c r="Q353" s="837">
        <v>0</v>
      </c>
      <c r="R353" s="832"/>
      <c r="S353" s="837">
        <v>0</v>
      </c>
      <c r="T353" s="836"/>
      <c r="U353" s="838">
        <v>0</v>
      </c>
    </row>
    <row r="354" spans="1:21" ht="14.4" customHeight="1" x14ac:dyDescent="0.3">
      <c r="A354" s="831">
        <v>11</v>
      </c>
      <c r="B354" s="832" t="s">
        <v>1297</v>
      </c>
      <c r="C354" s="832" t="s">
        <v>1302</v>
      </c>
      <c r="D354" s="833" t="s">
        <v>2255</v>
      </c>
      <c r="E354" s="834" t="s">
        <v>1322</v>
      </c>
      <c r="F354" s="832" t="s">
        <v>1299</v>
      </c>
      <c r="G354" s="832" t="s">
        <v>1347</v>
      </c>
      <c r="H354" s="832" t="s">
        <v>592</v>
      </c>
      <c r="I354" s="832" t="s">
        <v>1592</v>
      </c>
      <c r="J354" s="832" t="s">
        <v>1593</v>
      </c>
      <c r="K354" s="832"/>
      <c r="L354" s="835">
        <v>600</v>
      </c>
      <c r="M354" s="835">
        <v>1200</v>
      </c>
      <c r="N354" s="832">
        <v>2</v>
      </c>
      <c r="O354" s="836">
        <v>2</v>
      </c>
      <c r="P354" s="835">
        <v>1200</v>
      </c>
      <c r="Q354" s="837">
        <v>1</v>
      </c>
      <c r="R354" s="832">
        <v>2</v>
      </c>
      <c r="S354" s="837">
        <v>1</v>
      </c>
      <c r="T354" s="836">
        <v>2</v>
      </c>
      <c r="U354" s="838">
        <v>1</v>
      </c>
    </row>
    <row r="355" spans="1:21" ht="14.4" customHeight="1" x14ac:dyDescent="0.3">
      <c r="A355" s="831">
        <v>11</v>
      </c>
      <c r="B355" s="832" t="s">
        <v>1297</v>
      </c>
      <c r="C355" s="832" t="s">
        <v>1302</v>
      </c>
      <c r="D355" s="833" t="s">
        <v>2255</v>
      </c>
      <c r="E355" s="834" t="s">
        <v>1322</v>
      </c>
      <c r="F355" s="832" t="s">
        <v>1299</v>
      </c>
      <c r="G355" s="832" t="s">
        <v>1347</v>
      </c>
      <c r="H355" s="832" t="s">
        <v>592</v>
      </c>
      <c r="I355" s="832" t="s">
        <v>1805</v>
      </c>
      <c r="J355" s="832" t="s">
        <v>1806</v>
      </c>
      <c r="K355" s="832" t="s">
        <v>1807</v>
      </c>
      <c r="L355" s="835">
        <v>1600</v>
      </c>
      <c r="M355" s="835">
        <v>1600</v>
      </c>
      <c r="N355" s="832">
        <v>1</v>
      </c>
      <c r="O355" s="836">
        <v>1</v>
      </c>
      <c r="P355" s="835">
        <v>1600</v>
      </c>
      <c r="Q355" s="837">
        <v>1</v>
      </c>
      <c r="R355" s="832">
        <v>1</v>
      </c>
      <c r="S355" s="837">
        <v>1</v>
      </c>
      <c r="T355" s="836">
        <v>1</v>
      </c>
      <c r="U355" s="838">
        <v>1</v>
      </c>
    </row>
    <row r="356" spans="1:21" ht="14.4" customHeight="1" x14ac:dyDescent="0.3">
      <c r="A356" s="831">
        <v>11</v>
      </c>
      <c r="B356" s="832" t="s">
        <v>1297</v>
      </c>
      <c r="C356" s="832" t="s">
        <v>1302</v>
      </c>
      <c r="D356" s="833" t="s">
        <v>2255</v>
      </c>
      <c r="E356" s="834" t="s">
        <v>1322</v>
      </c>
      <c r="F356" s="832" t="s">
        <v>1299</v>
      </c>
      <c r="G356" s="832" t="s">
        <v>1347</v>
      </c>
      <c r="H356" s="832" t="s">
        <v>592</v>
      </c>
      <c r="I356" s="832" t="s">
        <v>1808</v>
      </c>
      <c r="J356" s="832" t="s">
        <v>1809</v>
      </c>
      <c r="K356" s="832" t="s">
        <v>1810</v>
      </c>
      <c r="L356" s="835">
        <v>3200</v>
      </c>
      <c r="M356" s="835">
        <v>3200</v>
      </c>
      <c r="N356" s="832">
        <v>1</v>
      </c>
      <c r="O356" s="836">
        <v>1</v>
      </c>
      <c r="P356" s="835">
        <v>3200</v>
      </c>
      <c r="Q356" s="837">
        <v>1</v>
      </c>
      <c r="R356" s="832">
        <v>1</v>
      </c>
      <c r="S356" s="837">
        <v>1</v>
      </c>
      <c r="T356" s="836">
        <v>1</v>
      </c>
      <c r="U356" s="838">
        <v>1</v>
      </c>
    </row>
    <row r="357" spans="1:21" ht="14.4" customHeight="1" x14ac:dyDescent="0.3">
      <c r="A357" s="831">
        <v>11</v>
      </c>
      <c r="B357" s="832" t="s">
        <v>1297</v>
      </c>
      <c r="C357" s="832" t="s">
        <v>1302</v>
      </c>
      <c r="D357" s="833" t="s">
        <v>2255</v>
      </c>
      <c r="E357" s="834" t="s">
        <v>1322</v>
      </c>
      <c r="F357" s="832" t="s">
        <v>1299</v>
      </c>
      <c r="G357" s="832" t="s">
        <v>1347</v>
      </c>
      <c r="H357" s="832" t="s">
        <v>592</v>
      </c>
      <c r="I357" s="832" t="s">
        <v>1399</v>
      </c>
      <c r="J357" s="832" t="s">
        <v>1400</v>
      </c>
      <c r="K357" s="832" t="s">
        <v>1401</v>
      </c>
      <c r="L357" s="835">
        <v>1000</v>
      </c>
      <c r="M357" s="835">
        <v>1000</v>
      </c>
      <c r="N357" s="832">
        <v>1</v>
      </c>
      <c r="O357" s="836">
        <v>1</v>
      </c>
      <c r="P357" s="835">
        <v>1000</v>
      </c>
      <c r="Q357" s="837">
        <v>1</v>
      </c>
      <c r="R357" s="832">
        <v>1</v>
      </c>
      <c r="S357" s="837">
        <v>1</v>
      </c>
      <c r="T357" s="836">
        <v>1</v>
      </c>
      <c r="U357" s="838">
        <v>1</v>
      </c>
    </row>
    <row r="358" spans="1:21" ht="14.4" customHeight="1" x14ac:dyDescent="0.3">
      <c r="A358" s="831">
        <v>11</v>
      </c>
      <c r="B358" s="832" t="s">
        <v>1297</v>
      </c>
      <c r="C358" s="832" t="s">
        <v>1302</v>
      </c>
      <c r="D358" s="833" t="s">
        <v>2255</v>
      </c>
      <c r="E358" s="834" t="s">
        <v>1322</v>
      </c>
      <c r="F358" s="832" t="s">
        <v>1299</v>
      </c>
      <c r="G358" s="832" t="s">
        <v>1359</v>
      </c>
      <c r="H358" s="832" t="s">
        <v>592</v>
      </c>
      <c r="I358" s="832" t="s">
        <v>1360</v>
      </c>
      <c r="J358" s="832" t="s">
        <v>1361</v>
      </c>
      <c r="K358" s="832" t="s">
        <v>1362</v>
      </c>
      <c r="L358" s="835">
        <v>200</v>
      </c>
      <c r="M358" s="835">
        <v>1200</v>
      </c>
      <c r="N358" s="832">
        <v>6</v>
      </c>
      <c r="O358" s="836">
        <v>3</v>
      </c>
      <c r="P358" s="835">
        <v>1200</v>
      </c>
      <c r="Q358" s="837">
        <v>1</v>
      </c>
      <c r="R358" s="832">
        <v>6</v>
      </c>
      <c r="S358" s="837">
        <v>1</v>
      </c>
      <c r="T358" s="836">
        <v>3</v>
      </c>
      <c r="U358" s="838">
        <v>1</v>
      </c>
    </row>
    <row r="359" spans="1:21" ht="14.4" customHeight="1" x14ac:dyDescent="0.3">
      <c r="A359" s="831">
        <v>11</v>
      </c>
      <c r="B359" s="832" t="s">
        <v>1297</v>
      </c>
      <c r="C359" s="832" t="s">
        <v>1302</v>
      </c>
      <c r="D359" s="833" t="s">
        <v>2255</v>
      </c>
      <c r="E359" s="834" t="s">
        <v>1322</v>
      </c>
      <c r="F359" s="832" t="s">
        <v>1299</v>
      </c>
      <c r="G359" s="832" t="s">
        <v>1359</v>
      </c>
      <c r="H359" s="832" t="s">
        <v>592</v>
      </c>
      <c r="I359" s="832" t="s">
        <v>1391</v>
      </c>
      <c r="J359" s="832" t="s">
        <v>1392</v>
      </c>
      <c r="K359" s="832" t="s">
        <v>1393</v>
      </c>
      <c r="L359" s="835">
        <v>278.75</v>
      </c>
      <c r="M359" s="835">
        <v>3902.5</v>
      </c>
      <c r="N359" s="832">
        <v>14</v>
      </c>
      <c r="O359" s="836">
        <v>7</v>
      </c>
      <c r="P359" s="835">
        <v>2787.5</v>
      </c>
      <c r="Q359" s="837">
        <v>0.7142857142857143</v>
      </c>
      <c r="R359" s="832">
        <v>10</v>
      </c>
      <c r="S359" s="837">
        <v>0.7142857142857143</v>
      </c>
      <c r="T359" s="836">
        <v>5</v>
      </c>
      <c r="U359" s="838">
        <v>0.7142857142857143</v>
      </c>
    </row>
    <row r="360" spans="1:21" ht="14.4" customHeight="1" x14ac:dyDescent="0.3">
      <c r="A360" s="831">
        <v>11</v>
      </c>
      <c r="B360" s="832" t="s">
        <v>1297</v>
      </c>
      <c r="C360" s="832" t="s">
        <v>1302</v>
      </c>
      <c r="D360" s="833" t="s">
        <v>2255</v>
      </c>
      <c r="E360" s="834" t="s">
        <v>1322</v>
      </c>
      <c r="F360" s="832" t="s">
        <v>1299</v>
      </c>
      <c r="G360" s="832" t="s">
        <v>1359</v>
      </c>
      <c r="H360" s="832" t="s">
        <v>592</v>
      </c>
      <c r="I360" s="832" t="s">
        <v>1811</v>
      </c>
      <c r="J360" s="832" t="s">
        <v>1812</v>
      </c>
      <c r="K360" s="832" t="s">
        <v>1813</v>
      </c>
      <c r="L360" s="835">
        <v>7000</v>
      </c>
      <c r="M360" s="835">
        <v>7000</v>
      </c>
      <c r="N360" s="832">
        <v>1</v>
      </c>
      <c r="O360" s="836">
        <v>1</v>
      </c>
      <c r="P360" s="835"/>
      <c r="Q360" s="837">
        <v>0</v>
      </c>
      <c r="R360" s="832"/>
      <c r="S360" s="837">
        <v>0</v>
      </c>
      <c r="T360" s="836"/>
      <c r="U360" s="838">
        <v>0</v>
      </c>
    </row>
    <row r="361" spans="1:21" ht="14.4" customHeight="1" x14ac:dyDescent="0.3">
      <c r="A361" s="831">
        <v>11</v>
      </c>
      <c r="B361" s="832" t="s">
        <v>1297</v>
      </c>
      <c r="C361" s="832" t="s">
        <v>1302</v>
      </c>
      <c r="D361" s="833" t="s">
        <v>2255</v>
      </c>
      <c r="E361" s="834" t="s">
        <v>1322</v>
      </c>
      <c r="F361" s="832" t="s">
        <v>1299</v>
      </c>
      <c r="G361" s="832" t="s">
        <v>1535</v>
      </c>
      <c r="H361" s="832" t="s">
        <v>592</v>
      </c>
      <c r="I361" s="832" t="s">
        <v>1814</v>
      </c>
      <c r="J361" s="832" t="s">
        <v>1537</v>
      </c>
      <c r="K361" s="832" t="s">
        <v>1815</v>
      </c>
      <c r="L361" s="835">
        <v>553.15</v>
      </c>
      <c r="M361" s="835">
        <v>21572.850000000006</v>
      </c>
      <c r="N361" s="832">
        <v>39</v>
      </c>
      <c r="O361" s="836">
        <v>13</v>
      </c>
      <c r="P361" s="835">
        <v>21572.850000000006</v>
      </c>
      <c r="Q361" s="837">
        <v>1</v>
      </c>
      <c r="R361" s="832">
        <v>39</v>
      </c>
      <c r="S361" s="837">
        <v>1</v>
      </c>
      <c r="T361" s="836">
        <v>13</v>
      </c>
      <c r="U361" s="838">
        <v>1</v>
      </c>
    </row>
    <row r="362" spans="1:21" ht="14.4" customHeight="1" x14ac:dyDescent="0.3">
      <c r="A362" s="831">
        <v>11</v>
      </c>
      <c r="B362" s="832" t="s">
        <v>1297</v>
      </c>
      <c r="C362" s="832" t="s">
        <v>1302</v>
      </c>
      <c r="D362" s="833" t="s">
        <v>2255</v>
      </c>
      <c r="E362" s="834" t="s">
        <v>1322</v>
      </c>
      <c r="F362" s="832" t="s">
        <v>1299</v>
      </c>
      <c r="G362" s="832" t="s">
        <v>1535</v>
      </c>
      <c r="H362" s="832" t="s">
        <v>592</v>
      </c>
      <c r="I362" s="832" t="s">
        <v>1816</v>
      </c>
      <c r="J362" s="832" t="s">
        <v>1817</v>
      </c>
      <c r="K362" s="832" t="s">
        <v>1818</v>
      </c>
      <c r="L362" s="835">
        <v>331.89</v>
      </c>
      <c r="M362" s="835">
        <v>1991.34</v>
      </c>
      <c r="N362" s="832">
        <v>6</v>
      </c>
      <c r="O362" s="836">
        <v>2</v>
      </c>
      <c r="P362" s="835">
        <v>1991.34</v>
      </c>
      <c r="Q362" s="837">
        <v>1</v>
      </c>
      <c r="R362" s="832">
        <v>6</v>
      </c>
      <c r="S362" s="837">
        <v>1</v>
      </c>
      <c r="T362" s="836">
        <v>2</v>
      </c>
      <c r="U362" s="838">
        <v>1</v>
      </c>
    </row>
    <row r="363" spans="1:21" ht="14.4" customHeight="1" x14ac:dyDescent="0.3">
      <c r="A363" s="831">
        <v>11</v>
      </c>
      <c r="B363" s="832" t="s">
        <v>1297</v>
      </c>
      <c r="C363" s="832" t="s">
        <v>1302</v>
      </c>
      <c r="D363" s="833" t="s">
        <v>2255</v>
      </c>
      <c r="E363" s="834" t="s">
        <v>1322</v>
      </c>
      <c r="F363" s="832" t="s">
        <v>1299</v>
      </c>
      <c r="G363" s="832" t="s">
        <v>1535</v>
      </c>
      <c r="H363" s="832" t="s">
        <v>592</v>
      </c>
      <c r="I363" s="832" t="s">
        <v>1819</v>
      </c>
      <c r="J363" s="832" t="s">
        <v>1820</v>
      </c>
      <c r="K363" s="832" t="s">
        <v>1821</v>
      </c>
      <c r="L363" s="835">
        <v>553.15</v>
      </c>
      <c r="M363" s="835">
        <v>1106.3</v>
      </c>
      <c r="N363" s="832">
        <v>2</v>
      </c>
      <c r="O363" s="836">
        <v>1</v>
      </c>
      <c r="P363" s="835">
        <v>1106.3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11</v>
      </c>
      <c r="B364" s="832" t="s">
        <v>1297</v>
      </c>
      <c r="C364" s="832" t="s">
        <v>1302</v>
      </c>
      <c r="D364" s="833" t="s">
        <v>2255</v>
      </c>
      <c r="E364" s="834" t="s">
        <v>1324</v>
      </c>
      <c r="F364" s="832" t="s">
        <v>1298</v>
      </c>
      <c r="G364" s="832" t="s">
        <v>1822</v>
      </c>
      <c r="H364" s="832" t="s">
        <v>592</v>
      </c>
      <c r="I364" s="832" t="s">
        <v>1823</v>
      </c>
      <c r="J364" s="832" t="s">
        <v>1824</v>
      </c>
      <c r="K364" s="832" t="s">
        <v>1825</v>
      </c>
      <c r="L364" s="835">
        <v>36.270000000000003</v>
      </c>
      <c r="M364" s="835">
        <v>36.270000000000003</v>
      </c>
      <c r="N364" s="832">
        <v>1</v>
      </c>
      <c r="O364" s="836">
        <v>1</v>
      </c>
      <c r="P364" s="835">
        <v>36.270000000000003</v>
      </c>
      <c r="Q364" s="837">
        <v>1</v>
      </c>
      <c r="R364" s="832">
        <v>1</v>
      </c>
      <c r="S364" s="837">
        <v>1</v>
      </c>
      <c r="T364" s="836">
        <v>1</v>
      </c>
      <c r="U364" s="838">
        <v>1</v>
      </c>
    </row>
    <row r="365" spans="1:21" ht="14.4" customHeight="1" x14ac:dyDescent="0.3">
      <c r="A365" s="831">
        <v>11</v>
      </c>
      <c r="B365" s="832" t="s">
        <v>1297</v>
      </c>
      <c r="C365" s="832" t="s">
        <v>1302</v>
      </c>
      <c r="D365" s="833" t="s">
        <v>2255</v>
      </c>
      <c r="E365" s="834" t="s">
        <v>1324</v>
      </c>
      <c r="F365" s="832" t="s">
        <v>1298</v>
      </c>
      <c r="G365" s="832" t="s">
        <v>1542</v>
      </c>
      <c r="H365" s="832" t="s">
        <v>592</v>
      </c>
      <c r="I365" s="832" t="s">
        <v>1543</v>
      </c>
      <c r="J365" s="832" t="s">
        <v>1544</v>
      </c>
      <c r="K365" s="832" t="s">
        <v>1545</v>
      </c>
      <c r="L365" s="835">
        <v>159.71</v>
      </c>
      <c r="M365" s="835">
        <v>638.84</v>
      </c>
      <c r="N365" s="832">
        <v>4</v>
      </c>
      <c r="O365" s="836">
        <v>1</v>
      </c>
      <c r="P365" s="835"/>
      <c r="Q365" s="837">
        <v>0</v>
      </c>
      <c r="R365" s="832"/>
      <c r="S365" s="837">
        <v>0</v>
      </c>
      <c r="T365" s="836"/>
      <c r="U365" s="838">
        <v>0</v>
      </c>
    </row>
    <row r="366" spans="1:21" ht="14.4" customHeight="1" x14ac:dyDescent="0.3">
      <c r="A366" s="831">
        <v>11</v>
      </c>
      <c r="B366" s="832" t="s">
        <v>1297</v>
      </c>
      <c r="C366" s="832" t="s">
        <v>1302</v>
      </c>
      <c r="D366" s="833" t="s">
        <v>2255</v>
      </c>
      <c r="E366" s="834" t="s">
        <v>1324</v>
      </c>
      <c r="F366" s="832" t="s">
        <v>1298</v>
      </c>
      <c r="G366" s="832" t="s">
        <v>1542</v>
      </c>
      <c r="H366" s="832" t="s">
        <v>592</v>
      </c>
      <c r="I366" s="832" t="s">
        <v>1826</v>
      </c>
      <c r="J366" s="832" t="s">
        <v>1544</v>
      </c>
      <c r="K366" s="832" t="s">
        <v>1545</v>
      </c>
      <c r="L366" s="835">
        <v>159.71</v>
      </c>
      <c r="M366" s="835">
        <v>638.84</v>
      </c>
      <c r="N366" s="832">
        <v>4</v>
      </c>
      <c r="O366" s="836">
        <v>1</v>
      </c>
      <c r="P366" s="835">
        <v>638.84</v>
      </c>
      <c r="Q366" s="837">
        <v>1</v>
      </c>
      <c r="R366" s="832">
        <v>4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11</v>
      </c>
      <c r="B367" s="832" t="s">
        <v>1297</v>
      </c>
      <c r="C367" s="832" t="s">
        <v>1302</v>
      </c>
      <c r="D367" s="833" t="s">
        <v>2255</v>
      </c>
      <c r="E367" s="834" t="s">
        <v>1324</v>
      </c>
      <c r="F367" s="832" t="s">
        <v>1298</v>
      </c>
      <c r="G367" s="832" t="s">
        <v>1363</v>
      </c>
      <c r="H367" s="832" t="s">
        <v>635</v>
      </c>
      <c r="I367" s="832" t="s">
        <v>1394</v>
      </c>
      <c r="J367" s="832" t="s">
        <v>1189</v>
      </c>
      <c r="K367" s="832" t="s">
        <v>1395</v>
      </c>
      <c r="L367" s="835">
        <v>272.83</v>
      </c>
      <c r="M367" s="835">
        <v>818.49</v>
      </c>
      <c r="N367" s="832">
        <v>3</v>
      </c>
      <c r="O367" s="836">
        <v>2</v>
      </c>
      <c r="P367" s="835"/>
      <c r="Q367" s="837">
        <v>0</v>
      </c>
      <c r="R367" s="832"/>
      <c r="S367" s="837">
        <v>0</v>
      </c>
      <c r="T367" s="836"/>
      <c r="U367" s="838">
        <v>0</v>
      </c>
    </row>
    <row r="368" spans="1:21" ht="14.4" customHeight="1" x14ac:dyDescent="0.3">
      <c r="A368" s="831">
        <v>11</v>
      </c>
      <c r="B368" s="832" t="s">
        <v>1297</v>
      </c>
      <c r="C368" s="832" t="s">
        <v>1302</v>
      </c>
      <c r="D368" s="833" t="s">
        <v>2255</v>
      </c>
      <c r="E368" s="834" t="s">
        <v>1324</v>
      </c>
      <c r="F368" s="832" t="s">
        <v>1298</v>
      </c>
      <c r="G368" s="832" t="s">
        <v>1438</v>
      </c>
      <c r="H368" s="832" t="s">
        <v>592</v>
      </c>
      <c r="I368" s="832" t="s">
        <v>1827</v>
      </c>
      <c r="J368" s="832" t="s">
        <v>1828</v>
      </c>
      <c r="K368" s="832" t="s">
        <v>1829</v>
      </c>
      <c r="L368" s="835">
        <v>0</v>
      </c>
      <c r="M368" s="835">
        <v>0</v>
      </c>
      <c r="N368" s="832">
        <v>1</v>
      </c>
      <c r="O368" s="836">
        <v>0.5</v>
      </c>
      <c r="P368" s="835">
        <v>0</v>
      </c>
      <c r="Q368" s="837"/>
      <c r="R368" s="832">
        <v>1</v>
      </c>
      <c r="S368" s="837">
        <v>1</v>
      </c>
      <c r="T368" s="836">
        <v>0.5</v>
      </c>
      <c r="U368" s="838">
        <v>1</v>
      </c>
    </row>
    <row r="369" spans="1:21" ht="14.4" customHeight="1" x14ac:dyDescent="0.3">
      <c r="A369" s="831">
        <v>11</v>
      </c>
      <c r="B369" s="832" t="s">
        <v>1297</v>
      </c>
      <c r="C369" s="832" t="s">
        <v>1302</v>
      </c>
      <c r="D369" s="833" t="s">
        <v>2255</v>
      </c>
      <c r="E369" s="834" t="s">
        <v>1324</v>
      </c>
      <c r="F369" s="832" t="s">
        <v>1298</v>
      </c>
      <c r="G369" s="832" t="s">
        <v>1438</v>
      </c>
      <c r="H369" s="832" t="s">
        <v>592</v>
      </c>
      <c r="I369" s="832" t="s">
        <v>1830</v>
      </c>
      <c r="J369" s="832" t="s">
        <v>1828</v>
      </c>
      <c r="K369" s="832" t="s">
        <v>1831</v>
      </c>
      <c r="L369" s="835">
        <v>0</v>
      </c>
      <c r="M369" s="835">
        <v>0</v>
      </c>
      <c r="N369" s="832">
        <v>1</v>
      </c>
      <c r="O369" s="836">
        <v>1</v>
      </c>
      <c r="P369" s="835"/>
      <c r="Q369" s="837"/>
      <c r="R369" s="832"/>
      <c r="S369" s="837">
        <v>0</v>
      </c>
      <c r="T369" s="836"/>
      <c r="U369" s="838">
        <v>0</v>
      </c>
    </row>
    <row r="370" spans="1:21" ht="14.4" customHeight="1" x14ac:dyDescent="0.3">
      <c r="A370" s="831">
        <v>11</v>
      </c>
      <c r="B370" s="832" t="s">
        <v>1297</v>
      </c>
      <c r="C370" s="832" t="s">
        <v>1302</v>
      </c>
      <c r="D370" s="833" t="s">
        <v>2255</v>
      </c>
      <c r="E370" s="834" t="s">
        <v>1324</v>
      </c>
      <c r="F370" s="832" t="s">
        <v>1298</v>
      </c>
      <c r="G370" s="832" t="s">
        <v>1492</v>
      </c>
      <c r="H370" s="832" t="s">
        <v>592</v>
      </c>
      <c r="I370" s="832" t="s">
        <v>1493</v>
      </c>
      <c r="J370" s="832" t="s">
        <v>659</v>
      </c>
      <c r="K370" s="832" t="s">
        <v>1494</v>
      </c>
      <c r="L370" s="835">
        <v>91.11</v>
      </c>
      <c r="M370" s="835">
        <v>91.11</v>
      </c>
      <c r="N370" s="832">
        <v>1</v>
      </c>
      <c r="O370" s="836">
        <v>1</v>
      </c>
      <c r="P370" s="835">
        <v>91.11</v>
      </c>
      <c r="Q370" s="837">
        <v>1</v>
      </c>
      <c r="R370" s="832">
        <v>1</v>
      </c>
      <c r="S370" s="837">
        <v>1</v>
      </c>
      <c r="T370" s="836">
        <v>1</v>
      </c>
      <c r="U370" s="838">
        <v>1</v>
      </c>
    </row>
    <row r="371" spans="1:21" ht="14.4" customHeight="1" x14ac:dyDescent="0.3">
      <c r="A371" s="831">
        <v>11</v>
      </c>
      <c r="B371" s="832" t="s">
        <v>1297</v>
      </c>
      <c r="C371" s="832" t="s">
        <v>1302</v>
      </c>
      <c r="D371" s="833" t="s">
        <v>2255</v>
      </c>
      <c r="E371" s="834" t="s">
        <v>1324</v>
      </c>
      <c r="F371" s="832" t="s">
        <v>1298</v>
      </c>
      <c r="G371" s="832" t="s">
        <v>1660</v>
      </c>
      <c r="H371" s="832" t="s">
        <v>592</v>
      </c>
      <c r="I371" s="832" t="s">
        <v>1661</v>
      </c>
      <c r="J371" s="832" t="s">
        <v>832</v>
      </c>
      <c r="K371" s="832" t="s">
        <v>1662</v>
      </c>
      <c r="L371" s="835">
        <v>107.27</v>
      </c>
      <c r="M371" s="835">
        <v>214.54</v>
      </c>
      <c r="N371" s="832">
        <v>2</v>
      </c>
      <c r="O371" s="836">
        <v>1</v>
      </c>
      <c r="P371" s="835">
        <v>214.54</v>
      </c>
      <c r="Q371" s="837">
        <v>1</v>
      </c>
      <c r="R371" s="832">
        <v>2</v>
      </c>
      <c r="S371" s="837">
        <v>1</v>
      </c>
      <c r="T371" s="836">
        <v>1</v>
      </c>
      <c r="U371" s="838">
        <v>1</v>
      </c>
    </row>
    <row r="372" spans="1:21" ht="14.4" customHeight="1" x14ac:dyDescent="0.3">
      <c r="A372" s="831">
        <v>11</v>
      </c>
      <c r="B372" s="832" t="s">
        <v>1297</v>
      </c>
      <c r="C372" s="832" t="s">
        <v>1302</v>
      </c>
      <c r="D372" s="833" t="s">
        <v>2255</v>
      </c>
      <c r="E372" s="834" t="s">
        <v>1324</v>
      </c>
      <c r="F372" s="832" t="s">
        <v>1298</v>
      </c>
      <c r="G372" s="832" t="s">
        <v>1367</v>
      </c>
      <c r="H372" s="832" t="s">
        <v>592</v>
      </c>
      <c r="I372" s="832" t="s">
        <v>1368</v>
      </c>
      <c r="J372" s="832" t="s">
        <v>1369</v>
      </c>
      <c r="K372" s="832" t="s">
        <v>1370</v>
      </c>
      <c r="L372" s="835">
        <v>60.9</v>
      </c>
      <c r="M372" s="835">
        <v>426.29999999999995</v>
      </c>
      <c r="N372" s="832">
        <v>7</v>
      </c>
      <c r="O372" s="836">
        <v>4</v>
      </c>
      <c r="P372" s="835">
        <v>60.9</v>
      </c>
      <c r="Q372" s="837">
        <v>0.14285714285714288</v>
      </c>
      <c r="R372" s="832">
        <v>1</v>
      </c>
      <c r="S372" s="837">
        <v>0.14285714285714285</v>
      </c>
      <c r="T372" s="836">
        <v>1</v>
      </c>
      <c r="U372" s="838">
        <v>0.25</v>
      </c>
    </row>
    <row r="373" spans="1:21" ht="14.4" customHeight="1" x14ac:dyDescent="0.3">
      <c r="A373" s="831">
        <v>11</v>
      </c>
      <c r="B373" s="832" t="s">
        <v>1297</v>
      </c>
      <c r="C373" s="832" t="s">
        <v>1302</v>
      </c>
      <c r="D373" s="833" t="s">
        <v>2255</v>
      </c>
      <c r="E373" s="834" t="s">
        <v>1324</v>
      </c>
      <c r="F373" s="832" t="s">
        <v>1298</v>
      </c>
      <c r="G373" s="832" t="s">
        <v>1371</v>
      </c>
      <c r="H373" s="832" t="s">
        <v>592</v>
      </c>
      <c r="I373" s="832" t="s">
        <v>1372</v>
      </c>
      <c r="J373" s="832" t="s">
        <v>870</v>
      </c>
      <c r="K373" s="832" t="s">
        <v>1373</v>
      </c>
      <c r="L373" s="835">
        <v>0</v>
      </c>
      <c r="M373" s="835">
        <v>0</v>
      </c>
      <c r="N373" s="832">
        <v>2</v>
      </c>
      <c r="O373" s="836">
        <v>0.5</v>
      </c>
      <c r="P373" s="835"/>
      <c r="Q373" s="837"/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11</v>
      </c>
      <c r="B374" s="832" t="s">
        <v>1297</v>
      </c>
      <c r="C374" s="832" t="s">
        <v>1302</v>
      </c>
      <c r="D374" s="833" t="s">
        <v>2255</v>
      </c>
      <c r="E374" s="834" t="s">
        <v>1324</v>
      </c>
      <c r="F374" s="832" t="s">
        <v>1298</v>
      </c>
      <c r="G374" s="832" t="s">
        <v>1671</v>
      </c>
      <c r="H374" s="832" t="s">
        <v>592</v>
      </c>
      <c r="I374" s="832" t="s">
        <v>1832</v>
      </c>
      <c r="J374" s="832" t="s">
        <v>1833</v>
      </c>
      <c r="K374" s="832" t="s">
        <v>1834</v>
      </c>
      <c r="L374" s="835">
        <v>26.9</v>
      </c>
      <c r="M374" s="835">
        <v>26.9</v>
      </c>
      <c r="N374" s="832">
        <v>1</v>
      </c>
      <c r="O374" s="836">
        <v>0.5</v>
      </c>
      <c r="P374" s="835"/>
      <c r="Q374" s="837">
        <v>0</v>
      </c>
      <c r="R374" s="832"/>
      <c r="S374" s="837">
        <v>0</v>
      </c>
      <c r="T374" s="836"/>
      <c r="U374" s="838">
        <v>0</v>
      </c>
    </row>
    <row r="375" spans="1:21" ht="14.4" customHeight="1" x14ac:dyDescent="0.3">
      <c r="A375" s="831">
        <v>11</v>
      </c>
      <c r="B375" s="832" t="s">
        <v>1297</v>
      </c>
      <c r="C375" s="832" t="s">
        <v>1302</v>
      </c>
      <c r="D375" s="833" t="s">
        <v>2255</v>
      </c>
      <c r="E375" s="834" t="s">
        <v>1324</v>
      </c>
      <c r="F375" s="832" t="s">
        <v>1298</v>
      </c>
      <c r="G375" s="832" t="s">
        <v>1835</v>
      </c>
      <c r="H375" s="832" t="s">
        <v>592</v>
      </c>
      <c r="I375" s="832" t="s">
        <v>1836</v>
      </c>
      <c r="J375" s="832" t="s">
        <v>1837</v>
      </c>
      <c r="K375" s="832" t="s">
        <v>1838</v>
      </c>
      <c r="L375" s="835">
        <v>35.18</v>
      </c>
      <c r="M375" s="835">
        <v>35.18</v>
      </c>
      <c r="N375" s="832">
        <v>1</v>
      </c>
      <c r="O375" s="836">
        <v>1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11</v>
      </c>
      <c r="B376" s="832" t="s">
        <v>1297</v>
      </c>
      <c r="C376" s="832" t="s">
        <v>1302</v>
      </c>
      <c r="D376" s="833" t="s">
        <v>2255</v>
      </c>
      <c r="E376" s="834" t="s">
        <v>1324</v>
      </c>
      <c r="F376" s="832" t="s">
        <v>1298</v>
      </c>
      <c r="G376" s="832" t="s">
        <v>1339</v>
      </c>
      <c r="H376" s="832" t="s">
        <v>635</v>
      </c>
      <c r="I376" s="832" t="s">
        <v>1354</v>
      </c>
      <c r="J376" s="832" t="s">
        <v>673</v>
      </c>
      <c r="K376" s="832" t="s">
        <v>1092</v>
      </c>
      <c r="L376" s="835">
        <v>490.89</v>
      </c>
      <c r="M376" s="835">
        <v>1963.56</v>
      </c>
      <c r="N376" s="832">
        <v>4</v>
      </c>
      <c r="O376" s="836">
        <v>1.5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11</v>
      </c>
      <c r="B377" s="832" t="s">
        <v>1297</v>
      </c>
      <c r="C377" s="832" t="s">
        <v>1302</v>
      </c>
      <c r="D377" s="833" t="s">
        <v>2255</v>
      </c>
      <c r="E377" s="834" t="s">
        <v>1324</v>
      </c>
      <c r="F377" s="832" t="s">
        <v>1298</v>
      </c>
      <c r="G377" s="832" t="s">
        <v>1339</v>
      </c>
      <c r="H377" s="832" t="s">
        <v>635</v>
      </c>
      <c r="I377" s="832" t="s">
        <v>1340</v>
      </c>
      <c r="J377" s="832" t="s">
        <v>673</v>
      </c>
      <c r="K377" s="832" t="s">
        <v>1090</v>
      </c>
      <c r="L377" s="835">
        <v>736.33</v>
      </c>
      <c r="M377" s="835">
        <v>4417.9800000000005</v>
      </c>
      <c r="N377" s="832">
        <v>6</v>
      </c>
      <c r="O377" s="836">
        <v>2.5</v>
      </c>
      <c r="P377" s="835"/>
      <c r="Q377" s="837">
        <v>0</v>
      </c>
      <c r="R377" s="832"/>
      <c r="S377" s="837">
        <v>0</v>
      </c>
      <c r="T377" s="836"/>
      <c r="U377" s="838">
        <v>0</v>
      </c>
    </row>
    <row r="378" spans="1:21" ht="14.4" customHeight="1" x14ac:dyDescent="0.3">
      <c r="A378" s="831">
        <v>11</v>
      </c>
      <c r="B378" s="832" t="s">
        <v>1297</v>
      </c>
      <c r="C378" s="832" t="s">
        <v>1302</v>
      </c>
      <c r="D378" s="833" t="s">
        <v>2255</v>
      </c>
      <c r="E378" s="834" t="s">
        <v>1324</v>
      </c>
      <c r="F378" s="832" t="s">
        <v>1298</v>
      </c>
      <c r="G378" s="832" t="s">
        <v>1358</v>
      </c>
      <c r="H378" s="832" t="s">
        <v>635</v>
      </c>
      <c r="I378" s="832" t="s">
        <v>1144</v>
      </c>
      <c r="J378" s="832" t="s">
        <v>636</v>
      </c>
      <c r="K378" s="832" t="s">
        <v>1145</v>
      </c>
      <c r="L378" s="835">
        <v>48.42</v>
      </c>
      <c r="M378" s="835">
        <v>823.1400000000001</v>
      </c>
      <c r="N378" s="832">
        <v>17</v>
      </c>
      <c r="O378" s="836">
        <v>14</v>
      </c>
      <c r="P378" s="835">
        <v>242.10000000000002</v>
      </c>
      <c r="Q378" s="837">
        <v>0.29411764705882354</v>
      </c>
      <c r="R378" s="832">
        <v>5</v>
      </c>
      <c r="S378" s="837">
        <v>0.29411764705882354</v>
      </c>
      <c r="T378" s="836">
        <v>4</v>
      </c>
      <c r="U378" s="838">
        <v>0.2857142857142857</v>
      </c>
    </row>
    <row r="379" spans="1:21" ht="14.4" customHeight="1" x14ac:dyDescent="0.3">
      <c r="A379" s="831">
        <v>11</v>
      </c>
      <c r="B379" s="832" t="s">
        <v>1297</v>
      </c>
      <c r="C379" s="832" t="s">
        <v>1302</v>
      </c>
      <c r="D379" s="833" t="s">
        <v>2255</v>
      </c>
      <c r="E379" s="834" t="s">
        <v>1324</v>
      </c>
      <c r="F379" s="832" t="s">
        <v>1298</v>
      </c>
      <c r="G379" s="832" t="s">
        <v>1358</v>
      </c>
      <c r="H379" s="832" t="s">
        <v>592</v>
      </c>
      <c r="I379" s="832" t="s">
        <v>1462</v>
      </c>
      <c r="J379" s="832" t="s">
        <v>636</v>
      </c>
      <c r="K379" s="832" t="s">
        <v>1463</v>
      </c>
      <c r="L379" s="835">
        <v>48.42</v>
      </c>
      <c r="M379" s="835">
        <v>145.26</v>
      </c>
      <c r="N379" s="832">
        <v>3</v>
      </c>
      <c r="O379" s="836">
        <v>2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" customHeight="1" x14ac:dyDescent="0.3">
      <c r="A380" s="831">
        <v>11</v>
      </c>
      <c r="B380" s="832" t="s">
        <v>1297</v>
      </c>
      <c r="C380" s="832" t="s">
        <v>1302</v>
      </c>
      <c r="D380" s="833" t="s">
        <v>2255</v>
      </c>
      <c r="E380" s="834" t="s">
        <v>1324</v>
      </c>
      <c r="F380" s="832" t="s">
        <v>1298</v>
      </c>
      <c r="G380" s="832" t="s">
        <v>1839</v>
      </c>
      <c r="H380" s="832" t="s">
        <v>592</v>
      </c>
      <c r="I380" s="832" t="s">
        <v>1840</v>
      </c>
      <c r="J380" s="832" t="s">
        <v>1841</v>
      </c>
      <c r="K380" s="832" t="s">
        <v>1842</v>
      </c>
      <c r="L380" s="835">
        <v>40.130000000000003</v>
      </c>
      <c r="M380" s="835">
        <v>80.260000000000005</v>
      </c>
      <c r="N380" s="832">
        <v>2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11</v>
      </c>
      <c r="B381" s="832" t="s">
        <v>1297</v>
      </c>
      <c r="C381" s="832" t="s">
        <v>1302</v>
      </c>
      <c r="D381" s="833" t="s">
        <v>2255</v>
      </c>
      <c r="E381" s="834" t="s">
        <v>1324</v>
      </c>
      <c r="F381" s="832" t="s">
        <v>1298</v>
      </c>
      <c r="G381" s="832" t="s">
        <v>1843</v>
      </c>
      <c r="H381" s="832" t="s">
        <v>592</v>
      </c>
      <c r="I381" s="832" t="s">
        <v>1844</v>
      </c>
      <c r="J381" s="832" t="s">
        <v>1845</v>
      </c>
      <c r="K381" s="832" t="s">
        <v>1846</v>
      </c>
      <c r="L381" s="835">
        <v>149.47</v>
      </c>
      <c r="M381" s="835">
        <v>149.47</v>
      </c>
      <c r="N381" s="832">
        <v>1</v>
      </c>
      <c r="O381" s="836">
        <v>0.5</v>
      </c>
      <c r="P381" s="835">
        <v>149.47</v>
      </c>
      <c r="Q381" s="837">
        <v>1</v>
      </c>
      <c r="R381" s="832">
        <v>1</v>
      </c>
      <c r="S381" s="837">
        <v>1</v>
      </c>
      <c r="T381" s="836">
        <v>0.5</v>
      </c>
      <c r="U381" s="838">
        <v>1</v>
      </c>
    </row>
    <row r="382" spans="1:21" ht="14.4" customHeight="1" x14ac:dyDescent="0.3">
      <c r="A382" s="831">
        <v>11</v>
      </c>
      <c r="B382" s="832" t="s">
        <v>1297</v>
      </c>
      <c r="C382" s="832" t="s">
        <v>1302</v>
      </c>
      <c r="D382" s="833" t="s">
        <v>2255</v>
      </c>
      <c r="E382" s="834" t="s">
        <v>1324</v>
      </c>
      <c r="F382" s="832" t="s">
        <v>1298</v>
      </c>
      <c r="G382" s="832" t="s">
        <v>1342</v>
      </c>
      <c r="H382" s="832" t="s">
        <v>635</v>
      </c>
      <c r="I382" s="832" t="s">
        <v>1147</v>
      </c>
      <c r="J382" s="832" t="s">
        <v>1148</v>
      </c>
      <c r="K382" s="832" t="s">
        <v>1149</v>
      </c>
      <c r="L382" s="835">
        <v>0</v>
      </c>
      <c r="M382" s="835">
        <v>0</v>
      </c>
      <c r="N382" s="832">
        <v>3</v>
      </c>
      <c r="O382" s="836">
        <v>3</v>
      </c>
      <c r="P382" s="835">
        <v>0</v>
      </c>
      <c r="Q382" s="837"/>
      <c r="R382" s="832">
        <v>2</v>
      </c>
      <c r="S382" s="837">
        <v>0.66666666666666663</v>
      </c>
      <c r="T382" s="836">
        <v>2</v>
      </c>
      <c r="U382" s="838">
        <v>0.66666666666666663</v>
      </c>
    </row>
    <row r="383" spans="1:21" ht="14.4" customHeight="1" x14ac:dyDescent="0.3">
      <c r="A383" s="831">
        <v>11</v>
      </c>
      <c r="B383" s="832" t="s">
        <v>1297</v>
      </c>
      <c r="C383" s="832" t="s">
        <v>1302</v>
      </c>
      <c r="D383" s="833" t="s">
        <v>2255</v>
      </c>
      <c r="E383" s="834" t="s">
        <v>1324</v>
      </c>
      <c r="F383" s="832" t="s">
        <v>1298</v>
      </c>
      <c r="G383" s="832" t="s">
        <v>1847</v>
      </c>
      <c r="H383" s="832" t="s">
        <v>592</v>
      </c>
      <c r="I383" s="832" t="s">
        <v>1848</v>
      </c>
      <c r="J383" s="832" t="s">
        <v>1849</v>
      </c>
      <c r="K383" s="832" t="s">
        <v>1850</v>
      </c>
      <c r="L383" s="835">
        <v>77.13</v>
      </c>
      <c r="M383" s="835">
        <v>154.26</v>
      </c>
      <c r="N383" s="832">
        <v>2</v>
      </c>
      <c r="O383" s="836">
        <v>1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" customHeight="1" x14ac:dyDescent="0.3">
      <c r="A384" s="831">
        <v>11</v>
      </c>
      <c r="B384" s="832" t="s">
        <v>1297</v>
      </c>
      <c r="C384" s="832" t="s">
        <v>1302</v>
      </c>
      <c r="D384" s="833" t="s">
        <v>2255</v>
      </c>
      <c r="E384" s="834" t="s">
        <v>1324</v>
      </c>
      <c r="F384" s="832" t="s">
        <v>1298</v>
      </c>
      <c r="G384" s="832" t="s">
        <v>1422</v>
      </c>
      <c r="H384" s="832" t="s">
        <v>592</v>
      </c>
      <c r="I384" s="832" t="s">
        <v>1851</v>
      </c>
      <c r="J384" s="832" t="s">
        <v>1852</v>
      </c>
      <c r="K384" s="832" t="s">
        <v>828</v>
      </c>
      <c r="L384" s="835">
        <v>0</v>
      </c>
      <c r="M384" s="835">
        <v>0</v>
      </c>
      <c r="N384" s="832">
        <v>2</v>
      </c>
      <c r="O384" s="836">
        <v>1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11</v>
      </c>
      <c r="B385" s="832" t="s">
        <v>1297</v>
      </c>
      <c r="C385" s="832" t="s">
        <v>1302</v>
      </c>
      <c r="D385" s="833" t="s">
        <v>2255</v>
      </c>
      <c r="E385" s="834" t="s">
        <v>1324</v>
      </c>
      <c r="F385" s="832" t="s">
        <v>1299</v>
      </c>
      <c r="G385" s="832" t="s">
        <v>1516</v>
      </c>
      <c r="H385" s="832" t="s">
        <v>592</v>
      </c>
      <c r="I385" s="832" t="s">
        <v>1517</v>
      </c>
      <c r="J385" s="832" t="s">
        <v>1518</v>
      </c>
      <c r="K385" s="832" t="s">
        <v>1519</v>
      </c>
      <c r="L385" s="835">
        <v>0</v>
      </c>
      <c r="M385" s="835">
        <v>0</v>
      </c>
      <c r="N385" s="832">
        <v>8</v>
      </c>
      <c r="O385" s="836">
        <v>7</v>
      </c>
      <c r="P385" s="835"/>
      <c r="Q385" s="837"/>
      <c r="R385" s="832"/>
      <c r="S385" s="837">
        <v>0</v>
      </c>
      <c r="T385" s="836"/>
      <c r="U385" s="838">
        <v>0</v>
      </c>
    </row>
    <row r="386" spans="1:21" ht="14.4" customHeight="1" x14ac:dyDescent="0.3">
      <c r="A386" s="831">
        <v>11</v>
      </c>
      <c r="B386" s="832" t="s">
        <v>1297</v>
      </c>
      <c r="C386" s="832" t="s">
        <v>1302</v>
      </c>
      <c r="D386" s="833" t="s">
        <v>2255</v>
      </c>
      <c r="E386" s="834" t="s">
        <v>1324</v>
      </c>
      <c r="F386" s="832" t="s">
        <v>1299</v>
      </c>
      <c r="G386" s="832" t="s">
        <v>1347</v>
      </c>
      <c r="H386" s="832" t="s">
        <v>592</v>
      </c>
      <c r="I386" s="832" t="s">
        <v>1406</v>
      </c>
      <c r="J386" s="832" t="s">
        <v>1407</v>
      </c>
      <c r="K386" s="832" t="s">
        <v>1408</v>
      </c>
      <c r="L386" s="835">
        <v>748.12</v>
      </c>
      <c r="M386" s="835">
        <v>1496.24</v>
      </c>
      <c r="N386" s="832">
        <v>2</v>
      </c>
      <c r="O386" s="836">
        <v>2</v>
      </c>
      <c r="P386" s="835">
        <v>1496.24</v>
      </c>
      <c r="Q386" s="837">
        <v>1</v>
      </c>
      <c r="R386" s="832">
        <v>2</v>
      </c>
      <c r="S386" s="837">
        <v>1</v>
      </c>
      <c r="T386" s="836">
        <v>2</v>
      </c>
      <c r="U386" s="838">
        <v>1</v>
      </c>
    </row>
    <row r="387" spans="1:21" ht="14.4" customHeight="1" x14ac:dyDescent="0.3">
      <c r="A387" s="831">
        <v>11</v>
      </c>
      <c r="B387" s="832" t="s">
        <v>1297</v>
      </c>
      <c r="C387" s="832" t="s">
        <v>1302</v>
      </c>
      <c r="D387" s="833" t="s">
        <v>2255</v>
      </c>
      <c r="E387" s="834" t="s">
        <v>1324</v>
      </c>
      <c r="F387" s="832" t="s">
        <v>1299</v>
      </c>
      <c r="G387" s="832" t="s">
        <v>1347</v>
      </c>
      <c r="H387" s="832" t="s">
        <v>592</v>
      </c>
      <c r="I387" s="832" t="s">
        <v>1432</v>
      </c>
      <c r="J387" s="832" t="s">
        <v>1433</v>
      </c>
      <c r="K387" s="832" t="s">
        <v>1434</v>
      </c>
      <c r="L387" s="835">
        <v>350</v>
      </c>
      <c r="M387" s="835">
        <v>350</v>
      </c>
      <c r="N387" s="832">
        <v>1</v>
      </c>
      <c r="O387" s="836">
        <v>1</v>
      </c>
      <c r="P387" s="835">
        <v>350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11</v>
      </c>
      <c r="B388" s="832" t="s">
        <v>1297</v>
      </c>
      <c r="C388" s="832" t="s">
        <v>1302</v>
      </c>
      <c r="D388" s="833" t="s">
        <v>2255</v>
      </c>
      <c r="E388" s="834" t="s">
        <v>1324</v>
      </c>
      <c r="F388" s="832" t="s">
        <v>1299</v>
      </c>
      <c r="G388" s="832" t="s">
        <v>1347</v>
      </c>
      <c r="H388" s="832" t="s">
        <v>592</v>
      </c>
      <c r="I388" s="832" t="s">
        <v>1388</v>
      </c>
      <c r="J388" s="832" t="s">
        <v>1389</v>
      </c>
      <c r="K388" s="832" t="s">
        <v>1390</v>
      </c>
      <c r="L388" s="835">
        <v>971.25</v>
      </c>
      <c r="M388" s="835">
        <v>971.25</v>
      </c>
      <c r="N388" s="832">
        <v>1</v>
      </c>
      <c r="O388" s="836">
        <v>1</v>
      </c>
      <c r="P388" s="835">
        <v>971.25</v>
      </c>
      <c r="Q388" s="837">
        <v>1</v>
      </c>
      <c r="R388" s="832">
        <v>1</v>
      </c>
      <c r="S388" s="837">
        <v>1</v>
      </c>
      <c r="T388" s="836">
        <v>1</v>
      </c>
      <c r="U388" s="838">
        <v>1</v>
      </c>
    </row>
    <row r="389" spans="1:21" ht="14.4" customHeight="1" x14ac:dyDescent="0.3">
      <c r="A389" s="831">
        <v>11</v>
      </c>
      <c r="B389" s="832" t="s">
        <v>1297</v>
      </c>
      <c r="C389" s="832" t="s">
        <v>1302</v>
      </c>
      <c r="D389" s="833" t="s">
        <v>2255</v>
      </c>
      <c r="E389" s="834" t="s">
        <v>1324</v>
      </c>
      <c r="F389" s="832" t="s">
        <v>1299</v>
      </c>
      <c r="G389" s="832" t="s">
        <v>1347</v>
      </c>
      <c r="H389" s="832" t="s">
        <v>592</v>
      </c>
      <c r="I389" s="832" t="s">
        <v>1808</v>
      </c>
      <c r="J389" s="832" t="s">
        <v>1809</v>
      </c>
      <c r="K389" s="832" t="s">
        <v>1810</v>
      </c>
      <c r="L389" s="835">
        <v>3200</v>
      </c>
      <c r="M389" s="835">
        <v>6400</v>
      </c>
      <c r="N389" s="832">
        <v>2</v>
      </c>
      <c r="O389" s="836">
        <v>2</v>
      </c>
      <c r="P389" s="835">
        <v>3200</v>
      </c>
      <c r="Q389" s="837">
        <v>0.5</v>
      </c>
      <c r="R389" s="832">
        <v>1</v>
      </c>
      <c r="S389" s="837">
        <v>0.5</v>
      </c>
      <c r="T389" s="836">
        <v>1</v>
      </c>
      <c r="U389" s="838">
        <v>0.5</v>
      </c>
    </row>
    <row r="390" spans="1:21" ht="14.4" customHeight="1" x14ac:dyDescent="0.3">
      <c r="A390" s="831">
        <v>11</v>
      </c>
      <c r="B390" s="832" t="s">
        <v>1297</v>
      </c>
      <c r="C390" s="832" t="s">
        <v>1302</v>
      </c>
      <c r="D390" s="833" t="s">
        <v>2255</v>
      </c>
      <c r="E390" s="834" t="s">
        <v>1324</v>
      </c>
      <c r="F390" s="832" t="s">
        <v>1299</v>
      </c>
      <c r="G390" s="832" t="s">
        <v>1347</v>
      </c>
      <c r="H390" s="832" t="s">
        <v>592</v>
      </c>
      <c r="I390" s="832" t="s">
        <v>1464</v>
      </c>
      <c r="J390" s="832" t="s">
        <v>1465</v>
      </c>
      <c r="K390" s="832" t="s">
        <v>1466</v>
      </c>
      <c r="L390" s="835">
        <v>999.46</v>
      </c>
      <c r="M390" s="835">
        <v>999.46</v>
      </c>
      <c r="N390" s="832">
        <v>1</v>
      </c>
      <c r="O390" s="836">
        <v>1</v>
      </c>
      <c r="P390" s="835">
        <v>999.46</v>
      </c>
      <c r="Q390" s="837">
        <v>1</v>
      </c>
      <c r="R390" s="832">
        <v>1</v>
      </c>
      <c r="S390" s="837">
        <v>1</v>
      </c>
      <c r="T390" s="836">
        <v>1</v>
      </c>
      <c r="U390" s="838">
        <v>1</v>
      </c>
    </row>
    <row r="391" spans="1:21" ht="14.4" customHeight="1" x14ac:dyDescent="0.3">
      <c r="A391" s="831">
        <v>11</v>
      </c>
      <c r="B391" s="832" t="s">
        <v>1297</v>
      </c>
      <c r="C391" s="832" t="s">
        <v>1302</v>
      </c>
      <c r="D391" s="833" t="s">
        <v>2255</v>
      </c>
      <c r="E391" s="834" t="s">
        <v>1324</v>
      </c>
      <c r="F391" s="832" t="s">
        <v>1299</v>
      </c>
      <c r="G391" s="832" t="s">
        <v>1347</v>
      </c>
      <c r="H391" s="832" t="s">
        <v>592</v>
      </c>
      <c r="I391" s="832" t="s">
        <v>1853</v>
      </c>
      <c r="J391" s="832" t="s">
        <v>1854</v>
      </c>
      <c r="K391" s="832" t="s">
        <v>1855</v>
      </c>
      <c r="L391" s="835">
        <v>180</v>
      </c>
      <c r="M391" s="835">
        <v>180</v>
      </c>
      <c r="N391" s="832">
        <v>1</v>
      </c>
      <c r="O391" s="836">
        <v>1</v>
      </c>
      <c r="P391" s="835">
        <v>180</v>
      </c>
      <c r="Q391" s="837">
        <v>1</v>
      </c>
      <c r="R391" s="832">
        <v>1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11</v>
      </c>
      <c r="B392" s="832" t="s">
        <v>1297</v>
      </c>
      <c r="C392" s="832" t="s">
        <v>1302</v>
      </c>
      <c r="D392" s="833" t="s">
        <v>2255</v>
      </c>
      <c r="E392" s="834" t="s">
        <v>1324</v>
      </c>
      <c r="F392" s="832" t="s">
        <v>1299</v>
      </c>
      <c r="G392" s="832" t="s">
        <v>1347</v>
      </c>
      <c r="H392" s="832" t="s">
        <v>592</v>
      </c>
      <c r="I392" s="832" t="s">
        <v>1856</v>
      </c>
      <c r="J392" s="832" t="s">
        <v>1857</v>
      </c>
      <c r="K392" s="832" t="s">
        <v>1858</v>
      </c>
      <c r="L392" s="835">
        <v>1243.8699999999999</v>
      </c>
      <c r="M392" s="835">
        <v>1243.8699999999999</v>
      </c>
      <c r="N392" s="832">
        <v>1</v>
      </c>
      <c r="O392" s="836">
        <v>1</v>
      </c>
      <c r="P392" s="835">
        <v>1243.8699999999999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11</v>
      </c>
      <c r="B393" s="832" t="s">
        <v>1297</v>
      </c>
      <c r="C393" s="832" t="s">
        <v>1302</v>
      </c>
      <c r="D393" s="833" t="s">
        <v>2255</v>
      </c>
      <c r="E393" s="834" t="s">
        <v>1324</v>
      </c>
      <c r="F393" s="832" t="s">
        <v>1299</v>
      </c>
      <c r="G393" s="832" t="s">
        <v>1359</v>
      </c>
      <c r="H393" s="832" t="s">
        <v>592</v>
      </c>
      <c r="I393" s="832" t="s">
        <v>1360</v>
      </c>
      <c r="J393" s="832" t="s">
        <v>1361</v>
      </c>
      <c r="K393" s="832" t="s">
        <v>1362</v>
      </c>
      <c r="L393" s="835">
        <v>200</v>
      </c>
      <c r="M393" s="835">
        <v>800</v>
      </c>
      <c r="N393" s="832">
        <v>4</v>
      </c>
      <c r="O393" s="836">
        <v>2</v>
      </c>
      <c r="P393" s="835">
        <v>800</v>
      </c>
      <c r="Q393" s="837">
        <v>1</v>
      </c>
      <c r="R393" s="832">
        <v>4</v>
      </c>
      <c r="S393" s="837">
        <v>1</v>
      </c>
      <c r="T393" s="836">
        <v>2</v>
      </c>
      <c r="U393" s="838">
        <v>1</v>
      </c>
    </row>
    <row r="394" spans="1:21" ht="14.4" customHeight="1" x14ac:dyDescent="0.3">
      <c r="A394" s="831">
        <v>11</v>
      </c>
      <c r="B394" s="832" t="s">
        <v>1297</v>
      </c>
      <c r="C394" s="832" t="s">
        <v>1302</v>
      </c>
      <c r="D394" s="833" t="s">
        <v>2255</v>
      </c>
      <c r="E394" s="834" t="s">
        <v>1324</v>
      </c>
      <c r="F394" s="832" t="s">
        <v>1299</v>
      </c>
      <c r="G394" s="832" t="s">
        <v>1359</v>
      </c>
      <c r="H394" s="832" t="s">
        <v>592</v>
      </c>
      <c r="I394" s="832" t="s">
        <v>1391</v>
      </c>
      <c r="J394" s="832" t="s">
        <v>1392</v>
      </c>
      <c r="K394" s="832" t="s">
        <v>1393</v>
      </c>
      <c r="L394" s="835">
        <v>278.75</v>
      </c>
      <c r="M394" s="835">
        <v>6968.75</v>
      </c>
      <c r="N394" s="832">
        <v>25</v>
      </c>
      <c r="O394" s="836">
        <v>13</v>
      </c>
      <c r="P394" s="835">
        <v>5296.25</v>
      </c>
      <c r="Q394" s="837">
        <v>0.76</v>
      </c>
      <c r="R394" s="832">
        <v>19</v>
      </c>
      <c r="S394" s="837">
        <v>0.76</v>
      </c>
      <c r="T394" s="836">
        <v>10</v>
      </c>
      <c r="U394" s="838">
        <v>0.76923076923076927</v>
      </c>
    </row>
    <row r="395" spans="1:21" ht="14.4" customHeight="1" x14ac:dyDescent="0.3">
      <c r="A395" s="831">
        <v>11</v>
      </c>
      <c r="B395" s="832" t="s">
        <v>1297</v>
      </c>
      <c r="C395" s="832" t="s">
        <v>1302</v>
      </c>
      <c r="D395" s="833" t="s">
        <v>2255</v>
      </c>
      <c r="E395" s="834" t="s">
        <v>1324</v>
      </c>
      <c r="F395" s="832" t="s">
        <v>1299</v>
      </c>
      <c r="G395" s="832" t="s">
        <v>1359</v>
      </c>
      <c r="H395" s="832" t="s">
        <v>592</v>
      </c>
      <c r="I395" s="832" t="s">
        <v>1859</v>
      </c>
      <c r="J395" s="832" t="s">
        <v>1860</v>
      </c>
      <c r="K395" s="832" t="s">
        <v>1861</v>
      </c>
      <c r="L395" s="835">
        <v>1200</v>
      </c>
      <c r="M395" s="835">
        <v>2400</v>
      </c>
      <c r="N395" s="832">
        <v>2</v>
      </c>
      <c r="O395" s="836">
        <v>1</v>
      </c>
      <c r="P395" s="835"/>
      <c r="Q395" s="837">
        <v>0</v>
      </c>
      <c r="R395" s="832"/>
      <c r="S395" s="837">
        <v>0</v>
      </c>
      <c r="T395" s="836"/>
      <c r="U395" s="838">
        <v>0</v>
      </c>
    </row>
    <row r="396" spans="1:21" ht="14.4" customHeight="1" x14ac:dyDescent="0.3">
      <c r="A396" s="831">
        <v>11</v>
      </c>
      <c r="B396" s="832" t="s">
        <v>1297</v>
      </c>
      <c r="C396" s="832" t="s">
        <v>1302</v>
      </c>
      <c r="D396" s="833" t="s">
        <v>2255</v>
      </c>
      <c r="E396" s="834" t="s">
        <v>1324</v>
      </c>
      <c r="F396" s="832" t="s">
        <v>1299</v>
      </c>
      <c r="G396" s="832" t="s">
        <v>1535</v>
      </c>
      <c r="H396" s="832" t="s">
        <v>592</v>
      </c>
      <c r="I396" s="832" t="s">
        <v>1721</v>
      </c>
      <c r="J396" s="832" t="s">
        <v>1722</v>
      </c>
      <c r="K396" s="832" t="s">
        <v>1723</v>
      </c>
      <c r="L396" s="835">
        <v>1659.44</v>
      </c>
      <c r="M396" s="835">
        <v>16594.400000000001</v>
      </c>
      <c r="N396" s="832">
        <v>10</v>
      </c>
      <c r="O396" s="836">
        <v>10</v>
      </c>
      <c r="P396" s="835">
        <v>13275.520000000002</v>
      </c>
      <c r="Q396" s="837">
        <v>0.8</v>
      </c>
      <c r="R396" s="832">
        <v>8</v>
      </c>
      <c r="S396" s="837">
        <v>0.8</v>
      </c>
      <c r="T396" s="836">
        <v>8</v>
      </c>
      <c r="U396" s="838">
        <v>0.8</v>
      </c>
    </row>
    <row r="397" spans="1:21" ht="14.4" customHeight="1" x14ac:dyDescent="0.3">
      <c r="A397" s="831">
        <v>11</v>
      </c>
      <c r="B397" s="832" t="s">
        <v>1297</v>
      </c>
      <c r="C397" s="832" t="s">
        <v>1302</v>
      </c>
      <c r="D397" s="833" t="s">
        <v>2255</v>
      </c>
      <c r="E397" s="834" t="s">
        <v>1324</v>
      </c>
      <c r="F397" s="832" t="s">
        <v>1299</v>
      </c>
      <c r="G397" s="832" t="s">
        <v>1535</v>
      </c>
      <c r="H397" s="832" t="s">
        <v>592</v>
      </c>
      <c r="I397" s="832" t="s">
        <v>1862</v>
      </c>
      <c r="J397" s="832" t="s">
        <v>1863</v>
      </c>
      <c r="K397" s="832" t="s">
        <v>1864</v>
      </c>
      <c r="L397" s="835">
        <v>553.15</v>
      </c>
      <c r="M397" s="835">
        <v>3318.8999999999996</v>
      </c>
      <c r="N397" s="832">
        <v>6</v>
      </c>
      <c r="O397" s="836">
        <v>1</v>
      </c>
      <c r="P397" s="835"/>
      <c r="Q397" s="837">
        <v>0</v>
      </c>
      <c r="R397" s="832"/>
      <c r="S397" s="837">
        <v>0</v>
      </c>
      <c r="T397" s="836"/>
      <c r="U397" s="838">
        <v>0</v>
      </c>
    </row>
    <row r="398" spans="1:21" ht="14.4" customHeight="1" x14ac:dyDescent="0.3">
      <c r="A398" s="831">
        <v>11</v>
      </c>
      <c r="B398" s="832" t="s">
        <v>1297</v>
      </c>
      <c r="C398" s="832" t="s">
        <v>1302</v>
      </c>
      <c r="D398" s="833" t="s">
        <v>2255</v>
      </c>
      <c r="E398" s="834" t="s">
        <v>1324</v>
      </c>
      <c r="F398" s="832" t="s">
        <v>1299</v>
      </c>
      <c r="G398" s="832" t="s">
        <v>1535</v>
      </c>
      <c r="H398" s="832" t="s">
        <v>592</v>
      </c>
      <c r="I398" s="832" t="s">
        <v>1539</v>
      </c>
      <c r="J398" s="832" t="s">
        <v>1540</v>
      </c>
      <c r="K398" s="832" t="s">
        <v>1541</v>
      </c>
      <c r="L398" s="835">
        <v>1659.44</v>
      </c>
      <c r="M398" s="835">
        <v>14934.960000000003</v>
      </c>
      <c r="N398" s="832">
        <v>9</v>
      </c>
      <c r="O398" s="836">
        <v>8</v>
      </c>
      <c r="P398" s="835">
        <v>14934.960000000003</v>
      </c>
      <c r="Q398" s="837">
        <v>1</v>
      </c>
      <c r="R398" s="832">
        <v>9</v>
      </c>
      <c r="S398" s="837">
        <v>1</v>
      </c>
      <c r="T398" s="836">
        <v>8</v>
      </c>
      <c r="U398" s="838">
        <v>1</v>
      </c>
    </row>
    <row r="399" spans="1:21" ht="14.4" customHeight="1" x14ac:dyDescent="0.3">
      <c r="A399" s="831">
        <v>11</v>
      </c>
      <c r="B399" s="832" t="s">
        <v>1297</v>
      </c>
      <c r="C399" s="832" t="s">
        <v>1302</v>
      </c>
      <c r="D399" s="833" t="s">
        <v>2255</v>
      </c>
      <c r="E399" s="834" t="s">
        <v>1326</v>
      </c>
      <c r="F399" s="832" t="s">
        <v>1298</v>
      </c>
      <c r="G399" s="832" t="s">
        <v>1542</v>
      </c>
      <c r="H399" s="832" t="s">
        <v>592</v>
      </c>
      <c r="I399" s="832" t="s">
        <v>1543</v>
      </c>
      <c r="J399" s="832" t="s">
        <v>1544</v>
      </c>
      <c r="K399" s="832" t="s">
        <v>1545</v>
      </c>
      <c r="L399" s="835">
        <v>159.71</v>
      </c>
      <c r="M399" s="835">
        <v>2874.78</v>
      </c>
      <c r="N399" s="832">
        <v>18</v>
      </c>
      <c r="O399" s="836">
        <v>3.5</v>
      </c>
      <c r="P399" s="835">
        <v>479.13</v>
      </c>
      <c r="Q399" s="837">
        <v>0.16666666666666666</v>
      </c>
      <c r="R399" s="832">
        <v>3</v>
      </c>
      <c r="S399" s="837">
        <v>0.16666666666666666</v>
      </c>
      <c r="T399" s="836">
        <v>1</v>
      </c>
      <c r="U399" s="838">
        <v>0.2857142857142857</v>
      </c>
    </row>
    <row r="400" spans="1:21" ht="14.4" customHeight="1" x14ac:dyDescent="0.3">
      <c r="A400" s="831">
        <v>11</v>
      </c>
      <c r="B400" s="832" t="s">
        <v>1297</v>
      </c>
      <c r="C400" s="832" t="s">
        <v>1302</v>
      </c>
      <c r="D400" s="833" t="s">
        <v>2255</v>
      </c>
      <c r="E400" s="834" t="s">
        <v>1326</v>
      </c>
      <c r="F400" s="832" t="s">
        <v>1298</v>
      </c>
      <c r="G400" s="832" t="s">
        <v>1542</v>
      </c>
      <c r="H400" s="832" t="s">
        <v>592</v>
      </c>
      <c r="I400" s="832" t="s">
        <v>1826</v>
      </c>
      <c r="J400" s="832" t="s">
        <v>1544</v>
      </c>
      <c r="K400" s="832" t="s">
        <v>1545</v>
      </c>
      <c r="L400" s="835">
        <v>159.71</v>
      </c>
      <c r="M400" s="835">
        <v>3353.91</v>
      </c>
      <c r="N400" s="832">
        <v>21</v>
      </c>
      <c r="O400" s="836">
        <v>6</v>
      </c>
      <c r="P400" s="835">
        <v>1437.3899999999999</v>
      </c>
      <c r="Q400" s="837">
        <v>0.42857142857142855</v>
      </c>
      <c r="R400" s="832">
        <v>9</v>
      </c>
      <c r="S400" s="837">
        <v>0.42857142857142855</v>
      </c>
      <c r="T400" s="836">
        <v>3</v>
      </c>
      <c r="U400" s="838">
        <v>0.5</v>
      </c>
    </row>
    <row r="401" spans="1:21" ht="14.4" customHeight="1" x14ac:dyDescent="0.3">
      <c r="A401" s="831">
        <v>11</v>
      </c>
      <c r="B401" s="832" t="s">
        <v>1297</v>
      </c>
      <c r="C401" s="832" t="s">
        <v>1302</v>
      </c>
      <c r="D401" s="833" t="s">
        <v>2255</v>
      </c>
      <c r="E401" s="834" t="s">
        <v>1326</v>
      </c>
      <c r="F401" s="832" t="s">
        <v>1298</v>
      </c>
      <c r="G401" s="832" t="s">
        <v>1363</v>
      </c>
      <c r="H401" s="832" t="s">
        <v>635</v>
      </c>
      <c r="I401" s="832" t="s">
        <v>1188</v>
      </c>
      <c r="J401" s="832" t="s">
        <v>1189</v>
      </c>
      <c r="K401" s="832" t="s">
        <v>1190</v>
      </c>
      <c r="L401" s="835">
        <v>170.52</v>
      </c>
      <c r="M401" s="835">
        <v>170.52</v>
      </c>
      <c r="N401" s="832">
        <v>1</v>
      </c>
      <c r="O401" s="836">
        <v>0.5</v>
      </c>
      <c r="P401" s="835"/>
      <c r="Q401" s="837">
        <v>0</v>
      </c>
      <c r="R401" s="832"/>
      <c r="S401" s="837">
        <v>0</v>
      </c>
      <c r="T401" s="836"/>
      <c r="U401" s="838">
        <v>0</v>
      </c>
    </row>
    <row r="402" spans="1:21" ht="14.4" customHeight="1" x14ac:dyDescent="0.3">
      <c r="A402" s="831">
        <v>11</v>
      </c>
      <c r="B402" s="832" t="s">
        <v>1297</v>
      </c>
      <c r="C402" s="832" t="s">
        <v>1302</v>
      </c>
      <c r="D402" s="833" t="s">
        <v>2255</v>
      </c>
      <c r="E402" s="834" t="s">
        <v>1326</v>
      </c>
      <c r="F402" s="832" t="s">
        <v>1298</v>
      </c>
      <c r="G402" s="832" t="s">
        <v>1467</v>
      </c>
      <c r="H402" s="832" t="s">
        <v>592</v>
      </c>
      <c r="I402" s="832" t="s">
        <v>1468</v>
      </c>
      <c r="J402" s="832" t="s">
        <v>1469</v>
      </c>
      <c r="K402" s="832" t="s">
        <v>1190</v>
      </c>
      <c r="L402" s="835">
        <v>78.33</v>
      </c>
      <c r="M402" s="835">
        <v>234.99</v>
      </c>
      <c r="N402" s="832">
        <v>3</v>
      </c>
      <c r="O402" s="836">
        <v>2</v>
      </c>
      <c r="P402" s="835">
        <v>234.99</v>
      </c>
      <c r="Q402" s="837">
        <v>1</v>
      </c>
      <c r="R402" s="832">
        <v>3</v>
      </c>
      <c r="S402" s="837">
        <v>1</v>
      </c>
      <c r="T402" s="836">
        <v>2</v>
      </c>
      <c r="U402" s="838">
        <v>1</v>
      </c>
    </row>
    <row r="403" spans="1:21" ht="14.4" customHeight="1" x14ac:dyDescent="0.3">
      <c r="A403" s="831">
        <v>11</v>
      </c>
      <c r="B403" s="832" t="s">
        <v>1297</v>
      </c>
      <c r="C403" s="832" t="s">
        <v>1302</v>
      </c>
      <c r="D403" s="833" t="s">
        <v>2255</v>
      </c>
      <c r="E403" s="834" t="s">
        <v>1326</v>
      </c>
      <c r="F403" s="832" t="s">
        <v>1298</v>
      </c>
      <c r="G403" s="832" t="s">
        <v>1438</v>
      </c>
      <c r="H403" s="832" t="s">
        <v>592</v>
      </c>
      <c r="I403" s="832" t="s">
        <v>1439</v>
      </c>
      <c r="J403" s="832" t="s">
        <v>1440</v>
      </c>
      <c r="K403" s="832" t="s">
        <v>1441</v>
      </c>
      <c r="L403" s="835">
        <v>72.64</v>
      </c>
      <c r="M403" s="835">
        <v>871.68</v>
      </c>
      <c r="N403" s="832">
        <v>12</v>
      </c>
      <c r="O403" s="836">
        <v>9</v>
      </c>
      <c r="P403" s="835">
        <v>363.2</v>
      </c>
      <c r="Q403" s="837">
        <v>0.41666666666666669</v>
      </c>
      <c r="R403" s="832">
        <v>5</v>
      </c>
      <c r="S403" s="837">
        <v>0.41666666666666669</v>
      </c>
      <c r="T403" s="836">
        <v>3.5</v>
      </c>
      <c r="U403" s="838">
        <v>0.3888888888888889</v>
      </c>
    </row>
    <row r="404" spans="1:21" ht="14.4" customHeight="1" x14ac:dyDescent="0.3">
      <c r="A404" s="831">
        <v>11</v>
      </c>
      <c r="B404" s="832" t="s">
        <v>1297</v>
      </c>
      <c r="C404" s="832" t="s">
        <v>1302</v>
      </c>
      <c r="D404" s="833" t="s">
        <v>2255</v>
      </c>
      <c r="E404" s="834" t="s">
        <v>1326</v>
      </c>
      <c r="F404" s="832" t="s">
        <v>1298</v>
      </c>
      <c r="G404" s="832" t="s">
        <v>1438</v>
      </c>
      <c r="H404" s="832" t="s">
        <v>592</v>
      </c>
      <c r="I404" s="832" t="s">
        <v>1830</v>
      </c>
      <c r="J404" s="832" t="s">
        <v>1828</v>
      </c>
      <c r="K404" s="832" t="s">
        <v>1831</v>
      </c>
      <c r="L404" s="835">
        <v>0</v>
      </c>
      <c r="M404" s="835">
        <v>0</v>
      </c>
      <c r="N404" s="832">
        <v>4</v>
      </c>
      <c r="O404" s="836">
        <v>3</v>
      </c>
      <c r="P404" s="835">
        <v>0</v>
      </c>
      <c r="Q404" s="837"/>
      <c r="R404" s="832">
        <v>1</v>
      </c>
      <c r="S404" s="837">
        <v>0.25</v>
      </c>
      <c r="T404" s="836">
        <v>1</v>
      </c>
      <c r="U404" s="838">
        <v>0.33333333333333331</v>
      </c>
    </row>
    <row r="405" spans="1:21" ht="14.4" customHeight="1" x14ac:dyDescent="0.3">
      <c r="A405" s="831">
        <v>11</v>
      </c>
      <c r="B405" s="832" t="s">
        <v>1297</v>
      </c>
      <c r="C405" s="832" t="s">
        <v>1302</v>
      </c>
      <c r="D405" s="833" t="s">
        <v>2255</v>
      </c>
      <c r="E405" s="834" t="s">
        <v>1326</v>
      </c>
      <c r="F405" s="832" t="s">
        <v>1298</v>
      </c>
      <c r="G405" s="832" t="s">
        <v>1438</v>
      </c>
      <c r="H405" s="832" t="s">
        <v>592</v>
      </c>
      <c r="I405" s="832" t="s">
        <v>1486</v>
      </c>
      <c r="J405" s="832" t="s">
        <v>1487</v>
      </c>
      <c r="K405" s="832" t="s">
        <v>1488</v>
      </c>
      <c r="L405" s="835">
        <v>96.84</v>
      </c>
      <c r="M405" s="835">
        <v>96.84</v>
      </c>
      <c r="N405" s="832">
        <v>1</v>
      </c>
      <c r="O405" s="836">
        <v>0.5</v>
      </c>
      <c r="P405" s="835">
        <v>96.84</v>
      </c>
      <c r="Q405" s="837">
        <v>1</v>
      </c>
      <c r="R405" s="832">
        <v>1</v>
      </c>
      <c r="S405" s="837">
        <v>1</v>
      </c>
      <c r="T405" s="836">
        <v>0.5</v>
      </c>
      <c r="U405" s="838">
        <v>1</v>
      </c>
    </row>
    <row r="406" spans="1:21" ht="14.4" customHeight="1" x14ac:dyDescent="0.3">
      <c r="A406" s="831">
        <v>11</v>
      </c>
      <c r="B406" s="832" t="s">
        <v>1297</v>
      </c>
      <c r="C406" s="832" t="s">
        <v>1302</v>
      </c>
      <c r="D406" s="833" t="s">
        <v>2255</v>
      </c>
      <c r="E406" s="834" t="s">
        <v>1326</v>
      </c>
      <c r="F406" s="832" t="s">
        <v>1298</v>
      </c>
      <c r="G406" s="832" t="s">
        <v>1656</v>
      </c>
      <c r="H406" s="832" t="s">
        <v>592</v>
      </c>
      <c r="I406" s="832" t="s">
        <v>1865</v>
      </c>
      <c r="J406" s="832" t="s">
        <v>1658</v>
      </c>
      <c r="K406" s="832" t="s">
        <v>1866</v>
      </c>
      <c r="L406" s="835">
        <v>46.75</v>
      </c>
      <c r="M406" s="835">
        <v>46.75</v>
      </c>
      <c r="N406" s="832">
        <v>1</v>
      </c>
      <c r="O406" s="836">
        <v>1</v>
      </c>
      <c r="P406" s="835">
        <v>46.75</v>
      </c>
      <c r="Q406" s="837">
        <v>1</v>
      </c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11</v>
      </c>
      <c r="B407" s="832" t="s">
        <v>1297</v>
      </c>
      <c r="C407" s="832" t="s">
        <v>1302</v>
      </c>
      <c r="D407" s="833" t="s">
        <v>2255</v>
      </c>
      <c r="E407" s="834" t="s">
        <v>1326</v>
      </c>
      <c r="F407" s="832" t="s">
        <v>1298</v>
      </c>
      <c r="G407" s="832" t="s">
        <v>1499</v>
      </c>
      <c r="H407" s="832" t="s">
        <v>592</v>
      </c>
      <c r="I407" s="832" t="s">
        <v>1500</v>
      </c>
      <c r="J407" s="832" t="s">
        <v>1501</v>
      </c>
      <c r="K407" s="832" t="s">
        <v>1502</v>
      </c>
      <c r="L407" s="835">
        <v>159.71</v>
      </c>
      <c r="M407" s="835">
        <v>958.26</v>
      </c>
      <c r="N407" s="832">
        <v>6</v>
      </c>
      <c r="O407" s="836">
        <v>2</v>
      </c>
      <c r="P407" s="835">
        <v>479.13</v>
      </c>
      <c r="Q407" s="837">
        <v>0.5</v>
      </c>
      <c r="R407" s="832">
        <v>3</v>
      </c>
      <c r="S407" s="837">
        <v>0.5</v>
      </c>
      <c r="T407" s="836">
        <v>1</v>
      </c>
      <c r="U407" s="838">
        <v>0.5</v>
      </c>
    </row>
    <row r="408" spans="1:21" ht="14.4" customHeight="1" x14ac:dyDescent="0.3">
      <c r="A408" s="831">
        <v>11</v>
      </c>
      <c r="B408" s="832" t="s">
        <v>1297</v>
      </c>
      <c r="C408" s="832" t="s">
        <v>1302</v>
      </c>
      <c r="D408" s="833" t="s">
        <v>2255</v>
      </c>
      <c r="E408" s="834" t="s">
        <v>1326</v>
      </c>
      <c r="F408" s="832" t="s">
        <v>1298</v>
      </c>
      <c r="G408" s="832" t="s">
        <v>1367</v>
      </c>
      <c r="H408" s="832" t="s">
        <v>592</v>
      </c>
      <c r="I408" s="832" t="s">
        <v>1734</v>
      </c>
      <c r="J408" s="832" t="s">
        <v>1735</v>
      </c>
      <c r="K408" s="832" t="s">
        <v>1556</v>
      </c>
      <c r="L408" s="835">
        <v>0</v>
      </c>
      <c r="M408" s="835">
        <v>0</v>
      </c>
      <c r="N408" s="832">
        <v>23</v>
      </c>
      <c r="O408" s="836">
        <v>16</v>
      </c>
      <c r="P408" s="835">
        <v>0</v>
      </c>
      <c r="Q408" s="837"/>
      <c r="R408" s="832">
        <v>11</v>
      </c>
      <c r="S408" s="837">
        <v>0.47826086956521741</v>
      </c>
      <c r="T408" s="836">
        <v>7</v>
      </c>
      <c r="U408" s="838">
        <v>0.4375</v>
      </c>
    </row>
    <row r="409" spans="1:21" ht="14.4" customHeight="1" x14ac:dyDescent="0.3">
      <c r="A409" s="831">
        <v>11</v>
      </c>
      <c r="B409" s="832" t="s">
        <v>1297</v>
      </c>
      <c r="C409" s="832" t="s">
        <v>1302</v>
      </c>
      <c r="D409" s="833" t="s">
        <v>2255</v>
      </c>
      <c r="E409" s="834" t="s">
        <v>1326</v>
      </c>
      <c r="F409" s="832" t="s">
        <v>1298</v>
      </c>
      <c r="G409" s="832" t="s">
        <v>1367</v>
      </c>
      <c r="H409" s="832" t="s">
        <v>592</v>
      </c>
      <c r="I409" s="832" t="s">
        <v>1368</v>
      </c>
      <c r="J409" s="832" t="s">
        <v>1369</v>
      </c>
      <c r="K409" s="832" t="s">
        <v>1370</v>
      </c>
      <c r="L409" s="835">
        <v>60.9</v>
      </c>
      <c r="M409" s="835">
        <v>60.9</v>
      </c>
      <c r="N409" s="832">
        <v>1</v>
      </c>
      <c r="O409" s="836">
        <v>1</v>
      </c>
      <c r="P409" s="835"/>
      <c r="Q409" s="837">
        <v>0</v>
      </c>
      <c r="R409" s="832"/>
      <c r="S409" s="837">
        <v>0</v>
      </c>
      <c r="T409" s="836"/>
      <c r="U409" s="838">
        <v>0</v>
      </c>
    </row>
    <row r="410" spans="1:21" ht="14.4" customHeight="1" x14ac:dyDescent="0.3">
      <c r="A410" s="831">
        <v>11</v>
      </c>
      <c r="B410" s="832" t="s">
        <v>1297</v>
      </c>
      <c r="C410" s="832" t="s">
        <v>1302</v>
      </c>
      <c r="D410" s="833" t="s">
        <v>2255</v>
      </c>
      <c r="E410" s="834" t="s">
        <v>1326</v>
      </c>
      <c r="F410" s="832" t="s">
        <v>1298</v>
      </c>
      <c r="G410" s="832" t="s">
        <v>1371</v>
      </c>
      <c r="H410" s="832" t="s">
        <v>592</v>
      </c>
      <c r="I410" s="832" t="s">
        <v>1372</v>
      </c>
      <c r="J410" s="832" t="s">
        <v>870</v>
      </c>
      <c r="K410" s="832" t="s">
        <v>1373</v>
      </c>
      <c r="L410" s="835">
        <v>0</v>
      </c>
      <c r="M410" s="835">
        <v>0</v>
      </c>
      <c r="N410" s="832">
        <v>10</v>
      </c>
      <c r="O410" s="836">
        <v>5</v>
      </c>
      <c r="P410" s="835">
        <v>0</v>
      </c>
      <c r="Q410" s="837"/>
      <c r="R410" s="832">
        <v>6</v>
      </c>
      <c r="S410" s="837">
        <v>0.6</v>
      </c>
      <c r="T410" s="836">
        <v>3</v>
      </c>
      <c r="U410" s="838">
        <v>0.6</v>
      </c>
    </row>
    <row r="411" spans="1:21" ht="14.4" customHeight="1" x14ac:dyDescent="0.3">
      <c r="A411" s="831">
        <v>11</v>
      </c>
      <c r="B411" s="832" t="s">
        <v>1297</v>
      </c>
      <c r="C411" s="832" t="s">
        <v>1302</v>
      </c>
      <c r="D411" s="833" t="s">
        <v>2255</v>
      </c>
      <c r="E411" s="834" t="s">
        <v>1326</v>
      </c>
      <c r="F411" s="832" t="s">
        <v>1298</v>
      </c>
      <c r="G411" s="832" t="s">
        <v>1671</v>
      </c>
      <c r="H411" s="832" t="s">
        <v>592</v>
      </c>
      <c r="I411" s="832" t="s">
        <v>1867</v>
      </c>
      <c r="J411" s="832" t="s">
        <v>1868</v>
      </c>
      <c r="K411" s="832" t="s">
        <v>1869</v>
      </c>
      <c r="L411" s="835">
        <v>76.180000000000007</v>
      </c>
      <c r="M411" s="835">
        <v>76.180000000000007</v>
      </c>
      <c r="N411" s="832">
        <v>1</v>
      </c>
      <c r="O411" s="836">
        <v>1</v>
      </c>
      <c r="P411" s="835"/>
      <c r="Q411" s="837">
        <v>0</v>
      </c>
      <c r="R411" s="832"/>
      <c r="S411" s="837">
        <v>0</v>
      </c>
      <c r="T411" s="836"/>
      <c r="U411" s="838">
        <v>0</v>
      </c>
    </row>
    <row r="412" spans="1:21" ht="14.4" customHeight="1" x14ac:dyDescent="0.3">
      <c r="A412" s="831">
        <v>11</v>
      </c>
      <c r="B412" s="832" t="s">
        <v>1297</v>
      </c>
      <c r="C412" s="832" t="s">
        <v>1302</v>
      </c>
      <c r="D412" s="833" t="s">
        <v>2255</v>
      </c>
      <c r="E412" s="834" t="s">
        <v>1326</v>
      </c>
      <c r="F412" s="832" t="s">
        <v>1298</v>
      </c>
      <c r="G412" s="832" t="s">
        <v>1374</v>
      </c>
      <c r="H412" s="832" t="s">
        <v>592</v>
      </c>
      <c r="I412" s="832" t="s">
        <v>1375</v>
      </c>
      <c r="J412" s="832" t="s">
        <v>1376</v>
      </c>
      <c r="K412" s="832" t="s">
        <v>1377</v>
      </c>
      <c r="L412" s="835">
        <v>132.97999999999999</v>
      </c>
      <c r="M412" s="835">
        <v>265.95999999999998</v>
      </c>
      <c r="N412" s="832">
        <v>2</v>
      </c>
      <c r="O412" s="836">
        <v>1</v>
      </c>
      <c r="P412" s="835"/>
      <c r="Q412" s="837">
        <v>0</v>
      </c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11</v>
      </c>
      <c r="B413" s="832" t="s">
        <v>1297</v>
      </c>
      <c r="C413" s="832" t="s">
        <v>1302</v>
      </c>
      <c r="D413" s="833" t="s">
        <v>2255</v>
      </c>
      <c r="E413" s="834" t="s">
        <v>1326</v>
      </c>
      <c r="F413" s="832" t="s">
        <v>1298</v>
      </c>
      <c r="G413" s="832" t="s">
        <v>1382</v>
      </c>
      <c r="H413" s="832" t="s">
        <v>592</v>
      </c>
      <c r="I413" s="832" t="s">
        <v>1383</v>
      </c>
      <c r="J413" s="832" t="s">
        <v>702</v>
      </c>
      <c r="K413" s="832" t="s">
        <v>1384</v>
      </c>
      <c r="L413" s="835">
        <v>0</v>
      </c>
      <c r="M413" s="835">
        <v>0</v>
      </c>
      <c r="N413" s="832">
        <v>1</v>
      </c>
      <c r="O413" s="836">
        <v>0.5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11</v>
      </c>
      <c r="B414" s="832" t="s">
        <v>1297</v>
      </c>
      <c r="C414" s="832" t="s">
        <v>1302</v>
      </c>
      <c r="D414" s="833" t="s">
        <v>2255</v>
      </c>
      <c r="E414" s="834" t="s">
        <v>1326</v>
      </c>
      <c r="F414" s="832" t="s">
        <v>1298</v>
      </c>
      <c r="G414" s="832" t="s">
        <v>1382</v>
      </c>
      <c r="H414" s="832" t="s">
        <v>592</v>
      </c>
      <c r="I414" s="832" t="s">
        <v>1870</v>
      </c>
      <c r="J414" s="832" t="s">
        <v>1871</v>
      </c>
      <c r="K414" s="832" t="s">
        <v>1872</v>
      </c>
      <c r="L414" s="835">
        <v>0</v>
      </c>
      <c r="M414" s="835">
        <v>0</v>
      </c>
      <c r="N414" s="832">
        <v>1</v>
      </c>
      <c r="O414" s="836">
        <v>1</v>
      </c>
      <c r="P414" s="835">
        <v>0</v>
      </c>
      <c r="Q414" s="837"/>
      <c r="R414" s="832">
        <v>1</v>
      </c>
      <c r="S414" s="837">
        <v>1</v>
      </c>
      <c r="T414" s="836">
        <v>1</v>
      </c>
      <c r="U414" s="838">
        <v>1</v>
      </c>
    </row>
    <row r="415" spans="1:21" ht="14.4" customHeight="1" x14ac:dyDescent="0.3">
      <c r="A415" s="831">
        <v>11</v>
      </c>
      <c r="B415" s="832" t="s">
        <v>1297</v>
      </c>
      <c r="C415" s="832" t="s">
        <v>1302</v>
      </c>
      <c r="D415" s="833" t="s">
        <v>2255</v>
      </c>
      <c r="E415" s="834" t="s">
        <v>1326</v>
      </c>
      <c r="F415" s="832" t="s">
        <v>1298</v>
      </c>
      <c r="G415" s="832" t="s">
        <v>1873</v>
      </c>
      <c r="H415" s="832" t="s">
        <v>592</v>
      </c>
      <c r="I415" s="832" t="s">
        <v>1874</v>
      </c>
      <c r="J415" s="832" t="s">
        <v>958</v>
      </c>
      <c r="K415" s="832" t="s">
        <v>1099</v>
      </c>
      <c r="L415" s="835">
        <v>38.56</v>
      </c>
      <c r="M415" s="835">
        <v>38.56</v>
      </c>
      <c r="N415" s="832">
        <v>1</v>
      </c>
      <c r="O415" s="836">
        <v>1</v>
      </c>
      <c r="P415" s="835"/>
      <c r="Q415" s="837">
        <v>0</v>
      </c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11</v>
      </c>
      <c r="B416" s="832" t="s">
        <v>1297</v>
      </c>
      <c r="C416" s="832" t="s">
        <v>1302</v>
      </c>
      <c r="D416" s="833" t="s">
        <v>2255</v>
      </c>
      <c r="E416" s="834" t="s">
        <v>1326</v>
      </c>
      <c r="F416" s="832" t="s">
        <v>1298</v>
      </c>
      <c r="G416" s="832" t="s">
        <v>1577</v>
      </c>
      <c r="H416" s="832" t="s">
        <v>635</v>
      </c>
      <c r="I416" s="832" t="s">
        <v>1875</v>
      </c>
      <c r="J416" s="832" t="s">
        <v>1788</v>
      </c>
      <c r="K416" s="832" t="s">
        <v>1876</v>
      </c>
      <c r="L416" s="835">
        <v>193.68</v>
      </c>
      <c r="M416" s="835">
        <v>193.68</v>
      </c>
      <c r="N416" s="832">
        <v>1</v>
      </c>
      <c r="O416" s="836">
        <v>0.5</v>
      </c>
      <c r="P416" s="835"/>
      <c r="Q416" s="837">
        <v>0</v>
      </c>
      <c r="R416" s="832"/>
      <c r="S416" s="837">
        <v>0</v>
      </c>
      <c r="T416" s="836"/>
      <c r="U416" s="838">
        <v>0</v>
      </c>
    </row>
    <row r="417" spans="1:21" ht="14.4" customHeight="1" x14ac:dyDescent="0.3">
      <c r="A417" s="831">
        <v>11</v>
      </c>
      <c r="B417" s="832" t="s">
        <v>1297</v>
      </c>
      <c r="C417" s="832" t="s">
        <v>1302</v>
      </c>
      <c r="D417" s="833" t="s">
        <v>2255</v>
      </c>
      <c r="E417" s="834" t="s">
        <v>1326</v>
      </c>
      <c r="F417" s="832" t="s">
        <v>1298</v>
      </c>
      <c r="G417" s="832" t="s">
        <v>1339</v>
      </c>
      <c r="H417" s="832" t="s">
        <v>635</v>
      </c>
      <c r="I417" s="832" t="s">
        <v>1340</v>
      </c>
      <c r="J417" s="832" t="s">
        <v>673</v>
      </c>
      <c r="K417" s="832" t="s">
        <v>1090</v>
      </c>
      <c r="L417" s="835">
        <v>736.33</v>
      </c>
      <c r="M417" s="835">
        <v>16199.26</v>
      </c>
      <c r="N417" s="832">
        <v>22</v>
      </c>
      <c r="O417" s="836">
        <v>8</v>
      </c>
      <c r="P417" s="835">
        <v>14726.6</v>
      </c>
      <c r="Q417" s="837">
        <v>0.90909090909090906</v>
      </c>
      <c r="R417" s="832">
        <v>20</v>
      </c>
      <c r="S417" s="837">
        <v>0.90909090909090906</v>
      </c>
      <c r="T417" s="836">
        <v>7</v>
      </c>
      <c r="U417" s="838">
        <v>0.875</v>
      </c>
    </row>
    <row r="418" spans="1:21" ht="14.4" customHeight="1" x14ac:dyDescent="0.3">
      <c r="A418" s="831">
        <v>11</v>
      </c>
      <c r="B418" s="832" t="s">
        <v>1297</v>
      </c>
      <c r="C418" s="832" t="s">
        <v>1302</v>
      </c>
      <c r="D418" s="833" t="s">
        <v>2255</v>
      </c>
      <c r="E418" s="834" t="s">
        <v>1326</v>
      </c>
      <c r="F418" s="832" t="s">
        <v>1298</v>
      </c>
      <c r="G418" s="832" t="s">
        <v>1339</v>
      </c>
      <c r="H418" s="832" t="s">
        <v>635</v>
      </c>
      <c r="I418" s="832" t="s">
        <v>1341</v>
      </c>
      <c r="J418" s="832" t="s">
        <v>673</v>
      </c>
      <c r="K418" s="832" t="s">
        <v>1165</v>
      </c>
      <c r="L418" s="835">
        <v>923.74</v>
      </c>
      <c r="M418" s="835">
        <v>1847.48</v>
      </c>
      <c r="N418" s="832">
        <v>2</v>
      </c>
      <c r="O418" s="836">
        <v>1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" customHeight="1" x14ac:dyDescent="0.3">
      <c r="A419" s="831">
        <v>11</v>
      </c>
      <c r="B419" s="832" t="s">
        <v>1297</v>
      </c>
      <c r="C419" s="832" t="s">
        <v>1302</v>
      </c>
      <c r="D419" s="833" t="s">
        <v>2255</v>
      </c>
      <c r="E419" s="834" t="s">
        <v>1326</v>
      </c>
      <c r="F419" s="832" t="s">
        <v>1298</v>
      </c>
      <c r="G419" s="832" t="s">
        <v>1358</v>
      </c>
      <c r="H419" s="832" t="s">
        <v>635</v>
      </c>
      <c r="I419" s="832" t="s">
        <v>1144</v>
      </c>
      <c r="J419" s="832" t="s">
        <v>636</v>
      </c>
      <c r="K419" s="832" t="s">
        <v>1145</v>
      </c>
      <c r="L419" s="835">
        <v>48.42</v>
      </c>
      <c r="M419" s="835">
        <v>1646.28</v>
      </c>
      <c r="N419" s="832">
        <v>34</v>
      </c>
      <c r="O419" s="836">
        <v>24</v>
      </c>
      <c r="P419" s="835">
        <v>484.2000000000001</v>
      </c>
      <c r="Q419" s="837">
        <v>0.29411764705882359</v>
      </c>
      <c r="R419" s="832">
        <v>10</v>
      </c>
      <c r="S419" s="837">
        <v>0.29411764705882354</v>
      </c>
      <c r="T419" s="836">
        <v>7</v>
      </c>
      <c r="U419" s="838">
        <v>0.29166666666666669</v>
      </c>
    </row>
    <row r="420" spans="1:21" ht="14.4" customHeight="1" x14ac:dyDescent="0.3">
      <c r="A420" s="831">
        <v>11</v>
      </c>
      <c r="B420" s="832" t="s">
        <v>1297</v>
      </c>
      <c r="C420" s="832" t="s">
        <v>1302</v>
      </c>
      <c r="D420" s="833" t="s">
        <v>2255</v>
      </c>
      <c r="E420" s="834" t="s">
        <v>1326</v>
      </c>
      <c r="F420" s="832" t="s">
        <v>1298</v>
      </c>
      <c r="G420" s="832" t="s">
        <v>1358</v>
      </c>
      <c r="H420" s="832" t="s">
        <v>592</v>
      </c>
      <c r="I420" s="832" t="s">
        <v>1462</v>
      </c>
      <c r="J420" s="832" t="s">
        <v>636</v>
      </c>
      <c r="K420" s="832" t="s">
        <v>1463</v>
      </c>
      <c r="L420" s="835">
        <v>48.42</v>
      </c>
      <c r="M420" s="835">
        <v>145.26</v>
      </c>
      <c r="N420" s="832">
        <v>3</v>
      </c>
      <c r="O420" s="836">
        <v>2.5</v>
      </c>
      <c r="P420" s="835">
        <v>48.42</v>
      </c>
      <c r="Q420" s="837">
        <v>0.33333333333333337</v>
      </c>
      <c r="R420" s="832">
        <v>1</v>
      </c>
      <c r="S420" s="837">
        <v>0.33333333333333331</v>
      </c>
      <c r="T420" s="836">
        <v>0.5</v>
      </c>
      <c r="U420" s="838">
        <v>0.2</v>
      </c>
    </row>
    <row r="421" spans="1:21" ht="14.4" customHeight="1" x14ac:dyDescent="0.3">
      <c r="A421" s="831">
        <v>11</v>
      </c>
      <c r="B421" s="832" t="s">
        <v>1297</v>
      </c>
      <c r="C421" s="832" t="s">
        <v>1302</v>
      </c>
      <c r="D421" s="833" t="s">
        <v>2255</v>
      </c>
      <c r="E421" s="834" t="s">
        <v>1326</v>
      </c>
      <c r="F421" s="832" t="s">
        <v>1298</v>
      </c>
      <c r="G421" s="832" t="s">
        <v>1839</v>
      </c>
      <c r="H421" s="832" t="s">
        <v>592</v>
      </c>
      <c r="I421" s="832" t="s">
        <v>1877</v>
      </c>
      <c r="J421" s="832" t="s">
        <v>1878</v>
      </c>
      <c r="K421" s="832" t="s">
        <v>1879</v>
      </c>
      <c r="L421" s="835">
        <v>82.17</v>
      </c>
      <c r="M421" s="835">
        <v>164.34</v>
      </c>
      <c r="N421" s="832">
        <v>2</v>
      </c>
      <c r="O421" s="836">
        <v>1</v>
      </c>
      <c r="P421" s="835">
        <v>164.34</v>
      </c>
      <c r="Q421" s="837">
        <v>1</v>
      </c>
      <c r="R421" s="832">
        <v>2</v>
      </c>
      <c r="S421" s="837">
        <v>1</v>
      </c>
      <c r="T421" s="836">
        <v>1</v>
      </c>
      <c r="U421" s="838">
        <v>1</v>
      </c>
    </row>
    <row r="422" spans="1:21" ht="14.4" customHeight="1" x14ac:dyDescent="0.3">
      <c r="A422" s="831">
        <v>11</v>
      </c>
      <c r="B422" s="832" t="s">
        <v>1297</v>
      </c>
      <c r="C422" s="832" t="s">
        <v>1302</v>
      </c>
      <c r="D422" s="833" t="s">
        <v>2255</v>
      </c>
      <c r="E422" s="834" t="s">
        <v>1326</v>
      </c>
      <c r="F422" s="832" t="s">
        <v>1298</v>
      </c>
      <c r="G422" s="832" t="s">
        <v>1342</v>
      </c>
      <c r="H422" s="832" t="s">
        <v>635</v>
      </c>
      <c r="I422" s="832" t="s">
        <v>1147</v>
      </c>
      <c r="J422" s="832" t="s">
        <v>1148</v>
      </c>
      <c r="K422" s="832" t="s">
        <v>1149</v>
      </c>
      <c r="L422" s="835">
        <v>0</v>
      </c>
      <c r="M422" s="835">
        <v>0</v>
      </c>
      <c r="N422" s="832">
        <v>1</v>
      </c>
      <c r="O422" s="836">
        <v>0.5</v>
      </c>
      <c r="P422" s="835"/>
      <c r="Q422" s="837"/>
      <c r="R422" s="832"/>
      <c r="S422" s="837">
        <v>0</v>
      </c>
      <c r="T422" s="836"/>
      <c r="U422" s="838">
        <v>0</v>
      </c>
    </row>
    <row r="423" spans="1:21" ht="14.4" customHeight="1" x14ac:dyDescent="0.3">
      <c r="A423" s="831">
        <v>11</v>
      </c>
      <c r="B423" s="832" t="s">
        <v>1297</v>
      </c>
      <c r="C423" s="832" t="s">
        <v>1302</v>
      </c>
      <c r="D423" s="833" t="s">
        <v>2255</v>
      </c>
      <c r="E423" s="834" t="s">
        <v>1326</v>
      </c>
      <c r="F423" s="832" t="s">
        <v>1298</v>
      </c>
      <c r="G423" s="832" t="s">
        <v>1343</v>
      </c>
      <c r="H423" s="832" t="s">
        <v>592</v>
      </c>
      <c r="I423" s="832" t="s">
        <v>1880</v>
      </c>
      <c r="J423" s="832" t="s">
        <v>1881</v>
      </c>
      <c r="K423" s="832" t="s">
        <v>1109</v>
      </c>
      <c r="L423" s="835">
        <v>187.92</v>
      </c>
      <c r="M423" s="835">
        <v>375.84</v>
      </c>
      <c r="N423" s="832">
        <v>2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" customHeight="1" x14ac:dyDescent="0.3">
      <c r="A424" s="831">
        <v>11</v>
      </c>
      <c r="B424" s="832" t="s">
        <v>1297</v>
      </c>
      <c r="C424" s="832" t="s">
        <v>1302</v>
      </c>
      <c r="D424" s="833" t="s">
        <v>2255</v>
      </c>
      <c r="E424" s="834" t="s">
        <v>1326</v>
      </c>
      <c r="F424" s="832" t="s">
        <v>1298</v>
      </c>
      <c r="G424" s="832" t="s">
        <v>1402</v>
      </c>
      <c r="H424" s="832" t="s">
        <v>592</v>
      </c>
      <c r="I424" s="832" t="s">
        <v>1403</v>
      </c>
      <c r="J424" s="832" t="s">
        <v>1404</v>
      </c>
      <c r="K424" s="832" t="s">
        <v>1405</v>
      </c>
      <c r="L424" s="835">
        <v>50.32</v>
      </c>
      <c r="M424" s="835">
        <v>301.92</v>
      </c>
      <c r="N424" s="832">
        <v>6</v>
      </c>
      <c r="O424" s="836">
        <v>2.5</v>
      </c>
      <c r="P424" s="835">
        <v>50.32</v>
      </c>
      <c r="Q424" s="837">
        <v>0.16666666666666666</v>
      </c>
      <c r="R424" s="832">
        <v>1</v>
      </c>
      <c r="S424" s="837">
        <v>0.16666666666666666</v>
      </c>
      <c r="T424" s="836">
        <v>0.5</v>
      </c>
      <c r="U424" s="838">
        <v>0.2</v>
      </c>
    </row>
    <row r="425" spans="1:21" ht="14.4" customHeight="1" x14ac:dyDescent="0.3">
      <c r="A425" s="831">
        <v>11</v>
      </c>
      <c r="B425" s="832" t="s">
        <v>1297</v>
      </c>
      <c r="C425" s="832" t="s">
        <v>1302</v>
      </c>
      <c r="D425" s="833" t="s">
        <v>2255</v>
      </c>
      <c r="E425" s="834" t="s">
        <v>1326</v>
      </c>
      <c r="F425" s="832" t="s">
        <v>1298</v>
      </c>
      <c r="G425" s="832" t="s">
        <v>1426</v>
      </c>
      <c r="H425" s="832" t="s">
        <v>635</v>
      </c>
      <c r="I425" s="832" t="s">
        <v>1265</v>
      </c>
      <c r="J425" s="832" t="s">
        <v>1017</v>
      </c>
      <c r="K425" s="832" t="s">
        <v>1266</v>
      </c>
      <c r="L425" s="835">
        <v>225.06</v>
      </c>
      <c r="M425" s="835">
        <v>225.06</v>
      </c>
      <c r="N425" s="832">
        <v>1</v>
      </c>
      <c r="O425" s="836">
        <v>1</v>
      </c>
      <c r="P425" s="835">
        <v>225.06</v>
      </c>
      <c r="Q425" s="837">
        <v>1</v>
      </c>
      <c r="R425" s="832">
        <v>1</v>
      </c>
      <c r="S425" s="837">
        <v>1</v>
      </c>
      <c r="T425" s="836">
        <v>1</v>
      </c>
      <c r="U425" s="838">
        <v>1</v>
      </c>
    </row>
    <row r="426" spans="1:21" ht="14.4" customHeight="1" x14ac:dyDescent="0.3">
      <c r="A426" s="831">
        <v>11</v>
      </c>
      <c r="B426" s="832" t="s">
        <v>1297</v>
      </c>
      <c r="C426" s="832" t="s">
        <v>1302</v>
      </c>
      <c r="D426" s="833" t="s">
        <v>2255</v>
      </c>
      <c r="E426" s="834" t="s">
        <v>1326</v>
      </c>
      <c r="F426" s="832" t="s">
        <v>1299</v>
      </c>
      <c r="G426" s="832" t="s">
        <v>1516</v>
      </c>
      <c r="H426" s="832" t="s">
        <v>592</v>
      </c>
      <c r="I426" s="832" t="s">
        <v>1517</v>
      </c>
      <c r="J426" s="832" t="s">
        <v>1518</v>
      </c>
      <c r="K426" s="832" t="s">
        <v>1519</v>
      </c>
      <c r="L426" s="835">
        <v>0</v>
      </c>
      <c r="M426" s="835">
        <v>0</v>
      </c>
      <c r="N426" s="832">
        <v>54</v>
      </c>
      <c r="O426" s="836">
        <v>52</v>
      </c>
      <c r="P426" s="835">
        <v>0</v>
      </c>
      <c r="Q426" s="837"/>
      <c r="R426" s="832">
        <v>1</v>
      </c>
      <c r="S426" s="837">
        <v>1.8518518518518517E-2</v>
      </c>
      <c r="T426" s="836">
        <v>1</v>
      </c>
      <c r="U426" s="838">
        <v>1.9230769230769232E-2</v>
      </c>
    </row>
    <row r="427" spans="1:21" ht="14.4" customHeight="1" x14ac:dyDescent="0.3">
      <c r="A427" s="831">
        <v>11</v>
      </c>
      <c r="B427" s="832" t="s">
        <v>1297</v>
      </c>
      <c r="C427" s="832" t="s">
        <v>1302</v>
      </c>
      <c r="D427" s="833" t="s">
        <v>2255</v>
      </c>
      <c r="E427" s="834" t="s">
        <v>1326</v>
      </c>
      <c r="F427" s="832" t="s">
        <v>1299</v>
      </c>
      <c r="G427" s="832" t="s">
        <v>1347</v>
      </c>
      <c r="H427" s="832" t="s">
        <v>592</v>
      </c>
      <c r="I427" s="832" t="s">
        <v>1406</v>
      </c>
      <c r="J427" s="832" t="s">
        <v>1407</v>
      </c>
      <c r="K427" s="832" t="s">
        <v>1408</v>
      </c>
      <c r="L427" s="835">
        <v>748.12</v>
      </c>
      <c r="M427" s="835">
        <v>1496.24</v>
      </c>
      <c r="N427" s="832">
        <v>2</v>
      </c>
      <c r="O427" s="836">
        <v>2</v>
      </c>
      <c r="P427" s="835">
        <v>1496.24</v>
      </c>
      <c r="Q427" s="837">
        <v>1</v>
      </c>
      <c r="R427" s="832">
        <v>2</v>
      </c>
      <c r="S427" s="837">
        <v>1</v>
      </c>
      <c r="T427" s="836">
        <v>2</v>
      </c>
      <c r="U427" s="838">
        <v>1</v>
      </c>
    </row>
    <row r="428" spans="1:21" ht="14.4" customHeight="1" x14ac:dyDescent="0.3">
      <c r="A428" s="831">
        <v>11</v>
      </c>
      <c r="B428" s="832" t="s">
        <v>1297</v>
      </c>
      <c r="C428" s="832" t="s">
        <v>1302</v>
      </c>
      <c r="D428" s="833" t="s">
        <v>2255</v>
      </c>
      <c r="E428" s="834" t="s">
        <v>1326</v>
      </c>
      <c r="F428" s="832" t="s">
        <v>1299</v>
      </c>
      <c r="G428" s="832" t="s">
        <v>1347</v>
      </c>
      <c r="H428" s="832" t="s">
        <v>592</v>
      </c>
      <c r="I428" s="832" t="s">
        <v>1388</v>
      </c>
      <c r="J428" s="832" t="s">
        <v>1389</v>
      </c>
      <c r="K428" s="832" t="s">
        <v>1390</v>
      </c>
      <c r="L428" s="835">
        <v>971.25</v>
      </c>
      <c r="M428" s="835">
        <v>971.25</v>
      </c>
      <c r="N428" s="832">
        <v>1</v>
      </c>
      <c r="O428" s="836">
        <v>1</v>
      </c>
      <c r="P428" s="835">
        <v>971.25</v>
      </c>
      <c r="Q428" s="837">
        <v>1</v>
      </c>
      <c r="R428" s="832">
        <v>1</v>
      </c>
      <c r="S428" s="837">
        <v>1</v>
      </c>
      <c r="T428" s="836">
        <v>1</v>
      </c>
      <c r="U428" s="838">
        <v>1</v>
      </c>
    </row>
    <row r="429" spans="1:21" ht="14.4" customHeight="1" x14ac:dyDescent="0.3">
      <c r="A429" s="831">
        <v>11</v>
      </c>
      <c r="B429" s="832" t="s">
        <v>1297</v>
      </c>
      <c r="C429" s="832" t="s">
        <v>1302</v>
      </c>
      <c r="D429" s="833" t="s">
        <v>2255</v>
      </c>
      <c r="E429" s="834" t="s">
        <v>1326</v>
      </c>
      <c r="F429" s="832" t="s">
        <v>1299</v>
      </c>
      <c r="G429" s="832" t="s">
        <v>1347</v>
      </c>
      <c r="H429" s="832" t="s">
        <v>592</v>
      </c>
      <c r="I429" s="832" t="s">
        <v>1882</v>
      </c>
      <c r="J429" s="832" t="s">
        <v>1883</v>
      </c>
      <c r="K429" s="832"/>
      <c r="L429" s="835">
        <v>750</v>
      </c>
      <c r="M429" s="835">
        <v>2250</v>
      </c>
      <c r="N429" s="832">
        <v>3</v>
      </c>
      <c r="O429" s="836">
        <v>3</v>
      </c>
      <c r="P429" s="835">
        <v>2250</v>
      </c>
      <c r="Q429" s="837">
        <v>1</v>
      </c>
      <c r="R429" s="832">
        <v>3</v>
      </c>
      <c r="S429" s="837">
        <v>1</v>
      </c>
      <c r="T429" s="836">
        <v>3</v>
      </c>
      <c r="U429" s="838">
        <v>1</v>
      </c>
    </row>
    <row r="430" spans="1:21" ht="14.4" customHeight="1" x14ac:dyDescent="0.3">
      <c r="A430" s="831">
        <v>11</v>
      </c>
      <c r="B430" s="832" t="s">
        <v>1297</v>
      </c>
      <c r="C430" s="832" t="s">
        <v>1302</v>
      </c>
      <c r="D430" s="833" t="s">
        <v>2255</v>
      </c>
      <c r="E430" s="834" t="s">
        <v>1326</v>
      </c>
      <c r="F430" s="832" t="s">
        <v>1299</v>
      </c>
      <c r="G430" s="832" t="s">
        <v>1347</v>
      </c>
      <c r="H430" s="832" t="s">
        <v>592</v>
      </c>
      <c r="I430" s="832" t="s">
        <v>1884</v>
      </c>
      <c r="J430" s="832" t="s">
        <v>1885</v>
      </c>
      <c r="K430" s="832" t="s">
        <v>1886</v>
      </c>
      <c r="L430" s="835">
        <v>350</v>
      </c>
      <c r="M430" s="835">
        <v>350</v>
      </c>
      <c r="N430" s="832">
        <v>1</v>
      </c>
      <c r="O430" s="836">
        <v>1</v>
      </c>
      <c r="P430" s="835">
        <v>350</v>
      </c>
      <c r="Q430" s="837">
        <v>1</v>
      </c>
      <c r="R430" s="832">
        <v>1</v>
      </c>
      <c r="S430" s="837">
        <v>1</v>
      </c>
      <c r="T430" s="836">
        <v>1</v>
      </c>
      <c r="U430" s="838">
        <v>1</v>
      </c>
    </row>
    <row r="431" spans="1:21" ht="14.4" customHeight="1" x14ac:dyDescent="0.3">
      <c r="A431" s="831">
        <v>11</v>
      </c>
      <c r="B431" s="832" t="s">
        <v>1297</v>
      </c>
      <c r="C431" s="832" t="s">
        <v>1302</v>
      </c>
      <c r="D431" s="833" t="s">
        <v>2255</v>
      </c>
      <c r="E431" s="834" t="s">
        <v>1326</v>
      </c>
      <c r="F431" s="832" t="s">
        <v>1299</v>
      </c>
      <c r="G431" s="832" t="s">
        <v>1347</v>
      </c>
      <c r="H431" s="832" t="s">
        <v>592</v>
      </c>
      <c r="I431" s="832" t="s">
        <v>1744</v>
      </c>
      <c r="J431" s="832" t="s">
        <v>1745</v>
      </c>
      <c r="K431" s="832" t="s">
        <v>1746</v>
      </c>
      <c r="L431" s="835">
        <v>1600</v>
      </c>
      <c r="M431" s="835">
        <v>1600</v>
      </c>
      <c r="N431" s="832">
        <v>1</v>
      </c>
      <c r="O431" s="836">
        <v>1</v>
      </c>
      <c r="P431" s="835">
        <v>1600</v>
      </c>
      <c r="Q431" s="837">
        <v>1</v>
      </c>
      <c r="R431" s="832">
        <v>1</v>
      </c>
      <c r="S431" s="837">
        <v>1</v>
      </c>
      <c r="T431" s="836">
        <v>1</v>
      </c>
      <c r="U431" s="838">
        <v>1</v>
      </c>
    </row>
    <row r="432" spans="1:21" ht="14.4" customHeight="1" x14ac:dyDescent="0.3">
      <c r="A432" s="831">
        <v>11</v>
      </c>
      <c r="B432" s="832" t="s">
        <v>1297</v>
      </c>
      <c r="C432" s="832" t="s">
        <v>1302</v>
      </c>
      <c r="D432" s="833" t="s">
        <v>2255</v>
      </c>
      <c r="E432" s="834" t="s">
        <v>1326</v>
      </c>
      <c r="F432" s="832" t="s">
        <v>1299</v>
      </c>
      <c r="G432" s="832" t="s">
        <v>1347</v>
      </c>
      <c r="H432" s="832" t="s">
        <v>592</v>
      </c>
      <c r="I432" s="832" t="s">
        <v>1887</v>
      </c>
      <c r="J432" s="832" t="s">
        <v>1888</v>
      </c>
      <c r="K432" s="832" t="s">
        <v>1889</v>
      </c>
      <c r="L432" s="835">
        <v>600</v>
      </c>
      <c r="M432" s="835">
        <v>600</v>
      </c>
      <c r="N432" s="832">
        <v>1</v>
      </c>
      <c r="O432" s="836">
        <v>1</v>
      </c>
      <c r="P432" s="835">
        <v>600</v>
      </c>
      <c r="Q432" s="837">
        <v>1</v>
      </c>
      <c r="R432" s="832">
        <v>1</v>
      </c>
      <c r="S432" s="837">
        <v>1</v>
      </c>
      <c r="T432" s="836">
        <v>1</v>
      </c>
      <c r="U432" s="838">
        <v>1</v>
      </c>
    </row>
    <row r="433" spans="1:21" ht="14.4" customHeight="1" x14ac:dyDescent="0.3">
      <c r="A433" s="831">
        <v>11</v>
      </c>
      <c r="B433" s="832" t="s">
        <v>1297</v>
      </c>
      <c r="C433" s="832" t="s">
        <v>1302</v>
      </c>
      <c r="D433" s="833" t="s">
        <v>2255</v>
      </c>
      <c r="E433" s="834" t="s">
        <v>1326</v>
      </c>
      <c r="F433" s="832" t="s">
        <v>1299</v>
      </c>
      <c r="G433" s="832" t="s">
        <v>1347</v>
      </c>
      <c r="H433" s="832" t="s">
        <v>592</v>
      </c>
      <c r="I433" s="832" t="s">
        <v>1599</v>
      </c>
      <c r="J433" s="832" t="s">
        <v>1600</v>
      </c>
      <c r="K433" s="832" t="s">
        <v>1601</v>
      </c>
      <c r="L433" s="835">
        <v>2140.3000000000002</v>
      </c>
      <c r="M433" s="835">
        <v>2140.3000000000002</v>
      </c>
      <c r="N433" s="832">
        <v>1</v>
      </c>
      <c r="O433" s="836">
        <v>1</v>
      </c>
      <c r="P433" s="835">
        <v>2140.3000000000002</v>
      </c>
      <c r="Q433" s="837">
        <v>1</v>
      </c>
      <c r="R433" s="832">
        <v>1</v>
      </c>
      <c r="S433" s="837">
        <v>1</v>
      </c>
      <c r="T433" s="836">
        <v>1</v>
      </c>
      <c r="U433" s="838">
        <v>1</v>
      </c>
    </row>
    <row r="434" spans="1:21" ht="14.4" customHeight="1" x14ac:dyDescent="0.3">
      <c r="A434" s="831">
        <v>11</v>
      </c>
      <c r="B434" s="832" t="s">
        <v>1297</v>
      </c>
      <c r="C434" s="832" t="s">
        <v>1302</v>
      </c>
      <c r="D434" s="833" t="s">
        <v>2255</v>
      </c>
      <c r="E434" s="834" t="s">
        <v>1326</v>
      </c>
      <c r="F434" s="832" t="s">
        <v>1299</v>
      </c>
      <c r="G434" s="832" t="s">
        <v>1359</v>
      </c>
      <c r="H434" s="832" t="s">
        <v>592</v>
      </c>
      <c r="I434" s="832" t="s">
        <v>1360</v>
      </c>
      <c r="J434" s="832" t="s">
        <v>1361</v>
      </c>
      <c r="K434" s="832" t="s">
        <v>1362</v>
      </c>
      <c r="L434" s="835">
        <v>200</v>
      </c>
      <c r="M434" s="835">
        <v>800</v>
      </c>
      <c r="N434" s="832">
        <v>4</v>
      </c>
      <c r="O434" s="836">
        <v>2</v>
      </c>
      <c r="P434" s="835">
        <v>800</v>
      </c>
      <c r="Q434" s="837">
        <v>1</v>
      </c>
      <c r="R434" s="832">
        <v>4</v>
      </c>
      <c r="S434" s="837">
        <v>1</v>
      </c>
      <c r="T434" s="836">
        <v>2</v>
      </c>
      <c r="U434" s="838">
        <v>1</v>
      </c>
    </row>
    <row r="435" spans="1:21" ht="14.4" customHeight="1" x14ac:dyDescent="0.3">
      <c r="A435" s="831">
        <v>11</v>
      </c>
      <c r="B435" s="832" t="s">
        <v>1297</v>
      </c>
      <c r="C435" s="832" t="s">
        <v>1302</v>
      </c>
      <c r="D435" s="833" t="s">
        <v>2255</v>
      </c>
      <c r="E435" s="834" t="s">
        <v>1326</v>
      </c>
      <c r="F435" s="832" t="s">
        <v>1299</v>
      </c>
      <c r="G435" s="832" t="s">
        <v>1359</v>
      </c>
      <c r="H435" s="832" t="s">
        <v>592</v>
      </c>
      <c r="I435" s="832" t="s">
        <v>1391</v>
      </c>
      <c r="J435" s="832" t="s">
        <v>1392</v>
      </c>
      <c r="K435" s="832" t="s">
        <v>1393</v>
      </c>
      <c r="L435" s="835">
        <v>278.75</v>
      </c>
      <c r="M435" s="835">
        <v>3902.5</v>
      </c>
      <c r="N435" s="832">
        <v>14</v>
      </c>
      <c r="O435" s="836">
        <v>8</v>
      </c>
      <c r="P435" s="835">
        <v>2230</v>
      </c>
      <c r="Q435" s="837">
        <v>0.5714285714285714</v>
      </c>
      <c r="R435" s="832">
        <v>8</v>
      </c>
      <c r="S435" s="837">
        <v>0.5714285714285714</v>
      </c>
      <c r="T435" s="836">
        <v>5</v>
      </c>
      <c r="U435" s="838">
        <v>0.625</v>
      </c>
    </row>
    <row r="436" spans="1:21" ht="14.4" customHeight="1" x14ac:dyDescent="0.3">
      <c r="A436" s="831">
        <v>11</v>
      </c>
      <c r="B436" s="832" t="s">
        <v>1297</v>
      </c>
      <c r="C436" s="832" t="s">
        <v>1302</v>
      </c>
      <c r="D436" s="833" t="s">
        <v>2255</v>
      </c>
      <c r="E436" s="834" t="s">
        <v>1326</v>
      </c>
      <c r="F436" s="832" t="s">
        <v>1299</v>
      </c>
      <c r="G436" s="832" t="s">
        <v>1535</v>
      </c>
      <c r="H436" s="832" t="s">
        <v>592</v>
      </c>
      <c r="I436" s="832" t="s">
        <v>1721</v>
      </c>
      <c r="J436" s="832" t="s">
        <v>1722</v>
      </c>
      <c r="K436" s="832" t="s">
        <v>1723</v>
      </c>
      <c r="L436" s="835">
        <v>1659.44</v>
      </c>
      <c r="M436" s="835">
        <v>4978.32</v>
      </c>
      <c r="N436" s="832">
        <v>3</v>
      </c>
      <c r="O436" s="836">
        <v>3</v>
      </c>
      <c r="P436" s="835">
        <v>4978.32</v>
      </c>
      <c r="Q436" s="837">
        <v>1</v>
      </c>
      <c r="R436" s="832">
        <v>3</v>
      </c>
      <c r="S436" s="837">
        <v>1</v>
      </c>
      <c r="T436" s="836">
        <v>3</v>
      </c>
      <c r="U436" s="838">
        <v>1</v>
      </c>
    </row>
    <row r="437" spans="1:21" ht="14.4" customHeight="1" x14ac:dyDescent="0.3">
      <c r="A437" s="831">
        <v>11</v>
      </c>
      <c r="B437" s="832" t="s">
        <v>1297</v>
      </c>
      <c r="C437" s="832" t="s">
        <v>1302</v>
      </c>
      <c r="D437" s="833" t="s">
        <v>2255</v>
      </c>
      <c r="E437" s="834" t="s">
        <v>1326</v>
      </c>
      <c r="F437" s="832" t="s">
        <v>1299</v>
      </c>
      <c r="G437" s="832" t="s">
        <v>1535</v>
      </c>
      <c r="H437" s="832" t="s">
        <v>592</v>
      </c>
      <c r="I437" s="832" t="s">
        <v>1536</v>
      </c>
      <c r="J437" s="832" t="s">
        <v>1537</v>
      </c>
      <c r="K437" s="832" t="s">
        <v>1538</v>
      </c>
      <c r="L437" s="835">
        <v>1659.44</v>
      </c>
      <c r="M437" s="835">
        <v>6637.76</v>
      </c>
      <c r="N437" s="832">
        <v>4</v>
      </c>
      <c r="O437" s="836">
        <v>4</v>
      </c>
      <c r="P437" s="835">
        <v>6637.76</v>
      </c>
      <c r="Q437" s="837">
        <v>1</v>
      </c>
      <c r="R437" s="832">
        <v>4</v>
      </c>
      <c r="S437" s="837">
        <v>1</v>
      </c>
      <c r="T437" s="836">
        <v>4</v>
      </c>
      <c r="U437" s="838">
        <v>1</v>
      </c>
    </row>
    <row r="438" spans="1:21" ht="14.4" customHeight="1" x14ac:dyDescent="0.3">
      <c r="A438" s="831">
        <v>11</v>
      </c>
      <c r="B438" s="832" t="s">
        <v>1297</v>
      </c>
      <c r="C438" s="832" t="s">
        <v>1302</v>
      </c>
      <c r="D438" s="833" t="s">
        <v>2255</v>
      </c>
      <c r="E438" s="834" t="s">
        <v>1327</v>
      </c>
      <c r="F438" s="832" t="s">
        <v>1298</v>
      </c>
      <c r="G438" s="832" t="s">
        <v>1542</v>
      </c>
      <c r="H438" s="832" t="s">
        <v>592</v>
      </c>
      <c r="I438" s="832" t="s">
        <v>1543</v>
      </c>
      <c r="J438" s="832" t="s">
        <v>1544</v>
      </c>
      <c r="K438" s="832" t="s">
        <v>1545</v>
      </c>
      <c r="L438" s="835">
        <v>159.71</v>
      </c>
      <c r="M438" s="835">
        <v>2874.7799999999997</v>
      </c>
      <c r="N438" s="832">
        <v>18</v>
      </c>
      <c r="O438" s="836">
        <v>6</v>
      </c>
      <c r="P438" s="835">
        <v>1916.52</v>
      </c>
      <c r="Q438" s="837">
        <v>0.66666666666666674</v>
      </c>
      <c r="R438" s="832">
        <v>12</v>
      </c>
      <c r="S438" s="837">
        <v>0.66666666666666663</v>
      </c>
      <c r="T438" s="836">
        <v>4</v>
      </c>
      <c r="U438" s="838">
        <v>0.66666666666666663</v>
      </c>
    </row>
    <row r="439" spans="1:21" ht="14.4" customHeight="1" x14ac:dyDescent="0.3">
      <c r="A439" s="831">
        <v>11</v>
      </c>
      <c r="B439" s="832" t="s">
        <v>1297</v>
      </c>
      <c r="C439" s="832" t="s">
        <v>1302</v>
      </c>
      <c r="D439" s="833" t="s">
        <v>2255</v>
      </c>
      <c r="E439" s="834" t="s">
        <v>1327</v>
      </c>
      <c r="F439" s="832" t="s">
        <v>1298</v>
      </c>
      <c r="G439" s="832" t="s">
        <v>1438</v>
      </c>
      <c r="H439" s="832" t="s">
        <v>592</v>
      </c>
      <c r="I439" s="832" t="s">
        <v>1439</v>
      </c>
      <c r="J439" s="832" t="s">
        <v>1440</v>
      </c>
      <c r="K439" s="832" t="s">
        <v>1441</v>
      </c>
      <c r="L439" s="835">
        <v>72.64</v>
      </c>
      <c r="M439" s="835">
        <v>217.92000000000002</v>
      </c>
      <c r="N439" s="832">
        <v>3</v>
      </c>
      <c r="O439" s="836">
        <v>3</v>
      </c>
      <c r="P439" s="835">
        <v>145.28</v>
      </c>
      <c r="Q439" s="837">
        <v>0.66666666666666663</v>
      </c>
      <c r="R439" s="832">
        <v>2</v>
      </c>
      <c r="S439" s="837">
        <v>0.66666666666666663</v>
      </c>
      <c r="T439" s="836">
        <v>2</v>
      </c>
      <c r="U439" s="838">
        <v>0.66666666666666663</v>
      </c>
    </row>
    <row r="440" spans="1:21" ht="14.4" customHeight="1" x14ac:dyDescent="0.3">
      <c r="A440" s="831">
        <v>11</v>
      </c>
      <c r="B440" s="832" t="s">
        <v>1297</v>
      </c>
      <c r="C440" s="832" t="s">
        <v>1302</v>
      </c>
      <c r="D440" s="833" t="s">
        <v>2255</v>
      </c>
      <c r="E440" s="834" t="s">
        <v>1327</v>
      </c>
      <c r="F440" s="832" t="s">
        <v>1298</v>
      </c>
      <c r="G440" s="832" t="s">
        <v>1499</v>
      </c>
      <c r="H440" s="832" t="s">
        <v>592</v>
      </c>
      <c r="I440" s="832" t="s">
        <v>1500</v>
      </c>
      <c r="J440" s="832" t="s">
        <v>1501</v>
      </c>
      <c r="K440" s="832" t="s">
        <v>1502</v>
      </c>
      <c r="L440" s="835">
        <v>159.71</v>
      </c>
      <c r="M440" s="835">
        <v>2395.6499999999996</v>
      </c>
      <c r="N440" s="832">
        <v>15</v>
      </c>
      <c r="O440" s="836">
        <v>5</v>
      </c>
      <c r="P440" s="835">
        <v>1437.3899999999999</v>
      </c>
      <c r="Q440" s="837">
        <v>0.60000000000000009</v>
      </c>
      <c r="R440" s="832">
        <v>9</v>
      </c>
      <c r="S440" s="837">
        <v>0.6</v>
      </c>
      <c r="T440" s="836">
        <v>3</v>
      </c>
      <c r="U440" s="838">
        <v>0.6</v>
      </c>
    </row>
    <row r="441" spans="1:21" ht="14.4" customHeight="1" x14ac:dyDescent="0.3">
      <c r="A441" s="831">
        <v>11</v>
      </c>
      <c r="B441" s="832" t="s">
        <v>1297</v>
      </c>
      <c r="C441" s="832" t="s">
        <v>1302</v>
      </c>
      <c r="D441" s="833" t="s">
        <v>2255</v>
      </c>
      <c r="E441" s="834" t="s">
        <v>1327</v>
      </c>
      <c r="F441" s="832" t="s">
        <v>1298</v>
      </c>
      <c r="G441" s="832" t="s">
        <v>1615</v>
      </c>
      <c r="H441" s="832" t="s">
        <v>592</v>
      </c>
      <c r="I441" s="832" t="s">
        <v>1616</v>
      </c>
      <c r="J441" s="832" t="s">
        <v>1617</v>
      </c>
      <c r="K441" s="832" t="s">
        <v>1618</v>
      </c>
      <c r="L441" s="835">
        <v>1776.68</v>
      </c>
      <c r="M441" s="835">
        <v>19543.48</v>
      </c>
      <c r="N441" s="832">
        <v>11</v>
      </c>
      <c r="O441" s="836">
        <v>0.5</v>
      </c>
      <c r="P441" s="835">
        <v>19543.48</v>
      </c>
      <c r="Q441" s="837">
        <v>1</v>
      </c>
      <c r="R441" s="832">
        <v>11</v>
      </c>
      <c r="S441" s="837">
        <v>1</v>
      </c>
      <c r="T441" s="836">
        <v>0.5</v>
      </c>
      <c r="U441" s="838">
        <v>1</v>
      </c>
    </row>
    <row r="442" spans="1:21" ht="14.4" customHeight="1" x14ac:dyDescent="0.3">
      <c r="A442" s="831">
        <v>11</v>
      </c>
      <c r="B442" s="832" t="s">
        <v>1297</v>
      </c>
      <c r="C442" s="832" t="s">
        <v>1302</v>
      </c>
      <c r="D442" s="833" t="s">
        <v>2255</v>
      </c>
      <c r="E442" s="834" t="s">
        <v>1327</v>
      </c>
      <c r="F442" s="832" t="s">
        <v>1298</v>
      </c>
      <c r="G442" s="832" t="s">
        <v>1339</v>
      </c>
      <c r="H442" s="832" t="s">
        <v>635</v>
      </c>
      <c r="I442" s="832" t="s">
        <v>1340</v>
      </c>
      <c r="J442" s="832" t="s">
        <v>673</v>
      </c>
      <c r="K442" s="832" t="s">
        <v>1090</v>
      </c>
      <c r="L442" s="835">
        <v>736.33</v>
      </c>
      <c r="M442" s="835">
        <v>1472.66</v>
      </c>
      <c r="N442" s="832">
        <v>2</v>
      </c>
      <c r="O442" s="836">
        <v>1</v>
      </c>
      <c r="P442" s="835"/>
      <c r="Q442" s="837">
        <v>0</v>
      </c>
      <c r="R442" s="832"/>
      <c r="S442" s="837">
        <v>0</v>
      </c>
      <c r="T442" s="836"/>
      <c r="U442" s="838">
        <v>0</v>
      </c>
    </row>
    <row r="443" spans="1:21" ht="14.4" customHeight="1" x14ac:dyDescent="0.3">
      <c r="A443" s="831">
        <v>11</v>
      </c>
      <c r="B443" s="832" t="s">
        <v>1297</v>
      </c>
      <c r="C443" s="832" t="s">
        <v>1302</v>
      </c>
      <c r="D443" s="833" t="s">
        <v>2255</v>
      </c>
      <c r="E443" s="834" t="s">
        <v>1327</v>
      </c>
      <c r="F443" s="832" t="s">
        <v>1298</v>
      </c>
      <c r="G443" s="832" t="s">
        <v>1358</v>
      </c>
      <c r="H443" s="832" t="s">
        <v>635</v>
      </c>
      <c r="I443" s="832" t="s">
        <v>1246</v>
      </c>
      <c r="J443" s="832" t="s">
        <v>636</v>
      </c>
      <c r="K443" s="832" t="s">
        <v>1247</v>
      </c>
      <c r="L443" s="835">
        <v>24.22</v>
      </c>
      <c r="M443" s="835">
        <v>24.22</v>
      </c>
      <c r="N443" s="832">
        <v>1</v>
      </c>
      <c r="O443" s="836">
        <v>1</v>
      </c>
      <c r="P443" s="835">
        <v>24.22</v>
      </c>
      <c r="Q443" s="837">
        <v>1</v>
      </c>
      <c r="R443" s="832">
        <v>1</v>
      </c>
      <c r="S443" s="837">
        <v>1</v>
      </c>
      <c r="T443" s="836">
        <v>1</v>
      </c>
      <c r="U443" s="838">
        <v>1</v>
      </c>
    </row>
    <row r="444" spans="1:21" ht="14.4" customHeight="1" x14ac:dyDescent="0.3">
      <c r="A444" s="831">
        <v>11</v>
      </c>
      <c r="B444" s="832" t="s">
        <v>1297</v>
      </c>
      <c r="C444" s="832" t="s">
        <v>1302</v>
      </c>
      <c r="D444" s="833" t="s">
        <v>2255</v>
      </c>
      <c r="E444" s="834" t="s">
        <v>1327</v>
      </c>
      <c r="F444" s="832" t="s">
        <v>1298</v>
      </c>
      <c r="G444" s="832" t="s">
        <v>1358</v>
      </c>
      <c r="H444" s="832" t="s">
        <v>635</v>
      </c>
      <c r="I444" s="832" t="s">
        <v>1144</v>
      </c>
      <c r="J444" s="832" t="s">
        <v>636</v>
      </c>
      <c r="K444" s="832" t="s">
        <v>1145</v>
      </c>
      <c r="L444" s="835">
        <v>48.42</v>
      </c>
      <c r="M444" s="835">
        <v>919.98000000000013</v>
      </c>
      <c r="N444" s="832">
        <v>19</v>
      </c>
      <c r="O444" s="836">
        <v>17</v>
      </c>
      <c r="P444" s="835">
        <v>532.62000000000012</v>
      </c>
      <c r="Q444" s="837">
        <v>0.57894736842105265</v>
      </c>
      <c r="R444" s="832">
        <v>11</v>
      </c>
      <c r="S444" s="837">
        <v>0.57894736842105265</v>
      </c>
      <c r="T444" s="836">
        <v>11</v>
      </c>
      <c r="U444" s="838">
        <v>0.6470588235294118</v>
      </c>
    </row>
    <row r="445" spans="1:21" ht="14.4" customHeight="1" x14ac:dyDescent="0.3">
      <c r="A445" s="831">
        <v>11</v>
      </c>
      <c r="B445" s="832" t="s">
        <v>1297</v>
      </c>
      <c r="C445" s="832" t="s">
        <v>1302</v>
      </c>
      <c r="D445" s="833" t="s">
        <v>2255</v>
      </c>
      <c r="E445" s="834" t="s">
        <v>1327</v>
      </c>
      <c r="F445" s="832" t="s">
        <v>1298</v>
      </c>
      <c r="G445" s="832" t="s">
        <v>1358</v>
      </c>
      <c r="H445" s="832" t="s">
        <v>592</v>
      </c>
      <c r="I445" s="832" t="s">
        <v>1462</v>
      </c>
      <c r="J445" s="832" t="s">
        <v>636</v>
      </c>
      <c r="K445" s="832" t="s">
        <v>1463</v>
      </c>
      <c r="L445" s="835">
        <v>48.42</v>
      </c>
      <c r="M445" s="835">
        <v>629.46</v>
      </c>
      <c r="N445" s="832">
        <v>13</v>
      </c>
      <c r="O445" s="836">
        <v>9</v>
      </c>
      <c r="P445" s="835">
        <v>387.36</v>
      </c>
      <c r="Q445" s="837">
        <v>0.61538461538461542</v>
      </c>
      <c r="R445" s="832">
        <v>8</v>
      </c>
      <c r="S445" s="837">
        <v>0.61538461538461542</v>
      </c>
      <c r="T445" s="836">
        <v>6</v>
      </c>
      <c r="U445" s="838">
        <v>0.66666666666666663</v>
      </c>
    </row>
    <row r="446" spans="1:21" ht="14.4" customHeight="1" x14ac:dyDescent="0.3">
      <c r="A446" s="831">
        <v>11</v>
      </c>
      <c r="B446" s="832" t="s">
        <v>1297</v>
      </c>
      <c r="C446" s="832" t="s">
        <v>1302</v>
      </c>
      <c r="D446" s="833" t="s">
        <v>2255</v>
      </c>
      <c r="E446" s="834" t="s">
        <v>1327</v>
      </c>
      <c r="F446" s="832" t="s">
        <v>1298</v>
      </c>
      <c r="G446" s="832" t="s">
        <v>1585</v>
      </c>
      <c r="H446" s="832" t="s">
        <v>592</v>
      </c>
      <c r="I446" s="832" t="s">
        <v>1627</v>
      </c>
      <c r="J446" s="832" t="s">
        <v>1628</v>
      </c>
      <c r="K446" s="832" t="s">
        <v>1629</v>
      </c>
      <c r="L446" s="835">
        <v>271.94</v>
      </c>
      <c r="M446" s="835">
        <v>271.94</v>
      </c>
      <c r="N446" s="832">
        <v>1</v>
      </c>
      <c r="O446" s="836">
        <v>0.5</v>
      </c>
      <c r="P446" s="835">
        <v>271.94</v>
      </c>
      <c r="Q446" s="837">
        <v>1</v>
      </c>
      <c r="R446" s="832">
        <v>1</v>
      </c>
      <c r="S446" s="837">
        <v>1</v>
      </c>
      <c r="T446" s="836">
        <v>0.5</v>
      </c>
      <c r="U446" s="838">
        <v>1</v>
      </c>
    </row>
    <row r="447" spans="1:21" ht="14.4" customHeight="1" x14ac:dyDescent="0.3">
      <c r="A447" s="831">
        <v>11</v>
      </c>
      <c r="B447" s="832" t="s">
        <v>1297</v>
      </c>
      <c r="C447" s="832" t="s">
        <v>1302</v>
      </c>
      <c r="D447" s="833" t="s">
        <v>2255</v>
      </c>
      <c r="E447" s="834" t="s">
        <v>1327</v>
      </c>
      <c r="F447" s="832" t="s">
        <v>1298</v>
      </c>
      <c r="G447" s="832" t="s">
        <v>1426</v>
      </c>
      <c r="H447" s="832" t="s">
        <v>635</v>
      </c>
      <c r="I447" s="832" t="s">
        <v>1127</v>
      </c>
      <c r="J447" s="832" t="s">
        <v>1017</v>
      </c>
      <c r="K447" s="832" t="s">
        <v>1128</v>
      </c>
      <c r="L447" s="835">
        <v>154.36000000000001</v>
      </c>
      <c r="M447" s="835">
        <v>308.72000000000003</v>
      </c>
      <c r="N447" s="832">
        <v>2</v>
      </c>
      <c r="O447" s="836">
        <v>1</v>
      </c>
      <c r="P447" s="835">
        <v>308.72000000000003</v>
      </c>
      <c r="Q447" s="837">
        <v>1</v>
      </c>
      <c r="R447" s="832">
        <v>2</v>
      </c>
      <c r="S447" s="837">
        <v>1</v>
      </c>
      <c r="T447" s="836">
        <v>1</v>
      </c>
      <c r="U447" s="838">
        <v>1</v>
      </c>
    </row>
    <row r="448" spans="1:21" ht="14.4" customHeight="1" x14ac:dyDescent="0.3">
      <c r="A448" s="831">
        <v>11</v>
      </c>
      <c r="B448" s="832" t="s">
        <v>1297</v>
      </c>
      <c r="C448" s="832" t="s">
        <v>1302</v>
      </c>
      <c r="D448" s="833" t="s">
        <v>2255</v>
      </c>
      <c r="E448" s="834" t="s">
        <v>1327</v>
      </c>
      <c r="F448" s="832" t="s">
        <v>1299</v>
      </c>
      <c r="G448" s="832" t="s">
        <v>1516</v>
      </c>
      <c r="H448" s="832" t="s">
        <v>592</v>
      </c>
      <c r="I448" s="832" t="s">
        <v>1769</v>
      </c>
      <c r="J448" s="832" t="s">
        <v>1770</v>
      </c>
      <c r="K448" s="832" t="s">
        <v>1771</v>
      </c>
      <c r="L448" s="835">
        <v>300</v>
      </c>
      <c r="M448" s="835">
        <v>300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" customHeight="1" x14ac:dyDescent="0.3">
      <c r="A449" s="831">
        <v>11</v>
      </c>
      <c r="B449" s="832" t="s">
        <v>1297</v>
      </c>
      <c r="C449" s="832" t="s">
        <v>1302</v>
      </c>
      <c r="D449" s="833" t="s">
        <v>2255</v>
      </c>
      <c r="E449" s="834" t="s">
        <v>1327</v>
      </c>
      <c r="F449" s="832" t="s">
        <v>1299</v>
      </c>
      <c r="G449" s="832" t="s">
        <v>1516</v>
      </c>
      <c r="H449" s="832" t="s">
        <v>592</v>
      </c>
      <c r="I449" s="832" t="s">
        <v>1517</v>
      </c>
      <c r="J449" s="832" t="s">
        <v>1518</v>
      </c>
      <c r="K449" s="832" t="s">
        <v>1519</v>
      </c>
      <c r="L449" s="835">
        <v>0</v>
      </c>
      <c r="M449" s="835">
        <v>0</v>
      </c>
      <c r="N449" s="832">
        <v>7</v>
      </c>
      <c r="O449" s="836">
        <v>7</v>
      </c>
      <c r="P449" s="835"/>
      <c r="Q449" s="837"/>
      <c r="R449" s="832"/>
      <c r="S449" s="837">
        <v>0</v>
      </c>
      <c r="T449" s="836"/>
      <c r="U449" s="838">
        <v>0</v>
      </c>
    </row>
    <row r="450" spans="1:21" ht="14.4" customHeight="1" x14ac:dyDescent="0.3">
      <c r="A450" s="831">
        <v>11</v>
      </c>
      <c r="B450" s="832" t="s">
        <v>1297</v>
      </c>
      <c r="C450" s="832" t="s">
        <v>1302</v>
      </c>
      <c r="D450" s="833" t="s">
        <v>2255</v>
      </c>
      <c r="E450" s="834" t="s">
        <v>1327</v>
      </c>
      <c r="F450" s="832" t="s">
        <v>1299</v>
      </c>
      <c r="G450" s="832" t="s">
        <v>1359</v>
      </c>
      <c r="H450" s="832" t="s">
        <v>592</v>
      </c>
      <c r="I450" s="832" t="s">
        <v>1360</v>
      </c>
      <c r="J450" s="832" t="s">
        <v>1361</v>
      </c>
      <c r="K450" s="832" t="s">
        <v>1362</v>
      </c>
      <c r="L450" s="835">
        <v>200</v>
      </c>
      <c r="M450" s="835">
        <v>2800</v>
      </c>
      <c r="N450" s="832">
        <v>14</v>
      </c>
      <c r="O450" s="836">
        <v>7</v>
      </c>
      <c r="P450" s="835">
        <v>2000</v>
      </c>
      <c r="Q450" s="837">
        <v>0.7142857142857143</v>
      </c>
      <c r="R450" s="832">
        <v>10</v>
      </c>
      <c r="S450" s="837">
        <v>0.7142857142857143</v>
      </c>
      <c r="T450" s="836">
        <v>5</v>
      </c>
      <c r="U450" s="838">
        <v>0.7142857142857143</v>
      </c>
    </row>
    <row r="451" spans="1:21" ht="14.4" customHeight="1" x14ac:dyDescent="0.3">
      <c r="A451" s="831">
        <v>11</v>
      </c>
      <c r="B451" s="832" t="s">
        <v>1297</v>
      </c>
      <c r="C451" s="832" t="s">
        <v>1302</v>
      </c>
      <c r="D451" s="833" t="s">
        <v>2255</v>
      </c>
      <c r="E451" s="834" t="s">
        <v>1327</v>
      </c>
      <c r="F451" s="832" t="s">
        <v>1299</v>
      </c>
      <c r="G451" s="832" t="s">
        <v>1359</v>
      </c>
      <c r="H451" s="832" t="s">
        <v>592</v>
      </c>
      <c r="I451" s="832" t="s">
        <v>1391</v>
      </c>
      <c r="J451" s="832" t="s">
        <v>1392</v>
      </c>
      <c r="K451" s="832" t="s">
        <v>1393</v>
      </c>
      <c r="L451" s="835">
        <v>278.75</v>
      </c>
      <c r="M451" s="835">
        <v>2230</v>
      </c>
      <c r="N451" s="832">
        <v>8</v>
      </c>
      <c r="O451" s="836">
        <v>4</v>
      </c>
      <c r="P451" s="835">
        <v>2230</v>
      </c>
      <c r="Q451" s="837">
        <v>1</v>
      </c>
      <c r="R451" s="832">
        <v>8</v>
      </c>
      <c r="S451" s="837">
        <v>1</v>
      </c>
      <c r="T451" s="836">
        <v>4</v>
      </c>
      <c r="U451" s="838">
        <v>1</v>
      </c>
    </row>
    <row r="452" spans="1:21" ht="14.4" customHeight="1" x14ac:dyDescent="0.3">
      <c r="A452" s="831">
        <v>11</v>
      </c>
      <c r="B452" s="832" t="s">
        <v>1297</v>
      </c>
      <c r="C452" s="832" t="s">
        <v>1302</v>
      </c>
      <c r="D452" s="833" t="s">
        <v>2255</v>
      </c>
      <c r="E452" s="834" t="s">
        <v>1327</v>
      </c>
      <c r="F452" s="832" t="s">
        <v>1299</v>
      </c>
      <c r="G452" s="832" t="s">
        <v>1535</v>
      </c>
      <c r="H452" s="832" t="s">
        <v>592</v>
      </c>
      <c r="I452" s="832" t="s">
        <v>1814</v>
      </c>
      <c r="J452" s="832" t="s">
        <v>1537</v>
      </c>
      <c r="K452" s="832" t="s">
        <v>1815</v>
      </c>
      <c r="L452" s="835">
        <v>553.15</v>
      </c>
      <c r="M452" s="835">
        <v>18253.950000000004</v>
      </c>
      <c r="N452" s="832">
        <v>33</v>
      </c>
      <c r="O452" s="836">
        <v>11</v>
      </c>
      <c r="P452" s="835">
        <v>16594.500000000004</v>
      </c>
      <c r="Q452" s="837">
        <v>0.90909090909090906</v>
      </c>
      <c r="R452" s="832">
        <v>30</v>
      </c>
      <c r="S452" s="837">
        <v>0.90909090909090906</v>
      </c>
      <c r="T452" s="836">
        <v>10</v>
      </c>
      <c r="U452" s="838">
        <v>0.90909090909090906</v>
      </c>
    </row>
    <row r="453" spans="1:21" ht="14.4" customHeight="1" x14ac:dyDescent="0.3">
      <c r="A453" s="831">
        <v>11</v>
      </c>
      <c r="B453" s="832" t="s">
        <v>1297</v>
      </c>
      <c r="C453" s="832" t="s">
        <v>1302</v>
      </c>
      <c r="D453" s="833" t="s">
        <v>2255</v>
      </c>
      <c r="E453" s="834" t="s">
        <v>1327</v>
      </c>
      <c r="F453" s="832" t="s">
        <v>1299</v>
      </c>
      <c r="G453" s="832" t="s">
        <v>1535</v>
      </c>
      <c r="H453" s="832" t="s">
        <v>592</v>
      </c>
      <c r="I453" s="832" t="s">
        <v>1605</v>
      </c>
      <c r="J453" s="832" t="s">
        <v>1606</v>
      </c>
      <c r="K453" s="832" t="s">
        <v>1607</v>
      </c>
      <c r="L453" s="835">
        <v>553.15</v>
      </c>
      <c r="M453" s="835">
        <v>3318.8999999999996</v>
      </c>
      <c r="N453" s="832">
        <v>6</v>
      </c>
      <c r="O453" s="836">
        <v>2</v>
      </c>
      <c r="P453" s="835">
        <v>3318.8999999999996</v>
      </c>
      <c r="Q453" s="837">
        <v>1</v>
      </c>
      <c r="R453" s="832">
        <v>6</v>
      </c>
      <c r="S453" s="837">
        <v>1</v>
      </c>
      <c r="T453" s="836">
        <v>2</v>
      </c>
      <c r="U453" s="838">
        <v>1</v>
      </c>
    </row>
    <row r="454" spans="1:21" ht="14.4" customHeight="1" x14ac:dyDescent="0.3">
      <c r="A454" s="831">
        <v>11</v>
      </c>
      <c r="B454" s="832" t="s">
        <v>1297</v>
      </c>
      <c r="C454" s="832" t="s">
        <v>1302</v>
      </c>
      <c r="D454" s="833" t="s">
        <v>2255</v>
      </c>
      <c r="E454" s="834" t="s">
        <v>1328</v>
      </c>
      <c r="F454" s="832" t="s">
        <v>1298</v>
      </c>
      <c r="G454" s="832" t="s">
        <v>1438</v>
      </c>
      <c r="H454" s="832" t="s">
        <v>592</v>
      </c>
      <c r="I454" s="832" t="s">
        <v>1439</v>
      </c>
      <c r="J454" s="832" t="s">
        <v>1440</v>
      </c>
      <c r="K454" s="832" t="s">
        <v>1441</v>
      </c>
      <c r="L454" s="835">
        <v>72.64</v>
      </c>
      <c r="M454" s="835">
        <v>653.76</v>
      </c>
      <c r="N454" s="832">
        <v>9</v>
      </c>
      <c r="O454" s="836">
        <v>6.5</v>
      </c>
      <c r="P454" s="835">
        <v>435.84</v>
      </c>
      <c r="Q454" s="837">
        <v>0.66666666666666663</v>
      </c>
      <c r="R454" s="832">
        <v>6</v>
      </c>
      <c r="S454" s="837">
        <v>0.66666666666666663</v>
      </c>
      <c r="T454" s="836">
        <v>4.5</v>
      </c>
      <c r="U454" s="838">
        <v>0.69230769230769229</v>
      </c>
    </row>
    <row r="455" spans="1:21" ht="14.4" customHeight="1" x14ac:dyDescent="0.3">
      <c r="A455" s="831">
        <v>11</v>
      </c>
      <c r="B455" s="832" t="s">
        <v>1297</v>
      </c>
      <c r="C455" s="832" t="s">
        <v>1302</v>
      </c>
      <c r="D455" s="833" t="s">
        <v>2255</v>
      </c>
      <c r="E455" s="834" t="s">
        <v>1328</v>
      </c>
      <c r="F455" s="832" t="s">
        <v>1298</v>
      </c>
      <c r="G455" s="832" t="s">
        <v>1438</v>
      </c>
      <c r="H455" s="832" t="s">
        <v>592</v>
      </c>
      <c r="I455" s="832" t="s">
        <v>1486</v>
      </c>
      <c r="J455" s="832" t="s">
        <v>1487</v>
      </c>
      <c r="K455" s="832" t="s">
        <v>1488</v>
      </c>
      <c r="L455" s="835">
        <v>96.84</v>
      </c>
      <c r="M455" s="835">
        <v>96.84</v>
      </c>
      <c r="N455" s="832">
        <v>1</v>
      </c>
      <c r="O455" s="836">
        <v>1</v>
      </c>
      <c r="P455" s="835">
        <v>96.84</v>
      </c>
      <c r="Q455" s="837">
        <v>1</v>
      </c>
      <c r="R455" s="832">
        <v>1</v>
      </c>
      <c r="S455" s="837">
        <v>1</v>
      </c>
      <c r="T455" s="836">
        <v>1</v>
      </c>
      <c r="U455" s="838">
        <v>1</v>
      </c>
    </row>
    <row r="456" spans="1:21" ht="14.4" customHeight="1" x14ac:dyDescent="0.3">
      <c r="A456" s="831">
        <v>11</v>
      </c>
      <c r="B456" s="832" t="s">
        <v>1297</v>
      </c>
      <c r="C456" s="832" t="s">
        <v>1302</v>
      </c>
      <c r="D456" s="833" t="s">
        <v>2255</v>
      </c>
      <c r="E456" s="834" t="s">
        <v>1328</v>
      </c>
      <c r="F456" s="832" t="s">
        <v>1298</v>
      </c>
      <c r="G456" s="832" t="s">
        <v>1438</v>
      </c>
      <c r="H456" s="832" t="s">
        <v>592</v>
      </c>
      <c r="I456" s="832" t="s">
        <v>1780</v>
      </c>
      <c r="J456" s="832" t="s">
        <v>1781</v>
      </c>
      <c r="K456" s="832" t="s">
        <v>1782</v>
      </c>
      <c r="L456" s="835">
        <v>64.56</v>
      </c>
      <c r="M456" s="835">
        <v>64.56</v>
      </c>
      <c r="N456" s="832">
        <v>1</v>
      </c>
      <c r="O456" s="836">
        <v>1</v>
      </c>
      <c r="P456" s="835">
        <v>64.56</v>
      </c>
      <c r="Q456" s="837">
        <v>1</v>
      </c>
      <c r="R456" s="832">
        <v>1</v>
      </c>
      <c r="S456" s="837">
        <v>1</v>
      </c>
      <c r="T456" s="836">
        <v>1</v>
      </c>
      <c r="U456" s="838">
        <v>1</v>
      </c>
    </row>
    <row r="457" spans="1:21" ht="14.4" customHeight="1" x14ac:dyDescent="0.3">
      <c r="A457" s="831">
        <v>11</v>
      </c>
      <c r="B457" s="832" t="s">
        <v>1297</v>
      </c>
      <c r="C457" s="832" t="s">
        <v>1302</v>
      </c>
      <c r="D457" s="833" t="s">
        <v>2255</v>
      </c>
      <c r="E457" s="834" t="s">
        <v>1328</v>
      </c>
      <c r="F457" s="832" t="s">
        <v>1298</v>
      </c>
      <c r="G457" s="832" t="s">
        <v>1611</v>
      </c>
      <c r="H457" s="832" t="s">
        <v>592</v>
      </c>
      <c r="I457" s="832" t="s">
        <v>1890</v>
      </c>
      <c r="J457" s="832" t="s">
        <v>1891</v>
      </c>
      <c r="K457" s="832" t="s">
        <v>1892</v>
      </c>
      <c r="L457" s="835">
        <v>0</v>
      </c>
      <c r="M457" s="835">
        <v>0</v>
      </c>
      <c r="N457" s="832">
        <v>3</v>
      </c>
      <c r="O457" s="836">
        <v>1</v>
      </c>
      <c r="P457" s="835"/>
      <c r="Q457" s="837"/>
      <c r="R457" s="832"/>
      <c r="S457" s="837">
        <v>0</v>
      </c>
      <c r="T457" s="836"/>
      <c r="U457" s="838">
        <v>0</v>
      </c>
    </row>
    <row r="458" spans="1:21" ht="14.4" customHeight="1" x14ac:dyDescent="0.3">
      <c r="A458" s="831">
        <v>11</v>
      </c>
      <c r="B458" s="832" t="s">
        <v>1297</v>
      </c>
      <c r="C458" s="832" t="s">
        <v>1302</v>
      </c>
      <c r="D458" s="833" t="s">
        <v>2255</v>
      </c>
      <c r="E458" s="834" t="s">
        <v>1328</v>
      </c>
      <c r="F458" s="832" t="s">
        <v>1298</v>
      </c>
      <c r="G458" s="832" t="s">
        <v>1499</v>
      </c>
      <c r="H458" s="832" t="s">
        <v>592</v>
      </c>
      <c r="I458" s="832" t="s">
        <v>1500</v>
      </c>
      <c r="J458" s="832" t="s">
        <v>1501</v>
      </c>
      <c r="K458" s="832" t="s">
        <v>1502</v>
      </c>
      <c r="L458" s="835">
        <v>159.71</v>
      </c>
      <c r="M458" s="835">
        <v>479.13</v>
      </c>
      <c r="N458" s="832">
        <v>3</v>
      </c>
      <c r="O458" s="836">
        <v>1</v>
      </c>
      <c r="P458" s="835">
        <v>479.13</v>
      </c>
      <c r="Q458" s="837">
        <v>1</v>
      </c>
      <c r="R458" s="832">
        <v>3</v>
      </c>
      <c r="S458" s="837">
        <v>1</v>
      </c>
      <c r="T458" s="836">
        <v>1</v>
      </c>
      <c r="U458" s="838">
        <v>1</v>
      </c>
    </row>
    <row r="459" spans="1:21" ht="14.4" customHeight="1" x14ac:dyDescent="0.3">
      <c r="A459" s="831">
        <v>11</v>
      </c>
      <c r="B459" s="832" t="s">
        <v>1297</v>
      </c>
      <c r="C459" s="832" t="s">
        <v>1302</v>
      </c>
      <c r="D459" s="833" t="s">
        <v>2255</v>
      </c>
      <c r="E459" s="834" t="s">
        <v>1328</v>
      </c>
      <c r="F459" s="832" t="s">
        <v>1298</v>
      </c>
      <c r="G459" s="832" t="s">
        <v>1371</v>
      </c>
      <c r="H459" s="832" t="s">
        <v>592</v>
      </c>
      <c r="I459" s="832" t="s">
        <v>1472</v>
      </c>
      <c r="J459" s="832" t="s">
        <v>870</v>
      </c>
      <c r="K459" s="832" t="s">
        <v>1473</v>
      </c>
      <c r="L459" s="835">
        <v>0</v>
      </c>
      <c r="M459" s="835">
        <v>0</v>
      </c>
      <c r="N459" s="832">
        <v>2</v>
      </c>
      <c r="O459" s="836">
        <v>0.5</v>
      </c>
      <c r="P459" s="835">
        <v>0</v>
      </c>
      <c r="Q459" s="837"/>
      <c r="R459" s="832">
        <v>2</v>
      </c>
      <c r="S459" s="837">
        <v>1</v>
      </c>
      <c r="T459" s="836">
        <v>0.5</v>
      </c>
      <c r="U459" s="838">
        <v>1</v>
      </c>
    </row>
    <row r="460" spans="1:21" ht="14.4" customHeight="1" x14ac:dyDescent="0.3">
      <c r="A460" s="831">
        <v>11</v>
      </c>
      <c r="B460" s="832" t="s">
        <v>1297</v>
      </c>
      <c r="C460" s="832" t="s">
        <v>1302</v>
      </c>
      <c r="D460" s="833" t="s">
        <v>2255</v>
      </c>
      <c r="E460" s="834" t="s">
        <v>1328</v>
      </c>
      <c r="F460" s="832" t="s">
        <v>1298</v>
      </c>
      <c r="G460" s="832" t="s">
        <v>1835</v>
      </c>
      <c r="H460" s="832" t="s">
        <v>592</v>
      </c>
      <c r="I460" s="832" t="s">
        <v>1893</v>
      </c>
      <c r="J460" s="832" t="s">
        <v>1894</v>
      </c>
      <c r="K460" s="832" t="s">
        <v>1895</v>
      </c>
      <c r="L460" s="835">
        <v>58.62</v>
      </c>
      <c r="M460" s="835">
        <v>58.62</v>
      </c>
      <c r="N460" s="832">
        <v>1</v>
      </c>
      <c r="O460" s="836">
        <v>1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" customHeight="1" x14ac:dyDescent="0.3">
      <c r="A461" s="831">
        <v>11</v>
      </c>
      <c r="B461" s="832" t="s">
        <v>1297</v>
      </c>
      <c r="C461" s="832" t="s">
        <v>1302</v>
      </c>
      <c r="D461" s="833" t="s">
        <v>2255</v>
      </c>
      <c r="E461" s="834" t="s">
        <v>1328</v>
      </c>
      <c r="F461" s="832" t="s">
        <v>1298</v>
      </c>
      <c r="G461" s="832" t="s">
        <v>1873</v>
      </c>
      <c r="H461" s="832" t="s">
        <v>592</v>
      </c>
      <c r="I461" s="832" t="s">
        <v>1874</v>
      </c>
      <c r="J461" s="832" t="s">
        <v>958</v>
      </c>
      <c r="K461" s="832" t="s">
        <v>1099</v>
      </c>
      <c r="L461" s="835">
        <v>38.56</v>
      </c>
      <c r="M461" s="835">
        <v>115.68</v>
      </c>
      <c r="N461" s="832">
        <v>3</v>
      </c>
      <c r="O461" s="836">
        <v>1.5</v>
      </c>
      <c r="P461" s="835">
        <v>38.56</v>
      </c>
      <c r="Q461" s="837">
        <v>0.33333333333333331</v>
      </c>
      <c r="R461" s="832">
        <v>1</v>
      </c>
      <c r="S461" s="837">
        <v>0.33333333333333331</v>
      </c>
      <c r="T461" s="836">
        <v>0.5</v>
      </c>
      <c r="U461" s="838">
        <v>0.33333333333333331</v>
      </c>
    </row>
    <row r="462" spans="1:21" ht="14.4" customHeight="1" x14ac:dyDescent="0.3">
      <c r="A462" s="831">
        <v>11</v>
      </c>
      <c r="B462" s="832" t="s">
        <v>1297</v>
      </c>
      <c r="C462" s="832" t="s">
        <v>1302</v>
      </c>
      <c r="D462" s="833" t="s">
        <v>2255</v>
      </c>
      <c r="E462" s="834" t="s">
        <v>1328</v>
      </c>
      <c r="F462" s="832" t="s">
        <v>1298</v>
      </c>
      <c r="G462" s="832" t="s">
        <v>1339</v>
      </c>
      <c r="H462" s="832" t="s">
        <v>635</v>
      </c>
      <c r="I462" s="832" t="s">
        <v>1354</v>
      </c>
      <c r="J462" s="832" t="s">
        <v>673</v>
      </c>
      <c r="K462" s="832" t="s">
        <v>1092</v>
      </c>
      <c r="L462" s="835">
        <v>490.89</v>
      </c>
      <c r="M462" s="835">
        <v>1963.56</v>
      </c>
      <c r="N462" s="832">
        <v>4</v>
      </c>
      <c r="O462" s="836">
        <v>1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" customHeight="1" x14ac:dyDescent="0.3">
      <c r="A463" s="831">
        <v>11</v>
      </c>
      <c r="B463" s="832" t="s">
        <v>1297</v>
      </c>
      <c r="C463" s="832" t="s">
        <v>1302</v>
      </c>
      <c r="D463" s="833" t="s">
        <v>2255</v>
      </c>
      <c r="E463" s="834" t="s">
        <v>1328</v>
      </c>
      <c r="F463" s="832" t="s">
        <v>1298</v>
      </c>
      <c r="G463" s="832" t="s">
        <v>1339</v>
      </c>
      <c r="H463" s="832" t="s">
        <v>635</v>
      </c>
      <c r="I463" s="832" t="s">
        <v>1341</v>
      </c>
      <c r="J463" s="832" t="s">
        <v>673</v>
      </c>
      <c r="K463" s="832" t="s">
        <v>1165</v>
      </c>
      <c r="L463" s="835">
        <v>923.74</v>
      </c>
      <c r="M463" s="835">
        <v>923.74</v>
      </c>
      <c r="N463" s="832">
        <v>1</v>
      </c>
      <c r="O463" s="836">
        <v>0.5</v>
      </c>
      <c r="P463" s="835">
        <v>923.74</v>
      </c>
      <c r="Q463" s="837">
        <v>1</v>
      </c>
      <c r="R463" s="832">
        <v>1</v>
      </c>
      <c r="S463" s="837">
        <v>1</v>
      </c>
      <c r="T463" s="836">
        <v>0.5</v>
      </c>
      <c r="U463" s="838">
        <v>1</v>
      </c>
    </row>
    <row r="464" spans="1:21" ht="14.4" customHeight="1" x14ac:dyDescent="0.3">
      <c r="A464" s="831">
        <v>11</v>
      </c>
      <c r="B464" s="832" t="s">
        <v>1297</v>
      </c>
      <c r="C464" s="832" t="s">
        <v>1302</v>
      </c>
      <c r="D464" s="833" t="s">
        <v>2255</v>
      </c>
      <c r="E464" s="834" t="s">
        <v>1328</v>
      </c>
      <c r="F464" s="832" t="s">
        <v>1298</v>
      </c>
      <c r="G464" s="832" t="s">
        <v>1358</v>
      </c>
      <c r="H464" s="832" t="s">
        <v>635</v>
      </c>
      <c r="I464" s="832" t="s">
        <v>1144</v>
      </c>
      <c r="J464" s="832" t="s">
        <v>636</v>
      </c>
      <c r="K464" s="832" t="s">
        <v>1145</v>
      </c>
      <c r="L464" s="835">
        <v>48.42</v>
      </c>
      <c r="M464" s="835">
        <v>532.62</v>
      </c>
      <c r="N464" s="832">
        <v>11</v>
      </c>
      <c r="O464" s="836">
        <v>8</v>
      </c>
      <c r="P464" s="835">
        <v>96.84</v>
      </c>
      <c r="Q464" s="837">
        <v>0.18181818181818182</v>
      </c>
      <c r="R464" s="832">
        <v>2</v>
      </c>
      <c r="S464" s="837">
        <v>0.18181818181818182</v>
      </c>
      <c r="T464" s="836">
        <v>2</v>
      </c>
      <c r="U464" s="838">
        <v>0.25</v>
      </c>
    </row>
    <row r="465" spans="1:21" ht="14.4" customHeight="1" x14ac:dyDescent="0.3">
      <c r="A465" s="831">
        <v>11</v>
      </c>
      <c r="B465" s="832" t="s">
        <v>1297</v>
      </c>
      <c r="C465" s="832" t="s">
        <v>1302</v>
      </c>
      <c r="D465" s="833" t="s">
        <v>2255</v>
      </c>
      <c r="E465" s="834" t="s">
        <v>1328</v>
      </c>
      <c r="F465" s="832" t="s">
        <v>1298</v>
      </c>
      <c r="G465" s="832" t="s">
        <v>1358</v>
      </c>
      <c r="H465" s="832" t="s">
        <v>592</v>
      </c>
      <c r="I465" s="832" t="s">
        <v>1462</v>
      </c>
      <c r="J465" s="832" t="s">
        <v>636</v>
      </c>
      <c r="K465" s="832" t="s">
        <v>1463</v>
      </c>
      <c r="L465" s="835">
        <v>48.42</v>
      </c>
      <c r="M465" s="835">
        <v>242.1</v>
      </c>
      <c r="N465" s="832">
        <v>5</v>
      </c>
      <c r="O465" s="836">
        <v>3</v>
      </c>
      <c r="P465" s="835"/>
      <c r="Q465" s="837">
        <v>0</v>
      </c>
      <c r="R465" s="832"/>
      <c r="S465" s="837">
        <v>0</v>
      </c>
      <c r="T465" s="836"/>
      <c r="U465" s="838">
        <v>0</v>
      </c>
    </row>
    <row r="466" spans="1:21" ht="14.4" customHeight="1" x14ac:dyDescent="0.3">
      <c r="A466" s="831">
        <v>11</v>
      </c>
      <c r="B466" s="832" t="s">
        <v>1297</v>
      </c>
      <c r="C466" s="832" t="s">
        <v>1302</v>
      </c>
      <c r="D466" s="833" t="s">
        <v>2255</v>
      </c>
      <c r="E466" s="834" t="s">
        <v>1328</v>
      </c>
      <c r="F466" s="832" t="s">
        <v>1298</v>
      </c>
      <c r="G466" s="832" t="s">
        <v>1447</v>
      </c>
      <c r="H466" s="832" t="s">
        <v>592</v>
      </c>
      <c r="I466" s="832" t="s">
        <v>1448</v>
      </c>
      <c r="J466" s="832" t="s">
        <v>1449</v>
      </c>
      <c r="K466" s="832" t="s">
        <v>1450</v>
      </c>
      <c r="L466" s="835">
        <v>78.33</v>
      </c>
      <c r="M466" s="835">
        <v>156.66</v>
      </c>
      <c r="N466" s="832">
        <v>2</v>
      </c>
      <c r="O466" s="836">
        <v>1.5</v>
      </c>
      <c r="P466" s="835"/>
      <c r="Q466" s="837">
        <v>0</v>
      </c>
      <c r="R466" s="832"/>
      <c r="S466" s="837">
        <v>0</v>
      </c>
      <c r="T466" s="836"/>
      <c r="U466" s="838">
        <v>0</v>
      </c>
    </row>
    <row r="467" spans="1:21" ht="14.4" customHeight="1" x14ac:dyDescent="0.3">
      <c r="A467" s="831">
        <v>11</v>
      </c>
      <c r="B467" s="832" t="s">
        <v>1297</v>
      </c>
      <c r="C467" s="832" t="s">
        <v>1302</v>
      </c>
      <c r="D467" s="833" t="s">
        <v>2255</v>
      </c>
      <c r="E467" s="834" t="s">
        <v>1328</v>
      </c>
      <c r="F467" s="832" t="s">
        <v>1298</v>
      </c>
      <c r="G467" s="832" t="s">
        <v>1762</v>
      </c>
      <c r="H467" s="832" t="s">
        <v>635</v>
      </c>
      <c r="I467" s="832" t="s">
        <v>1896</v>
      </c>
      <c r="J467" s="832" t="s">
        <v>1764</v>
      </c>
      <c r="K467" s="832" t="s">
        <v>1897</v>
      </c>
      <c r="L467" s="835">
        <v>437.23</v>
      </c>
      <c r="M467" s="835">
        <v>437.23</v>
      </c>
      <c r="N467" s="832">
        <v>1</v>
      </c>
      <c r="O467" s="836">
        <v>1</v>
      </c>
      <c r="P467" s="835"/>
      <c r="Q467" s="837">
        <v>0</v>
      </c>
      <c r="R467" s="832"/>
      <c r="S467" s="837">
        <v>0</v>
      </c>
      <c r="T467" s="836"/>
      <c r="U467" s="838">
        <v>0</v>
      </c>
    </row>
    <row r="468" spans="1:21" ht="14.4" customHeight="1" x14ac:dyDescent="0.3">
      <c r="A468" s="831">
        <v>11</v>
      </c>
      <c r="B468" s="832" t="s">
        <v>1297</v>
      </c>
      <c r="C468" s="832" t="s">
        <v>1302</v>
      </c>
      <c r="D468" s="833" t="s">
        <v>2255</v>
      </c>
      <c r="E468" s="834" t="s">
        <v>1328</v>
      </c>
      <c r="F468" s="832" t="s">
        <v>1298</v>
      </c>
      <c r="G468" s="832" t="s">
        <v>1342</v>
      </c>
      <c r="H468" s="832" t="s">
        <v>635</v>
      </c>
      <c r="I468" s="832" t="s">
        <v>1147</v>
      </c>
      <c r="J468" s="832" t="s">
        <v>1148</v>
      </c>
      <c r="K468" s="832" t="s">
        <v>1149</v>
      </c>
      <c r="L468" s="835">
        <v>0</v>
      </c>
      <c r="M468" s="835">
        <v>0</v>
      </c>
      <c r="N468" s="832">
        <v>7</v>
      </c>
      <c r="O468" s="836">
        <v>4</v>
      </c>
      <c r="P468" s="835">
        <v>0</v>
      </c>
      <c r="Q468" s="837"/>
      <c r="R468" s="832">
        <v>3</v>
      </c>
      <c r="S468" s="837">
        <v>0.42857142857142855</v>
      </c>
      <c r="T468" s="836">
        <v>2</v>
      </c>
      <c r="U468" s="838">
        <v>0.5</v>
      </c>
    </row>
    <row r="469" spans="1:21" ht="14.4" customHeight="1" x14ac:dyDescent="0.3">
      <c r="A469" s="831">
        <v>11</v>
      </c>
      <c r="B469" s="832" t="s">
        <v>1297</v>
      </c>
      <c r="C469" s="832" t="s">
        <v>1302</v>
      </c>
      <c r="D469" s="833" t="s">
        <v>2255</v>
      </c>
      <c r="E469" s="834" t="s">
        <v>1328</v>
      </c>
      <c r="F469" s="832" t="s">
        <v>1298</v>
      </c>
      <c r="G469" s="832" t="s">
        <v>1343</v>
      </c>
      <c r="H469" s="832" t="s">
        <v>592</v>
      </c>
      <c r="I469" s="832" t="s">
        <v>1880</v>
      </c>
      <c r="J469" s="832" t="s">
        <v>1881</v>
      </c>
      <c r="K469" s="832" t="s">
        <v>1109</v>
      </c>
      <c r="L469" s="835">
        <v>187.92</v>
      </c>
      <c r="M469" s="835">
        <v>187.92</v>
      </c>
      <c r="N469" s="832">
        <v>1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11</v>
      </c>
      <c r="B470" s="832" t="s">
        <v>1297</v>
      </c>
      <c r="C470" s="832" t="s">
        <v>1302</v>
      </c>
      <c r="D470" s="833" t="s">
        <v>2255</v>
      </c>
      <c r="E470" s="834" t="s">
        <v>1328</v>
      </c>
      <c r="F470" s="832" t="s">
        <v>1298</v>
      </c>
      <c r="G470" s="832" t="s">
        <v>1343</v>
      </c>
      <c r="H470" s="832" t="s">
        <v>592</v>
      </c>
      <c r="I470" s="832" t="s">
        <v>1898</v>
      </c>
      <c r="J470" s="832" t="s">
        <v>1899</v>
      </c>
      <c r="K470" s="832" t="s">
        <v>1900</v>
      </c>
      <c r="L470" s="835">
        <v>140.94999999999999</v>
      </c>
      <c r="M470" s="835">
        <v>422.84999999999997</v>
      </c>
      <c r="N470" s="832">
        <v>3</v>
      </c>
      <c r="O470" s="836">
        <v>0.5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" customHeight="1" x14ac:dyDescent="0.3">
      <c r="A471" s="831">
        <v>11</v>
      </c>
      <c r="B471" s="832" t="s">
        <v>1297</v>
      </c>
      <c r="C471" s="832" t="s">
        <v>1302</v>
      </c>
      <c r="D471" s="833" t="s">
        <v>2255</v>
      </c>
      <c r="E471" s="834" t="s">
        <v>1328</v>
      </c>
      <c r="F471" s="832" t="s">
        <v>1298</v>
      </c>
      <c r="G471" s="832" t="s">
        <v>1426</v>
      </c>
      <c r="H471" s="832" t="s">
        <v>592</v>
      </c>
      <c r="I471" s="832" t="s">
        <v>1901</v>
      </c>
      <c r="J471" s="832" t="s">
        <v>1902</v>
      </c>
      <c r="K471" s="832" t="s">
        <v>1903</v>
      </c>
      <c r="L471" s="835">
        <v>154.36000000000001</v>
      </c>
      <c r="M471" s="835">
        <v>154.36000000000001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" customHeight="1" x14ac:dyDescent="0.3">
      <c r="A472" s="831">
        <v>11</v>
      </c>
      <c r="B472" s="832" t="s">
        <v>1297</v>
      </c>
      <c r="C472" s="832" t="s">
        <v>1302</v>
      </c>
      <c r="D472" s="833" t="s">
        <v>2255</v>
      </c>
      <c r="E472" s="834" t="s">
        <v>1328</v>
      </c>
      <c r="F472" s="832" t="s">
        <v>1299</v>
      </c>
      <c r="G472" s="832" t="s">
        <v>1516</v>
      </c>
      <c r="H472" s="832" t="s">
        <v>592</v>
      </c>
      <c r="I472" s="832" t="s">
        <v>1517</v>
      </c>
      <c r="J472" s="832" t="s">
        <v>1518</v>
      </c>
      <c r="K472" s="832" t="s">
        <v>1519</v>
      </c>
      <c r="L472" s="835">
        <v>0</v>
      </c>
      <c r="M472" s="835">
        <v>0</v>
      </c>
      <c r="N472" s="832">
        <v>4</v>
      </c>
      <c r="O472" s="836">
        <v>4</v>
      </c>
      <c r="P472" s="835"/>
      <c r="Q472" s="837"/>
      <c r="R472" s="832"/>
      <c r="S472" s="837">
        <v>0</v>
      </c>
      <c r="T472" s="836"/>
      <c r="U472" s="838">
        <v>0</v>
      </c>
    </row>
    <row r="473" spans="1:21" ht="14.4" customHeight="1" x14ac:dyDescent="0.3">
      <c r="A473" s="831">
        <v>11</v>
      </c>
      <c r="B473" s="832" t="s">
        <v>1297</v>
      </c>
      <c r="C473" s="832" t="s">
        <v>1302</v>
      </c>
      <c r="D473" s="833" t="s">
        <v>2255</v>
      </c>
      <c r="E473" s="834" t="s">
        <v>1328</v>
      </c>
      <c r="F473" s="832" t="s">
        <v>1299</v>
      </c>
      <c r="G473" s="832" t="s">
        <v>1516</v>
      </c>
      <c r="H473" s="832" t="s">
        <v>592</v>
      </c>
      <c r="I473" s="832" t="s">
        <v>1904</v>
      </c>
      <c r="J473" s="832" t="s">
        <v>1905</v>
      </c>
      <c r="K473" s="832" t="s">
        <v>1777</v>
      </c>
      <c r="L473" s="835">
        <v>1000</v>
      </c>
      <c r="M473" s="835">
        <v>1000</v>
      </c>
      <c r="N473" s="832">
        <v>1</v>
      </c>
      <c r="O473" s="836">
        <v>1</v>
      </c>
      <c r="P473" s="835"/>
      <c r="Q473" s="837">
        <v>0</v>
      </c>
      <c r="R473" s="832"/>
      <c r="S473" s="837">
        <v>0</v>
      </c>
      <c r="T473" s="836"/>
      <c r="U473" s="838">
        <v>0</v>
      </c>
    </row>
    <row r="474" spans="1:21" ht="14.4" customHeight="1" x14ac:dyDescent="0.3">
      <c r="A474" s="831">
        <v>11</v>
      </c>
      <c r="B474" s="832" t="s">
        <v>1297</v>
      </c>
      <c r="C474" s="832" t="s">
        <v>1302</v>
      </c>
      <c r="D474" s="833" t="s">
        <v>2255</v>
      </c>
      <c r="E474" s="834" t="s">
        <v>1328</v>
      </c>
      <c r="F474" s="832" t="s">
        <v>1299</v>
      </c>
      <c r="G474" s="832" t="s">
        <v>1347</v>
      </c>
      <c r="H474" s="832" t="s">
        <v>592</v>
      </c>
      <c r="I474" s="832" t="s">
        <v>1351</v>
      </c>
      <c r="J474" s="832" t="s">
        <v>1352</v>
      </c>
      <c r="K474" s="832" t="s">
        <v>1353</v>
      </c>
      <c r="L474" s="835">
        <v>500</v>
      </c>
      <c r="M474" s="835">
        <v>500</v>
      </c>
      <c r="N474" s="832">
        <v>1</v>
      </c>
      <c r="O474" s="836">
        <v>1</v>
      </c>
      <c r="P474" s="835">
        <v>500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11</v>
      </c>
      <c r="B475" s="832" t="s">
        <v>1297</v>
      </c>
      <c r="C475" s="832" t="s">
        <v>1302</v>
      </c>
      <c r="D475" s="833" t="s">
        <v>2255</v>
      </c>
      <c r="E475" s="834" t="s">
        <v>1328</v>
      </c>
      <c r="F475" s="832" t="s">
        <v>1299</v>
      </c>
      <c r="G475" s="832" t="s">
        <v>1347</v>
      </c>
      <c r="H475" s="832" t="s">
        <v>592</v>
      </c>
      <c r="I475" s="832" t="s">
        <v>1399</v>
      </c>
      <c r="J475" s="832" t="s">
        <v>1400</v>
      </c>
      <c r="K475" s="832" t="s">
        <v>1401</v>
      </c>
      <c r="L475" s="835">
        <v>1000</v>
      </c>
      <c r="M475" s="835">
        <v>1000</v>
      </c>
      <c r="N475" s="832">
        <v>1</v>
      </c>
      <c r="O475" s="836">
        <v>1</v>
      </c>
      <c r="P475" s="835">
        <v>1000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" customHeight="1" x14ac:dyDescent="0.3">
      <c r="A476" s="831">
        <v>11</v>
      </c>
      <c r="B476" s="832" t="s">
        <v>1297</v>
      </c>
      <c r="C476" s="832" t="s">
        <v>1302</v>
      </c>
      <c r="D476" s="833" t="s">
        <v>2255</v>
      </c>
      <c r="E476" s="834" t="s">
        <v>1328</v>
      </c>
      <c r="F476" s="832" t="s">
        <v>1299</v>
      </c>
      <c r="G476" s="832" t="s">
        <v>1359</v>
      </c>
      <c r="H476" s="832" t="s">
        <v>592</v>
      </c>
      <c r="I476" s="832" t="s">
        <v>1360</v>
      </c>
      <c r="J476" s="832" t="s">
        <v>1361</v>
      </c>
      <c r="K476" s="832" t="s">
        <v>1362</v>
      </c>
      <c r="L476" s="835">
        <v>200</v>
      </c>
      <c r="M476" s="835">
        <v>1200</v>
      </c>
      <c r="N476" s="832">
        <v>6</v>
      </c>
      <c r="O476" s="836">
        <v>3</v>
      </c>
      <c r="P476" s="835">
        <v>1200</v>
      </c>
      <c r="Q476" s="837">
        <v>1</v>
      </c>
      <c r="R476" s="832">
        <v>6</v>
      </c>
      <c r="S476" s="837">
        <v>1</v>
      </c>
      <c r="T476" s="836">
        <v>3</v>
      </c>
      <c r="U476" s="838">
        <v>1</v>
      </c>
    </row>
    <row r="477" spans="1:21" ht="14.4" customHeight="1" x14ac:dyDescent="0.3">
      <c r="A477" s="831">
        <v>11</v>
      </c>
      <c r="B477" s="832" t="s">
        <v>1297</v>
      </c>
      <c r="C477" s="832" t="s">
        <v>1302</v>
      </c>
      <c r="D477" s="833" t="s">
        <v>2255</v>
      </c>
      <c r="E477" s="834" t="s">
        <v>1328</v>
      </c>
      <c r="F477" s="832" t="s">
        <v>1299</v>
      </c>
      <c r="G477" s="832" t="s">
        <v>1359</v>
      </c>
      <c r="H477" s="832" t="s">
        <v>592</v>
      </c>
      <c r="I477" s="832" t="s">
        <v>1391</v>
      </c>
      <c r="J477" s="832" t="s">
        <v>1392</v>
      </c>
      <c r="K477" s="832" t="s">
        <v>1393</v>
      </c>
      <c r="L477" s="835">
        <v>278.75</v>
      </c>
      <c r="M477" s="835">
        <v>1115</v>
      </c>
      <c r="N477" s="832">
        <v>4</v>
      </c>
      <c r="O477" s="836">
        <v>2</v>
      </c>
      <c r="P477" s="835">
        <v>557.5</v>
      </c>
      <c r="Q477" s="837">
        <v>0.5</v>
      </c>
      <c r="R477" s="832">
        <v>2</v>
      </c>
      <c r="S477" s="837">
        <v>0.5</v>
      </c>
      <c r="T477" s="836">
        <v>1</v>
      </c>
      <c r="U477" s="838">
        <v>0.5</v>
      </c>
    </row>
    <row r="478" spans="1:21" ht="14.4" customHeight="1" x14ac:dyDescent="0.3">
      <c r="A478" s="831">
        <v>11</v>
      </c>
      <c r="B478" s="832" t="s">
        <v>1297</v>
      </c>
      <c r="C478" s="832" t="s">
        <v>1302</v>
      </c>
      <c r="D478" s="833" t="s">
        <v>2255</v>
      </c>
      <c r="E478" s="834" t="s">
        <v>1328</v>
      </c>
      <c r="F478" s="832" t="s">
        <v>1299</v>
      </c>
      <c r="G478" s="832" t="s">
        <v>1359</v>
      </c>
      <c r="H478" s="832" t="s">
        <v>592</v>
      </c>
      <c r="I478" s="832" t="s">
        <v>1906</v>
      </c>
      <c r="J478" s="832" t="s">
        <v>1907</v>
      </c>
      <c r="K478" s="832" t="s">
        <v>1908</v>
      </c>
      <c r="L478" s="835">
        <v>300</v>
      </c>
      <c r="M478" s="835">
        <v>600</v>
      </c>
      <c r="N478" s="832">
        <v>2</v>
      </c>
      <c r="O478" s="836">
        <v>1</v>
      </c>
      <c r="P478" s="835">
        <v>600</v>
      </c>
      <c r="Q478" s="837">
        <v>1</v>
      </c>
      <c r="R478" s="832">
        <v>2</v>
      </c>
      <c r="S478" s="837">
        <v>1</v>
      </c>
      <c r="T478" s="836">
        <v>1</v>
      </c>
      <c r="U478" s="838">
        <v>1</v>
      </c>
    </row>
    <row r="479" spans="1:21" ht="14.4" customHeight="1" x14ac:dyDescent="0.3">
      <c r="A479" s="831">
        <v>11</v>
      </c>
      <c r="B479" s="832" t="s">
        <v>1297</v>
      </c>
      <c r="C479" s="832" t="s">
        <v>1302</v>
      </c>
      <c r="D479" s="833" t="s">
        <v>2255</v>
      </c>
      <c r="E479" s="834" t="s">
        <v>1328</v>
      </c>
      <c r="F479" s="832" t="s">
        <v>1299</v>
      </c>
      <c r="G479" s="832" t="s">
        <v>1359</v>
      </c>
      <c r="H479" s="832" t="s">
        <v>592</v>
      </c>
      <c r="I479" s="832" t="s">
        <v>1909</v>
      </c>
      <c r="J479" s="832" t="s">
        <v>1910</v>
      </c>
      <c r="K479" s="832" t="s">
        <v>1911</v>
      </c>
      <c r="L479" s="835">
        <v>2700</v>
      </c>
      <c r="M479" s="835">
        <v>2700</v>
      </c>
      <c r="N479" s="832">
        <v>1</v>
      </c>
      <c r="O479" s="836">
        <v>1</v>
      </c>
      <c r="P479" s="835">
        <v>2700</v>
      </c>
      <c r="Q479" s="837">
        <v>1</v>
      </c>
      <c r="R479" s="832">
        <v>1</v>
      </c>
      <c r="S479" s="837">
        <v>1</v>
      </c>
      <c r="T479" s="836">
        <v>1</v>
      </c>
      <c r="U479" s="838">
        <v>1</v>
      </c>
    </row>
    <row r="480" spans="1:21" ht="14.4" customHeight="1" x14ac:dyDescent="0.3">
      <c r="A480" s="831">
        <v>11</v>
      </c>
      <c r="B480" s="832" t="s">
        <v>1297</v>
      </c>
      <c r="C480" s="832" t="s">
        <v>1302</v>
      </c>
      <c r="D480" s="833" t="s">
        <v>2255</v>
      </c>
      <c r="E480" s="834" t="s">
        <v>1328</v>
      </c>
      <c r="F480" s="832" t="s">
        <v>1299</v>
      </c>
      <c r="G480" s="832" t="s">
        <v>1535</v>
      </c>
      <c r="H480" s="832" t="s">
        <v>592</v>
      </c>
      <c r="I480" s="832" t="s">
        <v>1536</v>
      </c>
      <c r="J480" s="832" t="s">
        <v>1537</v>
      </c>
      <c r="K480" s="832" t="s">
        <v>1538</v>
      </c>
      <c r="L480" s="835">
        <v>1659.44</v>
      </c>
      <c r="M480" s="835">
        <v>14934.960000000003</v>
      </c>
      <c r="N480" s="832">
        <v>9</v>
      </c>
      <c r="O480" s="836">
        <v>9</v>
      </c>
      <c r="P480" s="835">
        <v>13275.520000000002</v>
      </c>
      <c r="Q480" s="837">
        <v>0.88888888888888884</v>
      </c>
      <c r="R480" s="832">
        <v>8</v>
      </c>
      <c r="S480" s="837">
        <v>0.88888888888888884</v>
      </c>
      <c r="T480" s="836">
        <v>8</v>
      </c>
      <c r="U480" s="838">
        <v>0.88888888888888884</v>
      </c>
    </row>
    <row r="481" spans="1:21" ht="14.4" customHeight="1" x14ac:dyDescent="0.3">
      <c r="A481" s="831">
        <v>11</v>
      </c>
      <c r="B481" s="832" t="s">
        <v>1297</v>
      </c>
      <c r="C481" s="832" t="s">
        <v>1302</v>
      </c>
      <c r="D481" s="833" t="s">
        <v>2255</v>
      </c>
      <c r="E481" s="834" t="s">
        <v>1329</v>
      </c>
      <c r="F481" s="832" t="s">
        <v>1298</v>
      </c>
      <c r="G481" s="832" t="s">
        <v>1482</v>
      </c>
      <c r="H481" s="832" t="s">
        <v>592</v>
      </c>
      <c r="I481" s="832" t="s">
        <v>1912</v>
      </c>
      <c r="J481" s="832" t="s">
        <v>1484</v>
      </c>
      <c r="K481" s="832" t="s">
        <v>1913</v>
      </c>
      <c r="L481" s="835">
        <v>96.84</v>
      </c>
      <c r="M481" s="835">
        <v>193.68</v>
      </c>
      <c r="N481" s="832">
        <v>2</v>
      </c>
      <c r="O481" s="836">
        <v>1</v>
      </c>
      <c r="P481" s="835"/>
      <c r="Q481" s="837">
        <v>0</v>
      </c>
      <c r="R481" s="832"/>
      <c r="S481" s="837">
        <v>0</v>
      </c>
      <c r="T481" s="836"/>
      <c r="U481" s="838">
        <v>0</v>
      </c>
    </row>
    <row r="482" spans="1:21" ht="14.4" customHeight="1" x14ac:dyDescent="0.3">
      <c r="A482" s="831">
        <v>11</v>
      </c>
      <c r="B482" s="832" t="s">
        <v>1297</v>
      </c>
      <c r="C482" s="832" t="s">
        <v>1302</v>
      </c>
      <c r="D482" s="833" t="s">
        <v>2255</v>
      </c>
      <c r="E482" s="834" t="s">
        <v>1329</v>
      </c>
      <c r="F482" s="832" t="s">
        <v>1298</v>
      </c>
      <c r="G482" s="832" t="s">
        <v>1335</v>
      </c>
      <c r="H482" s="832" t="s">
        <v>592</v>
      </c>
      <c r="I482" s="832" t="s">
        <v>1336</v>
      </c>
      <c r="J482" s="832" t="s">
        <v>1337</v>
      </c>
      <c r="K482" s="832" t="s">
        <v>1338</v>
      </c>
      <c r="L482" s="835">
        <v>401.63</v>
      </c>
      <c r="M482" s="835">
        <v>2409.7799999999997</v>
      </c>
      <c r="N482" s="832">
        <v>6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" customHeight="1" x14ac:dyDescent="0.3">
      <c r="A483" s="831">
        <v>11</v>
      </c>
      <c r="B483" s="832" t="s">
        <v>1297</v>
      </c>
      <c r="C483" s="832" t="s">
        <v>1302</v>
      </c>
      <c r="D483" s="833" t="s">
        <v>2255</v>
      </c>
      <c r="E483" s="834" t="s">
        <v>1329</v>
      </c>
      <c r="F483" s="832" t="s">
        <v>1298</v>
      </c>
      <c r="G483" s="832" t="s">
        <v>1641</v>
      </c>
      <c r="H483" s="832" t="s">
        <v>592</v>
      </c>
      <c r="I483" s="832" t="s">
        <v>1914</v>
      </c>
      <c r="J483" s="832" t="s">
        <v>1915</v>
      </c>
      <c r="K483" s="832" t="s">
        <v>1916</v>
      </c>
      <c r="L483" s="835">
        <v>254.37</v>
      </c>
      <c r="M483" s="835">
        <v>508.74</v>
      </c>
      <c r="N483" s="832">
        <v>2</v>
      </c>
      <c r="O483" s="836">
        <v>1</v>
      </c>
      <c r="P483" s="835"/>
      <c r="Q483" s="837">
        <v>0</v>
      </c>
      <c r="R483" s="832"/>
      <c r="S483" s="837">
        <v>0</v>
      </c>
      <c r="T483" s="836"/>
      <c r="U483" s="838">
        <v>0</v>
      </c>
    </row>
    <row r="484" spans="1:21" ht="14.4" customHeight="1" x14ac:dyDescent="0.3">
      <c r="A484" s="831">
        <v>11</v>
      </c>
      <c r="B484" s="832" t="s">
        <v>1297</v>
      </c>
      <c r="C484" s="832" t="s">
        <v>1302</v>
      </c>
      <c r="D484" s="833" t="s">
        <v>2255</v>
      </c>
      <c r="E484" s="834" t="s">
        <v>1329</v>
      </c>
      <c r="F484" s="832" t="s">
        <v>1298</v>
      </c>
      <c r="G484" s="832" t="s">
        <v>1917</v>
      </c>
      <c r="H484" s="832" t="s">
        <v>592</v>
      </c>
      <c r="I484" s="832" t="s">
        <v>1918</v>
      </c>
      <c r="J484" s="832" t="s">
        <v>1919</v>
      </c>
      <c r="K484" s="832" t="s">
        <v>1920</v>
      </c>
      <c r="L484" s="835">
        <v>79.849999999999994</v>
      </c>
      <c r="M484" s="835">
        <v>319.39999999999998</v>
      </c>
      <c r="N484" s="832">
        <v>4</v>
      </c>
      <c r="O484" s="836">
        <v>1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11</v>
      </c>
      <c r="B485" s="832" t="s">
        <v>1297</v>
      </c>
      <c r="C485" s="832" t="s">
        <v>1302</v>
      </c>
      <c r="D485" s="833" t="s">
        <v>2255</v>
      </c>
      <c r="E485" s="834" t="s">
        <v>1329</v>
      </c>
      <c r="F485" s="832" t="s">
        <v>1298</v>
      </c>
      <c r="G485" s="832" t="s">
        <v>1438</v>
      </c>
      <c r="H485" s="832" t="s">
        <v>592</v>
      </c>
      <c r="I485" s="832" t="s">
        <v>1439</v>
      </c>
      <c r="J485" s="832" t="s">
        <v>1440</v>
      </c>
      <c r="K485" s="832" t="s">
        <v>1441</v>
      </c>
      <c r="L485" s="835">
        <v>72.64</v>
      </c>
      <c r="M485" s="835">
        <v>72.64</v>
      </c>
      <c r="N485" s="832">
        <v>1</v>
      </c>
      <c r="O485" s="836">
        <v>0.5</v>
      </c>
      <c r="P485" s="835">
        <v>72.64</v>
      </c>
      <c r="Q485" s="837">
        <v>1</v>
      </c>
      <c r="R485" s="832">
        <v>1</v>
      </c>
      <c r="S485" s="837">
        <v>1</v>
      </c>
      <c r="T485" s="836">
        <v>0.5</v>
      </c>
      <c r="U485" s="838">
        <v>1</v>
      </c>
    </row>
    <row r="486" spans="1:21" ht="14.4" customHeight="1" x14ac:dyDescent="0.3">
      <c r="A486" s="831">
        <v>11</v>
      </c>
      <c r="B486" s="832" t="s">
        <v>1297</v>
      </c>
      <c r="C486" s="832" t="s">
        <v>1302</v>
      </c>
      <c r="D486" s="833" t="s">
        <v>2255</v>
      </c>
      <c r="E486" s="834" t="s">
        <v>1329</v>
      </c>
      <c r="F486" s="832" t="s">
        <v>1298</v>
      </c>
      <c r="G486" s="832" t="s">
        <v>1438</v>
      </c>
      <c r="H486" s="832" t="s">
        <v>592</v>
      </c>
      <c r="I486" s="832" t="s">
        <v>1921</v>
      </c>
      <c r="J486" s="832" t="s">
        <v>1922</v>
      </c>
      <c r="K486" s="832" t="s">
        <v>1923</v>
      </c>
      <c r="L486" s="835">
        <v>0</v>
      </c>
      <c r="M486" s="835">
        <v>0</v>
      </c>
      <c r="N486" s="832">
        <v>2</v>
      </c>
      <c r="O486" s="836">
        <v>1</v>
      </c>
      <c r="P486" s="835"/>
      <c r="Q486" s="837"/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11</v>
      </c>
      <c r="B487" s="832" t="s">
        <v>1297</v>
      </c>
      <c r="C487" s="832" t="s">
        <v>1302</v>
      </c>
      <c r="D487" s="833" t="s">
        <v>2255</v>
      </c>
      <c r="E487" s="834" t="s">
        <v>1329</v>
      </c>
      <c r="F487" s="832" t="s">
        <v>1298</v>
      </c>
      <c r="G487" s="832" t="s">
        <v>1611</v>
      </c>
      <c r="H487" s="832" t="s">
        <v>592</v>
      </c>
      <c r="I487" s="832" t="s">
        <v>1924</v>
      </c>
      <c r="J487" s="832" t="s">
        <v>1925</v>
      </c>
      <c r="K487" s="832" t="s">
        <v>1926</v>
      </c>
      <c r="L487" s="835">
        <v>0</v>
      </c>
      <c r="M487" s="835">
        <v>0</v>
      </c>
      <c r="N487" s="832">
        <v>17</v>
      </c>
      <c r="O487" s="836">
        <v>5</v>
      </c>
      <c r="P487" s="835">
        <v>0</v>
      </c>
      <c r="Q487" s="837"/>
      <c r="R487" s="832">
        <v>6</v>
      </c>
      <c r="S487" s="837">
        <v>0.35294117647058826</v>
      </c>
      <c r="T487" s="836">
        <v>2</v>
      </c>
      <c r="U487" s="838">
        <v>0.4</v>
      </c>
    </row>
    <row r="488" spans="1:21" ht="14.4" customHeight="1" x14ac:dyDescent="0.3">
      <c r="A488" s="831">
        <v>11</v>
      </c>
      <c r="B488" s="832" t="s">
        <v>1297</v>
      </c>
      <c r="C488" s="832" t="s">
        <v>1302</v>
      </c>
      <c r="D488" s="833" t="s">
        <v>2255</v>
      </c>
      <c r="E488" s="834" t="s">
        <v>1329</v>
      </c>
      <c r="F488" s="832" t="s">
        <v>1298</v>
      </c>
      <c r="G488" s="832" t="s">
        <v>1499</v>
      </c>
      <c r="H488" s="832" t="s">
        <v>592</v>
      </c>
      <c r="I488" s="832" t="s">
        <v>1500</v>
      </c>
      <c r="J488" s="832" t="s">
        <v>1501</v>
      </c>
      <c r="K488" s="832" t="s">
        <v>1502</v>
      </c>
      <c r="L488" s="835">
        <v>159.71</v>
      </c>
      <c r="M488" s="835">
        <v>2715.07</v>
      </c>
      <c r="N488" s="832">
        <v>17</v>
      </c>
      <c r="O488" s="836">
        <v>4</v>
      </c>
      <c r="P488" s="835">
        <v>958.26</v>
      </c>
      <c r="Q488" s="837">
        <v>0.3529411764705882</v>
      </c>
      <c r="R488" s="832">
        <v>6</v>
      </c>
      <c r="S488" s="837">
        <v>0.35294117647058826</v>
      </c>
      <c r="T488" s="836">
        <v>1.5</v>
      </c>
      <c r="U488" s="838">
        <v>0.375</v>
      </c>
    </row>
    <row r="489" spans="1:21" ht="14.4" customHeight="1" x14ac:dyDescent="0.3">
      <c r="A489" s="831">
        <v>11</v>
      </c>
      <c r="B489" s="832" t="s">
        <v>1297</v>
      </c>
      <c r="C489" s="832" t="s">
        <v>1302</v>
      </c>
      <c r="D489" s="833" t="s">
        <v>2255</v>
      </c>
      <c r="E489" s="834" t="s">
        <v>1329</v>
      </c>
      <c r="F489" s="832" t="s">
        <v>1298</v>
      </c>
      <c r="G489" s="832" t="s">
        <v>1927</v>
      </c>
      <c r="H489" s="832" t="s">
        <v>592</v>
      </c>
      <c r="I489" s="832" t="s">
        <v>1928</v>
      </c>
      <c r="J489" s="832" t="s">
        <v>1929</v>
      </c>
      <c r="K489" s="832" t="s">
        <v>1930</v>
      </c>
      <c r="L489" s="835">
        <v>1235.6300000000001</v>
      </c>
      <c r="M489" s="835">
        <v>1235.6300000000001</v>
      </c>
      <c r="N489" s="832">
        <v>1</v>
      </c>
      <c r="O489" s="836">
        <v>1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" customHeight="1" x14ac:dyDescent="0.3">
      <c r="A490" s="831">
        <v>11</v>
      </c>
      <c r="B490" s="832" t="s">
        <v>1297</v>
      </c>
      <c r="C490" s="832" t="s">
        <v>1302</v>
      </c>
      <c r="D490" s="833" t="s">
        <v>2255</v>
      </c>
      <c r="E490" s="834" t="s">
        <v>1329</v>
      </c>
      <c r="F490" s="832" t="s">
        <v>1298</v>
      </c>
      <c r="G490" s="832" t="s">
        <v>1371</v>
      </c>
      <c r="H490" s="832" t="s">
        <v>592</v>
      </c>
      <c r="I490" s="832" t="s">
        <v>1372</v>
      </c>
      <c r="J490" s="832" t="s">
        <v>870</v>
      </c>
      <c r="K490" s="832" t="s">
        <v>1373</v>
      </c>
      <c r="L490" s="835">
        <v>0</v>
      </c>
      <c r="M490" s="835">
        <v>0</v>
      </c>
      <c r="N490" s="832">
        <v>1</v>
      </c>
      <c r="O490" s="836">
        <v>0.5</v>
      </c>
      <c r="P490" s="835"/>
      <c r="Q490" s="837"/>
      <c r="R490" s="832"/>
      <c r="S490" s="837">
        <v>0</v>
      </c>
      <c r="T490" s="836"/>
      <c r="U490" s="838">
        <v>0</v>
      </c>
    </row>
    <row r="491" spans="1:21" ht="14.4" customHeight="1" x14ac:dyDescent="0.3">
      <c r="A491" s="831">
        <v>11</v>
      </c>
      <c r="B491" s="832" t="s">
        <v>1297</v>
      </c>
      <c r="C491" s="832" t="s">
        <v>1302</v>
      </c>
      <c r="D491" s="833" t="s">
        <v>2255</v>
      </c>
      <c r="E491" s="834" t="s">
        <v>1329</v>
      </c>
      <c r="F491" s="832" t="s">
        <v>1298</v>
      </c>
      <c r="G491" s="832" t="s">
        <v>1675</v>
      </c>
      <c r="H491" s="832" t="s">
        <v>592</v>
      </c>
      <c r="I491" s="832" t="s">
        <v>1931</v>
      </c>
      <c r="J491" s="832" t="s">
        <v>1932</v>
      </c>
      <c r="K491" s="832" t="s">
        <v>1933</v>
      </c>
      <c r="L491" s="835">
        <v>98.75</v>
      </c>
      <c r="M491" s="835">
        <v>197.5</v>
      </c>
      <c r="N491" s="832">
        <v>2</v>
      </c>
      <c r="O491" s="836">
        <v>1</v>
      </c>
      <c r="P491" s="835">
        <v>197.5</v>
      </c>
      <c r="Q491" s="837">
        <v>1</v>
      </c>
      <c r="R491" s="832">
        <v>2</v>
      </c>
      <c r="S491" s="837">
        <v>1</v>
      </c>
      <c r="T491" s="836">
        <v>1</v>
      </c>
      <c r="U491" s="838">
        <v>1</v>
      </c>
    </row>
    <row r="492" spans="1:21" ht="14.4" customHeight="1" x14ac:dyDescent="0.3">
      <c r="A492" s="831">
        <v>11</v>
      </c>
      <c r="B492" s="832" t="s">
        <v>1297</v>
      </c>
      <c r="C492" s="832" t="s">
        <v>1302</v>
      </c>
      <c r="D492" s="833" t="s">
        <v>2255</v>
      </c>
      <c r="E492" s="834" t="s">
        <v>1329</v>
      </c>
      <c r="F492" s="832" t="s">
        <v>1298</v>
      </c>
      <c r="G492" s="832" t="s">
        <v>1873</v>
      </c>
      <c r="H492" s="832" t="s">
        <v>592</v>
      </c>
      <c r="I492" s="832" t="s">
        <v>1874</v>
      </c>
      <c r="J492" s="832" t="s">
        <v>958</v>
      </c>
      <c r="K492" s="832" t="s">
        <v>1099</v>
      </c>
      <c r="L492" s="835">
        <v>38.56</v>
      </c>
      <c r="M492" s="835">
        <v>38.56</v>
      </c>
      <c r="N492" s="832">
        <v>1</v>
      </c>
      <c r="O492" s="836">
        <v>0.5</v>
      </c>
      <c r="P492" s="835">
        <v>38.56</v>
      </c>
      <c r="Q492" s="837">
        <v>1</v>
      </c>
      <c r="R492" s="832">
        <v>1</v>
      </c>
      <c r="S492" s="837">
        <v>1</v>
      </c>
      <c r="T492" s="836">
        <v>0.5</v>
      </c>
      <c r="U492" s="838">
        <v>1</v>
      </c>
    </row>
    <row r="493" spans="1:21" ht="14.4" customHeight="1" x14ac:dyDescent="0.3">
      <c r="A493" s="831">
        <v>11</v>
      </c>
      <c r="B493" s="832" t="s">
        <v>1297</v>
      </c>
      <c r="C493" s="832" t="s">
        <v>1302</v>
      </c>
      <c r="D493" s="833" t="s">
        <v>2255</v>
      </c>
      <c r="E493" s="834" t="s">
        <v>1329</v>
      </c>
      <c r="F493" s="832" t="s">
        <v>1298</v>
      </c>
      <c r="G493" s="832" t="s">
        <v>1577</v>
      </c>
      <c r="H493" s="832" t="s">
        <v>635</v>
      </c>
      <c r="I493" s="832" t="s">
        <v>1787</v>
      </c>
      <c r="J493" s="832" t="s">
        <v>1788</v>
      </c>
      <c r="K493" s="832" t="s">
        <v>1789</v>
      </c>
      <c r="L493" s="835">
        <v>96.84</v>
      </c>
      <c r="M493" s="835">
        <v>484.20000000000005</v>
      </c>
      <c r="N493" s="832">
        <v>5</v>
      </c>
      <c r="O493" s="836">
        <v>2</v>
      </c>
      <c r="P493" s="835">
        <v>96.84</v>
      </c>
      <c r="Q493" s="837">
        <v>0.19999999999999998</v>
      </c>
      <c r="R493" s="832">
        <v>1</v>
      </c>
      <c r="S493" s="837">
        <v>0.2</v>
      </c>
      <c r="T493" s="836">
        <v>1</v>
      </c>
      <c r="U493" s="838">
        <v>0.5</v>
      </c>
    </row>
    <row r="494" spans="1:21" ht="14.4" customHeight="1" x14ac:dyDescent="0.3">
      <c r="A494" s="831">
        <v>11</v>
      </c>
      <c r="B494" s="832" t="s">
        <v>1297</v>
      </c>
      <c r="C494" s="832" t="s">
        <v>1302</v>
      </c>
      <c r="D494" s="833" t="s">
        <v>2255</v>
      </c>
      <c r="E494" s="834" t="s">
        <v>1329</v>
      </c>
      <c r="F494" s="832" t="s">
        <v>1298</v>
      </c>
      <c r="G494" s="832" t="s">
        <v>1577</v>
      </c>
      <c r="H494" s="832" t="s">
        <v>635</v>
      </c>
      <c r="I494" s="832" t="s">
        <v>1875</v>
      </c>
      <c r="J494" s="832" t="s">
        <v>1788</v>
      </c>
      <c r="K494" s="832" t="s">
        <v>1876</v>
      </c>
      <c r="L494" s="835">
        <v>193.68</v>
      </c>
      <c r="M494" s="835">
        <v>2130.4800000000005</v>
      </c>
      <c r="N494" s="832">
        <v>11</v>
      </c>
      <c r="O494" s="836">
        <v>8.5</v>
      </c>
      <c r="P494" s="835">
        <v>968.40000000000009</v>
      </c>
      <c r="Q494" s="837">
        <v>0.45454545454545447</v>
      </c>
      <c r="R494" s="832">
        <v>5</v>
      </c>
      <c r="S494" s="837">
        <v>0.45454545454545453</v>
      </c>
      <c r="T494" s="836">
        <v>3.5</v>
      </c>
      <c r="U494" s="838">
        <v>0.41176470588235292</v>
      </c>
    </row>
    <row r="495" spans="1:21" ht="14.4" customHeight="1" x14ac:dyDescent="0.3">
      <c r="A495" s="831">
        <v>11</v>
      </c>
      <c r="B495" s="832" t="s">
        <v>1297</v>
      </c>
      <c r="C495" s="832" t="s">
        <v>1302</v>
      </c>
      <c r="D495" s="833" t="s">
        <v>2255</v>
      </c>
      <c r="E495" s="834" t="s">
        <v>1329</v>
      </c>
      <c r="F495" s="832" t="s">
        <v>1298</v>
      </c>
      <c r="G495" s="832" t="s">
        <v>1339</v>
      </c>
      <c r="H495" s="832" t="s">
        <v>635</v>
      </c>
      <c r="I495" s="832" t="s">
        <v>1934</v>
      </c>
      <c r="J495" s="832" t="s">
        <v>1935</v>
      </c>
      <c r="K495" s="832" t="s">
        <v>1936</v>
      </c>
      <c r="L495" s="835">
        <v>2309.36</v>
      </c>
      <c r="M495" s="835">
        <v>2309.36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11</v>
      </c>
      <c r="B496" s="832" t="s">
        <v>1297</v>
      </c>
      <c r="C496" s="832" t="s">
        <v>1302</v>
      </c>
      <c r="D496" s="833" t="s">
        <v>2255</v>
      </c>
      <c r="E496" s="834" t="s">
        <v>1329</v>
      </c>
      <c r="F496" s="832" t="s">
        <v>1298</v>
      </c>
      <c r="G496" s="832" t="s">
        <v>1358</v>
      </c>
      <c r="H496" s="832" t="s">
        <v>635</v>
      </c>
      <c r="I496" s="832" t="s">
        <v>1144</v>
      </c>
      <c r="J496" s="832" t="s">
        <v>636</v>
      </c>
      <c r="K496" s="832" t="s">
        <v>1145</v>
      </c>
      <c r="L496" s="835">
        <v>48.42</v>
      </c>
      <c r="M496" s="835">
        <v>581.04000000000008</v>
      </c>
      <c r="N496" s="832">
        <v>12</v>
      </c>
      <c r="O496" s="836">
        <v>8.5</v>
      </c>
      <c r="P496" s="835">
        <v>193.68</v>
      </c>
      <c r="Q496" s="837">
        <v>0.33333333333333331</v>
      </c>
      <c r="R496" s="832">
        <v>4</v>
      </c>
      <c r="S496" s="837">
        <v>0.33333333333333331</v>
      </c>
      <c r="T496" s="836">
        <v>3.5</v>
      </c>
      <c r="U496" s="838">
        <v>0.41176470588235292</v>
      </c>
    </row>
    <row r="497" spans="1:21" ht="14.4" customHeight="1" x14ac:dyDescent="0.3">
      <c r="A497" s="831">
        <v>11</v>
      </c>
      <c r="B497" s="832" t="s">
        <v>1297</v>
      </c>
      <c r="C497" s="832" t="s">
        <v>1302</v>
      </c>
      <c r="D497" s="833" t="s">
        <v>2255</v>
      </c>
      <c r="E497" s="834" t="s">
        <v>1329</v>
      </c>
      <c r="F497" s="832" t="s">
        <v>1298</v>
      </c>
      <c r="G497" s="832" t="s">
        <v>1358</v>
      </c>
      <c r="H497" s="832" t="s">
        <v>592</v>
      </c>
      <c r="I497" s="832" t="s">
        <v>1462</v>
      </c>
      <c r="J497" s="832" t="s">
        <v>636</v>
      </c>
      <c r="K497" s="832" t="s">
        <v>1463</v>
      </c>
      <c r="L497" s="835">
        <v>48.42</v>
      </c>
      <c r="M497" s="835">
        <v>145.26</v>
      </c>
      <c r="N497" s="832">
        <v>3</v>
      </c>
      <c r="O497" s="836">
        <v>2</v>
      </c>
      <c r="P497" s="835"/>
      <c r="Q497" s="837">
        <v>0</v>
      </c>
      <c r="R497" s="832"/>
      <c r="S497" s="837">
        <v>0</v>
      </c>
      <c r="T497" s="836"/>
      <c r="U497" s="838">
        <v>0</v>
      </c>
    </row>
    <row r="498" spans="1:21" ht="14.4" customHeight="1" x14ac:dyDescent="0.3">
      <c r="A498" s="831">
        <v>11</v>
      </c>
      <c r="B498" s="832" t="s">
        <v>1297</v>
      </c>
      <c r="C498" s="832" t="s">
        <v>1302</v>
      </c>
      <c r="D498" s="833" t="s">
        <v>2255</v>
      </c>
      <c r="E498" s="834" t="s">
        <v>1329</v>
      </c>
      <c r="F498" s="832" t="s">
        <v>1298</v>
      </c>
      <c r="G498" s="832" t="s">
        <v>1358</v>
      </c>
      <c r="H498" s="832" t="s">
        <v>592</v>
      </c>
      <c r="I498" s="832" t="s">
        <v>1937</v>
      </c>
      <c r="J498" s="832" t="s">
        <v>636</v>
      </c>
      <c r="K498" s="832" t="s">
        <v>1938</v>
      </c>
      <c r="L498" s="835">
        <v>0</v>
      </c>
      <c r="M498" s="835">
        <v>0</v>
      </c>
      <c r="N498" s="832">
        <v>1</v>
      </c>
      <c r="O498" s="836">
        <v>0.5</v>
      </c>
      <c r="P498" s="835">
        <v>0</v>
      </c>
      <c r="Q498" s="837"/>
      <c r="R498" s="832">
        <v>1</v>
      </c>
      <c r="S498" s="837">
        <v>1</v>
      </c>
      <c r="T498" s="836">
        <v>0.5</v>
      </c>
      <c r="U498" s="838">
        <v>1</v>
      </c>
    </row>
    <row r="499" spans="1:21" ht="14.4" customHeight="1" x14ac:dyDescent="0.3">
      <c r="A499" s="831">
        <v>11</v>
      </c>
      <c r="B499" s="832" t="s">
        <v>1297</v>
      </c>
      <c r="C499" s="832" t="s">
        <v>1302</v>
      </c>
      <c r="D499" s="833" t="s">
        <v>2255</v>
      </c>
      <c r="E499" s="834" t="s">
        <v>1329</v>
      </c>
      <c r="F499" s="832" t="s">
        <v>1298</v>
      </c>
      <c r="G499" s="832" t="s">
        <v>1939</v>
      </c>
      <c r="H499" s="832" t="s">
        <v>635</v>
      </c>
      <c r="I499" s="832" t="s">
        <v>1157</v>
      </c>
      <c r="J499" s="832" t="s">
        <v>741</v>
      </c>
      <c r="K499" s="832" t="s">
        <v>1158</v>
      </c>
      <c r="L499" s="835">
        <v>63.75</v>
      </c>
      <c r="M499" s="835">
        <v>63.75</v>
      </c>
      <c r="N499" s="832">
        <v>1</v>
      </c>
      <c r="O499" s="836">
        <v>0.5</v>
      </c>
      <c r="P499" s="835">
        <v>63.75</v>
      </c>
      <c r="Q499" s="837">
        <v>1</v>
      </c>
      <c r="R499" s="832">
        <v>1</v>
      </c>
      <c r="S499" s="837">
        <v>1</v>
      </c>
      <c r="T499" s="836">
        <v>0.5</v>
      </c>
      <c r="U499" s="838">
        <v>1</v>
      </c>
    </row>
    <row r="500" spans="1:21" ht="14.4" customHeight="1" x14ac:dyDescent="0.3">
      <c r="A500" s="831">
        <v>11</v>
      </c>
      <c r="B500" s="832" t="s">
        <v>1297</v>
      </c>
      <c r="C500" s="832" t="s">
        <v>1302</v>
      </c>
      <c r="D500" s="833" t="s">
        <v>2255</v>
      </c>
      <c r="E500" s="834" t="s">
        <v>1329</v>
      </c>
      <c r="F500" s="832" t="s">
        <v>1298</v>
      </c>
      <c r="G500" s="832" t="s">
        <v>1940</v>
      </c>
      <c r="H500" s="832" t="s">
        <v>592</v>
      </c>
      <c r="I500" s="832" t="s">
        <v>1941</v>
      </c>
      <c r="J500" s="832" t="s">
        <v>1942</v>
      </c>
      <c r="K500" s="832" t="s">
        <v>1943</v>
      </c>
      <c r="L500" s="835">
        <v>54.13</v>
      </c>
      <c r="M500" s="835">
        <v>54.13</v>
      </c>
      <c r="N500" s="832">
        <v>1</v>
      </c>
      <c r="O500" s="836">
        <v>1</v>
      </c>
      <c r="P500" s="835">
        <v>54.13</v>
      </c>
      <c r="Q500" s="837">
        <v>1</v>
      </c>
      <c r="R500" s="832">
        <v>1</v>
      </c>
      <c r="S500" s="837">
        <v>1</v>
      </c>
      <c r="T500" s="836">
        <v>1</v>
      </c>
      <c r="U500" s="838">
        <v>1</v>
      </c>
    </row>
    <row r="501" spans="1:21" ht="14.4" customHeight="1" x14ac:dyDescent="0.3">
      <c r="A501" s="831">
        <v>11</v>
      </c>
      <c r="B501" s="832" t="s">
        <v>1297</v>
      </c>
      <c r="C501" s="832" t="s">
        <v>1302</v>
      </c>
      <c r="D501" s="833" t="s">
        <v>2255</v>
      </c>
      <c r="E501" s="834" t="s">
        <v>1329</v>
      </c>
      <c r="F501" s="832" t="s">
        <v>1298</v>
      </c>
      <c r="G501" s="832" t="s">
        <v>1342</v>
      </c>
      <c r="H501" s="832" t="s">
        <v>635</v>
      </c>
      <c r="I501" s="832" t="s">
        <v>1147</v>
      </c>
      <c r="J501" s="832" t="s">
        <v>1148</v>
      </c>
      <c r="K501" s="832" t="s">
        <v>1149</v>
      </c>
      <c r="L501" s="835">
        <v>0</v>
      </c>
      <c r="M501" s="835">
        <v>0</v>
      </c>
      <c r="N501" s="832">
        <v>10</v>
      </c>
      <c r="O501" s="836">
        <v>2</v>
      </c>
      <c r="P501" s="835">
        <v>0</v>
      </c>
      <c r="Q501" s="837"/>
      <c r="R501" s="832">
        <v>4</v>
      </c>
      <c r="S501" s="837">
        <v>0.4</v>
      </c>
      <c r="T501" s="836">
        <v>1</v>
      </c>
      <c r="U501" s="838">
        <v>0.5</v>
      </c>
    </row>
    <row r="502" spans="1:21" ht="14.4" customHeight="1" x14ac:dyDescent="0.3">
      <c r="A502" s="831">
        <v>11</v>
      </c>
      <c r="B502" s="832" t="s">
        <v>1297</v>
      </c>
      <c r="C502" s="832" t="s">
        <v>1302</v>
      </c>
      <c r="D502" s="833" t="s">
        <v>2255</v>
      </c>
      <c r="E502" s="834" t="s">
        <v>1329</v>
      </c>
      <c r="F502" s="832" t="s">
        <v>1298</v>
      </c>
      <c r="G502" s="832" t="s">
        <v>1847</v>
      </c>
      <c r="H502" s="832" t="s">
        <v>592</v>
      </c>
      <c r="I502" s="832" t="s">
        <v>1848</v>
      </c>
      <c r="J502" s="832" t="s">
        <v>1849</v>
      </c>
      <c r="K502" s="832" t="s">
        <v>1850</v>
      </c>
      <c r="L502" s="835">
        <v>77.13</v>
      </c>
      <c r="M502" s="835">
        <v>77.13</v>
      </c>
      <c r="N502" s="832">
        <v>1</v>
      </c>
      <c r="O502" s="836">
        <v>0.5</v>
      </c>
      <c r="P502" s="835">
        <v>77.13</v>
      </c>
      <c r="Q502" s="837">
        <v>1</v>
      </c>
      <c r="R502" s="832">
        <v>1</v>
      </c>
      <c r="S502" s="837">
        <v>1</v>
      </c>
      <c r="T502" s="836">
        <v>0.5</v>
      </c>
      <c r="U502" s="838">
        <v>1</v>
      </c>
    </row>
    <row r="503" spans="1:21" ht="14.4" customHeight="1" x14ac:dyDescent="0.3">
      <c r="A503" s="831">
        <v>11</v>
      </c>
      <c r="B503" s="832" t="s">
        <v>1297</v>
      </c>
      <c r="C503" s="832" t="s">
        <v>1302</v>
      </c>
      <c r="D503" s="833" t="s">
        <v>2255</v>
      </c>
      <c r="E503" s="834" t="s">
        <v>1329</v>
      </c>
      <c r="F503" s="832" t="s">
        <v>1298</v>
      </c>
      <c r="G503" s="832" t="s">
        <v>1343</v>
      </c>
      <c r="H503" s="832" t="s">
        <v>592</v>
      </c>
      <c r="I503" s="832" t="s">
        <v>1944</v>
      </c>
      <c r="J503" s="832" t="s">
        <v>1345</v>
      </c>
      <c r="K503" s="832" t="s">
        <v>1697</v>
      </c>
      <c r="L503" s="835">
        <v>93.96</v>
      </c>
      <c r="M503" s="835">
        <v>187.92</v>
      </c>
      <c r="N503" s="832">
        <v>2</v>
      </c>
      <c r="O503" s="836">
        <v>0.5</v>
      </c>
      <c r="P503" s="835">
        <v>187.92</v>
      </c>
      <c r="Q503" s="837">
        <v>1</v>
      </c>
      <c r="R503" s="832">
        <v>2</v>
      </c>
      <c r="S503" s="837">
        <v>1</v>
      </c>
      <c r="T503" s="836">
        <v>0.5</v>
      </c>
      <c r="U503" s="838">
        <v>1</v>
      </c>
    </row>
    <row r="504" spans="1:21" ht="14.4" customHeight="1" x14ac:dyDescent="0.3">
      <c r="A504" s="831">
        <v>11</v>
      </c>
      <c r="B504" s="832" t="s">
        <v>1297</v>
      </c>
      <c r="C504" s="832" t="s">
        <v>1302</v>
      </c>
      <c r="D504" s="833" t="s">
        <v>2255</v>
      </c>
      <c r="E504" s="834" t="s">
        <v>1329</v>
      </c>
      <c r="F504" s="832" t="s">
        <v>1298</v>
      </c>
      <c r="G504" s="832" t="s">
        <v>1343</v>
      </c>
      <c r="H504" s="832" t="s">
        <v>592</v>
      </c>
      <c r="I504" s="832" t="s">
        <v>1385</v>
      </c>
      <c r="J504" s="832" t="s">
        <v>1386</v>
      </c>
      <c r="K504" s="832" t="s">
        <v>1387</v>
      </c>
      <c r="L504" s="835">
        <v>119.1</v>
      </c>
      <c r="M504" s="835">
        <v>238.2</v>
      </c>
      <c r="N504" s="832">
        <v>2</v>
      </c>
      <c r="O504" s="836">
        <v>1</v>
      </c>
      <c r="P504" s="835"/>
      <c r="Q504" s="837">
        <v>0</v>
      </c>
      <c r="R504" s="832"/>
      <c r="S504" s="837">
        <v>0</v>
      </c>
      <c r="T504" s="836"/>
      <c r="U504" s="838">
        <v>0</v>
      </c>
    </row>
    <row r="505" spans="1:21" ht="14.4" customHeight="1" x14ac:dyDescent="0.3">
      <c r="A505" s="831">
        <v>11</v>
      </c>
      <c r="B505" s="832" t="s">
        <v>1297</v>
      </c>
      <c r="C505" s="832" t="s">
        <v>1302</v>
      </c>
      <c r="D505" s="833" t="s">
        <v>2255</v>
      </c>
      <c r="E505" s="834" t="s">
        <v>1329</v>
      </c>
      <c r="F505" s="832" t="s">
        <v>1298</v>
      </c>
      <c r="G505" s="832" t="s">
        <v>1512</v>
      </c>
      <c r="H505" s="832" t="s">
        <v>635</v>
      </c>
      <c r="I505" s="832" t="s">
        <v>1271</v>
      </c>
      <c r="J505" s="832" t="s">
        <v>749</v>
      </c>
      <c r="K505" s="832" t="s">
        <v>1272</v>
      </c>
      <c r="L505" s="835">
        <v>0</v>
      </c>
      <c r="M505" s="835">
        <v>0</v>
      </c>
      <c r="N505" s="832">
        <v>1</v>
      </c>
      <c r="O505" s="836">
        <v>1</v>
      </c>
      <c r="P505" s="835">
        <v>0</v>
      </c>
      <c r="Q505" s="837"/>
      <c r="R505" s="832">
        <v>1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11</v>
      </c>
      <c r="B506" s="832" t="s">
        <v>1297</v>
      </c>
      <c r="C506" s="832" t="s">
        <v>1302</v>
      </c>
      <c r="D506" s="833" t="s">
        <v>2255</v>
      </c>
      <c r="E506" s="834" t="s">
        <v>1329</v>
      </c>
      <c r="F506" s="832" t="s">
        <v>1298</v>
      </c>
      <c r="G506" s="832" t="s">
        <v>1945</v>
      </c>
      <c r="H506" s="832" t="s">
        <v>635</v>
      </c>
      <c r="I506" s="832" t="s">
        <v>1946</v>
      </c>
      <c r="J506" s="832" t="s">
        <v>1947</v>
      </c>
      <c r="K506" s="832" t="s">
        <v>1948</v>
      </c>
      <c r="L506" s="835">
        <v>707.67</v>
      </c>
      <c r="M506" s="835">
        <v>707.67</v>
      </c>
      <c r="N506" s="832">
        <v>1</v>
      </c>
      <c r="O506" s="836">
        <v>0.5</v>
      </c>
      <c r="P506" s="835">
        <v>707.67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" customHeight="1" x14ac:dyDescent="0.3">
      <c r="A507" s="831">
        <v>11</v>
      </c>
      <c r="B507" s="832" t="s">
        <v>1297</v>
      </c>
      <c r="C507" s="832" t="s">
        <v>1302</v>
      </c>
      <c r="D507" s="833" t="s">
        <v>2255</v>
      </c>
      <c r="E507" s="834" t="s">
        <v>1329</v>
      </c>
      <c r="F507" s="832" t="s">
        <v>1298</v>
      </c>
      <c r="G507" s="832" t="s">
        <v>1949</v>
      </c>
      <c r="H507" s="832" t="s">
        <v>592</v>
      </c>
      <c r="I507" s="832" t="s">
        <v>1950</v>
      </c>
      <c r="J507" s="832" t="s">
        <v>977</v>
      </c>
      <c r="K507" s="832" t="s">
        <v>1951</v>
      </c>
      <c r="L507" s="835">
        <v>0</v>
      </c>
      <c r="M507" s="835">
        <v>0</v>
      </c>
      <c r="N507" s="832">
        <v>1</v>
      </c>
      <c r="O507" s="836">
        <v>0.5</v>
      </c>
      <c r="P507" s="835">
        <v>0</v>
      </c>
      <c r="Q507" s="837"/>
      <c r="R507" s="832">
        <v>1</v>
      </c>
      <c r="S507" s="837">
        <v>1</v>
      </c>
      <c r="T507" s="836">
        <v>0.5</v>
      </c>
      <c r="U507" s="838">
        <v>1</v>
      </c>
    </row>
    <row r="508" spans="1:21" ht="14.4" customHeight="1" x14ac:dyDescent="0.3">
      <c r="A508" s="831">
        <v>11</v>
      </c>
      <c r="B508" s="832" t="s">
        <v>1297</v>
      </c>
      <c r="C508" s="832" t="s">
        <v>1302</v>
      </c>
      <c r="D508" s="833" t="s">
        <v>2255</v>
      </c>
      <c r="E508" s="834" t="s">
        <v>1329</v>
      </c>
      <c r="F508" s="832" t="s">
        <v>1298</v>
      </c>
      <c r="G508" s="832" t="s">
        <v>1402</v>
      </c>
      <c r="H508" s="832" t="s">
        <v>592</v>
      </c>
      <c r="I508" s="832" t="s">
        <v>1403</v>
      </c>
      <c r="J508" s="832" t="s">
        <v>1404</v>
      </c>
      <c r="K508" s="832" t="s">
        <v>1405</v>
      </c>
      <c r="L508" s="835">
        <v>50.32</v>
      </c>
      <c r="M508" s="835">
        <v>603.84</v>
      </c>
      <c r="N508" s="832">
        <v>12</v>
      </c>
      <c r="O508" s="836">
        <v>4.5</v>
      </c>
      <c r="P508" s="835">
        <v>301.92</v>
      </c>
      <c r="Q508" s="837">
        <v>0.5</v>
      </c>
      <c r="R508" s="832">
        <v>6</v>
      </c>
      <c r="S508" s="837">
        <v>0.5</v>
      </c>
      <c r="T508" s="836">
        <v>2.5</v>
      </c>
      <c r="U508" s="838">
        <v>0.55555555555555558</v>
      </c>
    </row>
    <row r="509" spans="1:21" ht="14.4" customHeight="1" x14ac:dyDescent="0.3">
      <c r="A509" s="831">
        <v>11</v>
      </c>
      <c r="B509" s="832" t="s">
        <v>1297</v>
      </c>
      <c r="C509" s="832" t="s">
        <v>1302</v>
      </c>
      <c r="D509" s="833" t="s">
        <v>2255</v>
      </c>
      <c r="E509" s="834" t="s">
        <v>1329</v>
      </c>
      <c r="F509" s="832" t="s">
        <v>1298</v>
      </c>
      <c r="G509" s="832" t="s">
        <v>1426</v>
      </c>
      <c r="H509" s="832" t="s">
        <v>592</v>
      </c>
      <c r="I509" s="832" t="s">
        <v>1804</v>
      </c>
      <c r="J509" s="832" t="s">
        <v>1017</v>
      </c>
      <c r="K509" s="832" t="s">
        <v>1128</v>
      </c>
      <c r="L509" s="835">
        <v>154.36000000000001</v>
      </c>
      <c r="M509" s="835">
        <v>154.36000000000001</v>
      </c>
      <c r="N509" s="832">
        <v>1</v>
      </c>
      <c r="O509" s="836">
        <v>1</v>
      </c>
      <c r="P509" s="835">
        <v>154.36000000000001</v>
      </c>
      <c r="Q509" s="837">
        <v>1</v>
      </c>
      <c r="R509" s="832">
        <v>1</v>
      </c>
      <c r="S509" s="837">
        <v>1</v>
      </c>
      <c r="T509" s="836">
        <v>1</v>
      </c>
      <c r="U509" s="838">
        <v>1</v>
      </c>
    </row>
    <row r="510" spans="1:21" ht="14.4" customHeight="1" x14ac:dyDescent="0.3">
      <c r="A510" s="831">
        <v>11</v>
      </c>
      <c r="B510" s="832" t="s">
        <v>1297</v>
      </c>
      <c r="C510" s="832" t="s">
        <v>1302</v>
      </c>
      <c r="D510" s="833" t="s">
        <v>2255</v>
      </c>
      <c r="E510" s="834" t="s">
        <v>1329</v>
      </c>
      <c r="F510" s="832" t="s">
        <v>1299</v>
      </c>
      <c r="G510" s="832" t="s">
        <v>1516</v>
      </c>
      <c r="H510" s="832" t="s">
        <v>592</v>
      </c>
      <c r="I510" s="832" t="s">
        <v>1952</v>
      </c>
      <c r="J510" s="832" t="s">
        <v>1953</v>
      </c>
      <c r="K510" s="832"/>
      <c r="L510" s="835">
        <v>0</v>
      </c>
      <c r="M510" s="835">
        <v>0</v>
      </c>
      <c r="N510" s="832">
        <v>2</v>
      </c>
      <c r="O510" s="836">
        <v>2</v>
      </c>
      <c r="P510" s="835"/>
      <c r="Q510" s="837"/>
      <c r="R510" s="832"/>
      <c r="S510" s="837">
        <v>0</v>
      </c>
      <c r="T510" s="836"/>
      <c r="U510" s="838">
        <v>0</v>
      </c>
    </row>
    <row r="511" spans="1:21" ht="14.4" customHeight="1" x14ac:dyDescent="0.3">
      <c r="A511" s="831">
        <v>11</v>
      </c>
      <c r="B511" s="832" t="s">
        <v>1297</v>
      </c>
      <c r="C511" s="832" t="s">
        <v>1302</v>
      </c>
      <c r="D511" s="833" t="s">
        <v>2255</v>
      </c>
      <c r="E511" s="834" t="s">
        <v>1329</v>
      </c>
      <c r="F511" s="832" t="s">
        <v>1299</v>
      </c>
      <c r="G511" s="832" t="s">
        <v>1347</v>
      </c>
      <c r="H511" s="832" t="s">
        <v>592</v>
      </c>
      <c r="I511" s="832" t="s">
        <v>1351</v>
      </c>
      <c r="J511" s="832" t="s">
        <v>1352</v>
      </c>
      <c r="K511" s="832" t="s">
        <v>1353</v>
      </c>
      <c r="L511" s="835">
        <v>500</v>
      </c>
      <c r="M511" s="835">
        <v>500</v>
      </c>
      <c r="N511" s="832">
        <v>1</v>
      </c>
      <c r="O511" s="836">
        <v>1</v>
      </c>
      <c r="P511" s="835">
        <v>500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11</v>
      </c>
      <c r="B512" s="832" t="s">
        <v>1297</v>
      </c>
      <c r="C512" s="832" t="s">
        <v>1302</v>
      </c>
      <c r="D512" s="833" t="s">
        <v>2255</v>
      </c>
      <c r="E512" s="834" t="s">
        <v>1329</v>
      </c>
      <c r="F512" s="832" t="s">
        <v>1299</v>
      </c>
      <c r="G512" s="832" t="s">
        <v>1347</v>
      </c>
      <c r="H512" s="832" t="s">
        <v>592</v>
      </c>
      <c r="I512" s="832" t="s">
        <v>1592</v>
      </c>
      <c r="J512" s="832" t="s">
        <v>1593</v>
      </c>
      <c r="K512" s="832"/>
      <c r="L512" s="835">
        <v>600</v>
      </c>
      <c r="M512" s="835">
        <v>600</v>
      </c>
      <c r="N512" s="832">
        <v>1</v>
      </c>
      <c r="O512" s="836">
        <v>1</v>
      </c>
      <c r="P512" s="835">
        <v>600</v>
      </c>
      <c r="Q512" s="837">
        <v>1</v>
      </c>
      <c r="R512" s="832">
        <v>1</v>
      </c>
      <c r="S512" s="837">
        <v>1</v>
      </c>
      <c r="T512" s="836">
        <v>1</v>
      </c>
      <c r="U512" s="838">
        <v>1</v>
      </c>
    </row>
    <row r="513" spans="1:21" ht="14.4" customHeight="1" x14ac:dyDescent="0.3">
      <c r="A513" s="831">
        <v>11</v>
      </c>
      <c r="B513" s="832" t="s">
        <v>1297</v>
      </c>
      <c r="C513" s="832" t="s">
        <v>1302</v>
      </c>
      <c r="D513" s="833" t="s">
        <v>2255</v>
      </c>
      <c r="E513" s="834" t="s">
        <v>1329</v>
      </c>
      <c r="F513" s="832" t="s">
        <v>1299</v>
      </c>
      <c r="G513" s="832" t="s">
        <v>1347</v>
      </c>
      <c r="H513" s="832" t="s">
        <v>592</v>
      </c>
      <c r="I513" s="832" t="s">
        <v>1805</v>
      </c>
      <c r="J513" s="832" t="s">
        <v>1806</v>
      </c>
      <c r="K513" s="832" t="s">
        <v>1807</v>
      </c>
      <c r="L513" s="835">
        <v>1600</v>
      </c>
      <c r="M513" s="835">
        <v>1600</v>
      </c>
      <c r="N513" s="832">
        <v>1</v>
      </c>
      <c r="O513" s="836">
        <v>1</v>
      </c>
      <c r="P513" s="835">
        <v>1600</v>
      </c>
      <c r="Q513" s="837">
        <v>1</v>
      </c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11</v>
      </c>
      <c r="B514" s="832" t="s">
        <v>1297</v>
      </c>
      <c r="C514" s="832" t="s">
        <v>1302</v>
      </c>
      <c r="D514" s="833" t="s">
        <v>2255</v>
      </c>
      <c r="E514" s="834" t="s">
        <v>1329</v>
      </c>
      <c r="F514" s="832" t="s">
        <v>1299</v>
      </c>
      <c r="G514" s="832" t="s">
        <v>1347</v>
      </c>
      <c r="H514" s="832" t="s">
        <v>592</v>
      </c>
      <c r="I514" s="832" t="s">
        <v>1884</v>
      </c>
      <c r="J514" s="832" t="s">
        <v>1885</v>
      </c>
      <c r="K514" s="832" t="s">
        <v>1886</v>
      </c>
      <c r="L514" s="835">
        <v>350</v>
      </c>
      <c r="M514" s="835">
        <v>350</v>
      </c>
      <c r="N514" s="832">
        <v>1</v>
      </c>
      <c r="O514" s="836">
        <v>1</v>
      </c>
      <c r="P514" s="835"/>
      <c r="Q514" s="837">
        <v>0</v>
      </c>
      <c r="R514" s="832"/>
      <c r="S514" s="837">
        <v>0</v>
      </c>
      <c r="T514" s="836"/>
      <c r="U514" s="838">
        <v>0</v>
      </c>
    </row>
    <row r="515" spans="1:21" ht="14.4" customHeight="1" x14ac:dyDescent="0.3">
      <c r="A515" s="831">
        <v>11</v>
      </c>
      <c r="B515" s="832" t="s">
        <v>1297</v>
      </c>
      <c r="C515" s="832" t="s">
        <v>1302</v>
      </c>
      <c r="D515" s="833" t="s">
        <v>2255</v>
      </c>
      <c r="E515" s="834" t="s">
        <v>1329</v>
      </c>
      <c r="F515" s="832" t="s">
        <v>1299</v>
      </c>
      <c r="G515" s="832" t="s">
        <v>1347</v>
      </c>
      <c r="H515" s="832" t="s">
        <v>592</v>
      </c>
      <c r="I515" s="832" t="s">
        <v>1954</v>
      </c>
      <c r="J515" s="832" t="s">
        <v>1955</v>
      </c>
      <c r="K515" s="832" t="s">
        <v>1956</v>
      </c>
      <c r="L515" s="835">
        <v>600</v>
      </c>
      <c r="M515" s="835">
        <v>600</v>
      </c>
      <c r="N515" s="832">
        <v>1</v>
      </c>
      <c r="O515" s="836">
        <v>1</v>
      </c>
      <c r="P515" s="835"/>
      <c r="Q515" s="837">
        <v>0</v>
      </c>
      <c r="R515" s="832"/>
      <c r="S515" s="837">
        <v>0</v>
      </c>
      <c r="T515" s="836"/>
      <c r="U515" s="838">
        <v>0</v>
      </c>
    </row>
    <row r="516" spans="1:21" ht="14.4" customHeight="1" x14ac:dyDescent="0.3">
      <c r="A516" s="831">
        <v>11</v>
      </c>
      <c r="B516" s="832" t="s">
        <v>1297</v>
      </c>
      <c r="C516" s="832" t="s">
        <v>1302</v>
      </c>
      <c r="D516" s="833" t="s">
        <v>2255</v>
      </c>
      <c r="E516" s="834" t="s">
        <v>1329</v>
      </c>
      <c r="F516" s="832" t="s">
        <v>1299</v>
      </c>
      <c r="G516" s="832" t="s">
        <v>1347</v>
      </c>
      <c r="H516" s="832" t="s">
        <v>592</v>
      </c>
      <c r="I516" s="832" t="s">
        <v>1957</v>
      </c>
      <c r="J516" s="832" t="s">
        <v>1958</v>
      </c>
      <c r="K516" s="832" t="s">
        <v>1959</v>
      </c>
      <c r="L516" s="835">
        <v>400</v>
      </c>
      <c r="M516" s="835">
        <v>400</v>
      </c>
      <c r="N516" s="832">
        <v>1</v>
      </c>
      <c r="O516" s="836">
        <v>1</v>
      </c>
      <c r="P516" s="835"/>
      <c r="Q516" s="837">
        <v>0</v>
      </c>
      <c r="R516" s="832"/>
      <c r="S516" s="837">
        <v>0</v>
      </c>
      <c r="T516" s="836"/>
      <c r="U516" s="838">
        <v>0</v>
      </c>
    </row>
    <row r="517" spans="1:21" ht="14.4" customHeight="1" x14ac:dyDescent="0.3">
      <c r="A517" s="831">
        <v>11</v>
      </c>
      <c r="B517" s="832" t="s">
        <v>1297</v>
      </c>
      <c r="C517" s="832" t="s">
        <v>1302</v>
      </c>
      <c r="D517" s="833" t="s">
        <v>2255</v>
      </c>
      <c r="E517" s="834" t="s">
        <v>1329</v>
      </c>
      <c r="F517" s="832" t="s">
        <v>1299</v>
      </c>
      <c r="G517" s="832" t="s">
        <v>1347</v>
      </c>
      <c r="H517" s="832" t="s">
        <v>592</v>
      </c>
      <c r="I517" s="832" t="s">
        <v>1960</v>
      </c>
      <c r="J517" s="832" t="s">
        <v>1961</v>
      </c>
      <c r="K517" s="832" t="s">
        <v>1962</v>
      </c>
      <c r="L517" s="835">
        <v>180</v>
      </c>
      <c r="M517" s="835">
        <v>180</v>
      </c>
      <c r="N517" s="832">
        <v>1</v>
      </c>
      <c r="O517" s="836">
        <v>1</v>
      </c>
      <c r="P517" s="835">
        <v>180</v>
      </c>
      <c r="Q517" s="837">
        <v>1</v>
      </c>
      <c r="R517" s="832">
        <v>1</v>
      </c>
      <c r="S517" s="837">
        <v>1</v>
      </c>
      <c r="T517" s="836">
        <v>1</v>
      </c>
      <c r="U517" s="838">
        <v>1</v>
      </c>
    </row>
    <row r="518" spans="1:21" ht="14.4" customHeight="1" x14ac:dyDescent="0.3">
      <c r="A518" s="831">
        <v>11</v>
      </c>
      <c r="B518" s="832" t="s">
        <v>1297</v>
      </c>
      <c r="C518" s="832" t="s">
        <v>1302</v>
      </c>
      <c r="D518" s="833" t="s">
        <v>2255</v>
      </c>
      <c r="E518" s="834" t="s">
        <v>1329</v>
      </c>
      <c r="F518" s="832" t="s">
        <v>1299</v>
      </c>
      <c r="G518" s="832" t="s">
        <v>1347</v>
      </c>
      <c r="H518" s="832" t="s">
        <v>592</v>
      </c>
      <c r="I518" s="832" t="s">
        <v>1963</v>
      </c>
      <c r="J518" s="832" t="s">
        <v>1964</v>
      </c>
      <c r="K518" s="832" t="s">
        <v>1965</v>
      </c>
      <c r="L518" s="835">
        <v>600</v>
      </c>
      <c r="M518" s="835">
        <v>600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11</v>
      </c>
      <c r="B519" s="832" t="s">
        <v>1297</v>
      </c>
      <c r="C519" s="832" t="s">
        <v>1302</v>
      </c>
      <c r="D519" s="833" t="s">
        <v>2255</v>
      </c>
      <c r="E519" s="834" t="s">
        <v>1329</v>
      </c>
      <c r="F519" s="832" t="s">
        <v>1299</v>
      </c>
      <c r="G519" s="832" t="s">
        <v>1347</v>
      </c>
      <c r="H519" s="832" t="s">
        <v>592</v>
      </c>
      <c r="I519" s="832" t="s">
        <v>1966</v>
      </c>
      <c r="J519" s="832" t="s">
        <v>1967</v>
      </c>
      <c r="K519" s="832" t="s">
        <v>1968</v>
      </c>
      <c r="L519" s="835">
        <v>1000</v>
      </c>
      <c r="M519" s="835">
        <v>1000</v>
      </c>
      <c r="N519" s="832">
        <v>1</v>
      </c>
      <c r="O519" s="836">
        <v>1</v>
      </c>
      <c r="P519" s="835"/>
      <c r="Q519" s="837">
        <v>0</v>
      </c>
      <c r="R519" s="832"/>
      <c r="S519" s="837">
        <v>0</v>
      </c>
      <c r="T519" s="836"/>
      <c r="U519" s="838">
        <v>0</v>
      </c>
    </row>
    <row r="520" spans="1:21" ht="14.4" customHeight="1" x14ac:dyDescent="0.3">
      <c r="A520" s="831">
        <v>11</v>
      </c>
      <c r="B520" s="832" t="s">
        <v>1297</v>
      </c>
      <c r="C520" s="832" t="s">
        <v>1302</v>
      </c>
      <c r="D520" s="833" t="s">
        <v>2255</v>
      </c>
      <c r="E520" s="834" t="s">
        <v>1329</v>
      </c>
      <c r="F520" s="832" t="s">
        <v>1299</v>
      </c>
      <c r="G520" s="832" t="s">
        <v>1359</v>
      </c>
      <c r="H520" s="832" t="s">
        <v>592</v>
      </c>
      <c r="I520" s="832" t="s">
        <v>1969</v>
      </c>
      <c r="J520" s="832" t="s">
        <v>1970</v>
      </c>
      <c r="K520" s="832" t="s">
        <v>1971</v>
      </c>
      <c r="L520" s="835">
        <v>3990</v>
      </c>
      <c r="M520" s="835">
        <v>7980</v>
      </c>
      <c r="N520" s="832">
        <v>2</v>
      </c>
      <c r="O520" s="836">
        <v>2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" customHeight="1" x14ac:dyDescent="0.3">
      <c r="A521" s="831">
        <v>11</v>
      </c>
      <c r="B521" s="832" t="s">
        <v>1297</v>
      </c>
      <c r="C521" s="832" t="s">
        <v>1302</v>
      </c>
      <c r="D521" s="833" t="s">
        <v>2255</v>
      </c>
      <c r="E521" s="834" t="s">
        <v>1329</v>
      </c>
      <c r="F521" s="832" t="s">
        <v>1299</v>
      </c>
      <c r="G521" s="832" t="s">
        <v>1359</v>
      </c>
      <c r="H521" s="832" t="s">
        <v>592</v>
      </c>
      <c r="I521" s="832" t="s">
        <v>1360</v>
      </c>
      <c r="J521" s="832" t="s">
        <v>1361</v>
      </c>
      <c r="K521" s="832" t="s">
        <v>1362</v>
      </c>
      <c r="L521" s="835">
        <v>200</v>
      </c>
      <c r="M521" s="835">
        <v>2600</v>
      </c>
      <c r="N521" s="832">
        <v>13</v>
      </c>
      <c r="O521" s="836">
        <v>7</v>
      </c>
      <c r="P521" s="835">
        <v>2600</v>
      </c>
      <c r="Q521" s="837">
        <v>1</v>
      </c>
      <c r="R521" s="832">
        <v>13</v>
      </c>
      <c r="S521" s="837">
        <v>1</v>
      </c>
      <c r="T521" s="836">
        <v>7</v>
      </c>
      <c r="U521" s="838">
        <v>1</v>
      </c>
    </row>
    <row r="522" spans="1:21" ht="14.4" customHeight="1" x14ac:dyDescent="0.3">
      <c r="A522" s="831">
        <v>11</v>
      </c>
      <c r="B522" s="832" t="s">
        <v>1297</v>
      </c>
      <c r="C522" s="832" t="s">
        <v>1302</v>
      </c>
      <c r="D522" s="833" t="s">
        <v>2255</v>
      </c>
      <c r="E522" s="834" t="s">
        <v>1329</v>
      </c>
      <c r="F522" s="832" t="s">
        <v>1299</v>
      </c>
      <c r="G522" s="832" t="s">
        <v>1359</v>
      </c>
      <c r="H522" s="832" t="s">
        <v>592</v>
      </c>
      <c r="I522" s="832" t="s">
        <v>1391</v>
      </c>
      <c r="J522" s="832" t="s">
        <v>1392</v>
      </c>
      <c r="K522" s="832" t="s">
        <v>1393</v>
      </c>
      <c r="L522" s="835">
        <v>278.75</v>
      </c>
      <c r="M522" s="835">
        <v>2230</v>
      </c>
      <c r="N522" s="832">
        <v>8</v>
      </c>
      <c r="O522" s="836">
        <v>4</v>
      </c>
      <c r="P522" s="835">
        <v>2230</v>
      </c>
      <c r="Q522" s="837">
        <v>1</v>
      </c>
      <c r="R522" s="832">
        <v>8</v>
      </c>
      <c r="S522" s="837">
        <v>1</v>
      </c>
      <c r="T522" s="836">
        <v>4</v>
      </c>
      <c r="U522" s="838">
        <v>1</v>
      </c>
    </row>
    <row r="523" spans="1:21" ht="14.4" customHeight="1" x14ac:dyDescent="0.3">
      <c r="A523" s="831">
        <v>11</v>
      </c>
      <c r="B523" s="832" t="s">
        <v>1297</v>
      </c>
      <c r="C523" s="832" t="s">
        <v>1302</v>
      </c>
      <c r="D523" s="833" t="s">
        <v>2255</v>
      </c>
      <c r="E523" s="834" t="s">
        <v>1329</v>
      </c>
      <c r="F523" s="832" t="s">
        <v>1299</v>
      </c>
      <c r="G523" s="832" t="s">
        <v>1359</v>
      </c>
      <c r="H523" s="832" t="s">
        <v>592</v>
      </c>
      <c r="I523" s="832" t="s">
        <v>1906</v>
      </c>
      <c r="J523" s="832" t="s">
        <v>1907</v>
      </c>
      <c r="K523" s="832" t="s">
        <v>1908</v>
      </c>
      <c r="L523" s="835">
        <v>300</v>
      </c>
      <c r="M523" s="835">
        <v>600</v>
      </c>
      <c r="N523" s="832">
        <v>2</v>
      </c>
      <c r="O523" s="836">
        <v>1</v>
      </c>
      <c r="P523" s="835">
        <v>600</v>
      </c>
      <c r="Q523" s="837">
        <v>1</v>
      </c>
      <c r="R523" s="832">
        <v>2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11</v>
      </c>
      <c r="B524" s="832" t="s">
        <v>1297</v>
      </c>
      <c r="C524" s="832" t="s">
        <v>1302</v>
      </c>
      <c r="D524" s="833" t="s">
        <v>2255</v>
      </c>
      <c r="E524" s="834" t="s">
        <v>1329</v>
      </c>
      <c r="F524" s="832" t="s">
        <v>1299</v>
      </c>
      <c r="G524" s="832" t="s">
        <v>1359</v>
      </c>
      <c r="H524" s="832" t="s">
        <v>592</v>
      </c>
      <c r="I524" s="832" t="s">
        <v>1972</v>
      </c>
      <c r="J524" s="832" t="s">
        <v>1973</v>
      </c>
      <c r="K524" s="832" t="s">
        <v>1974</v>
      </c>
      <c r="L524" s="835">
        <v>2798.67</v>
      </c>
      <c r="M524" s="835">
        <v>2798.67</v>
      </c>
      <c r="N524" s="832">
        <v>1</v>
      </c>
      <c r="O524" s="836">
        <v>1</v>
      </c>
      <c r="P524" s="835"/>
      <c r="Q524" s="837">
        <v>0</v>
      </c>
      <c r="R524" s="832"/>
      <c r="S524" s="837">
        <v>0</v>
      </c>
      <c r="T524" s="836"/>
      <c r="U524" s="838">
        <v>0</v>
      </c>
    </row>
    <row r="525" spans="1:21" ht="14.4" customHeight="1" x14ac:dyDescent="0.3">
      <c r="A525" s="831">
        <v>11</v>
      </c>
      <c r="B525" s="832" t="s">
        <v>1297</v>
      </c>
      <c r="C525" s="832" t="s">
        <v>1302</v>
      </c>
      <c r="D525" s="833" t="s">
        <v>2255</v>
      </c>
      <c r="E525" s="834" t="s">
        <v>1329</v>
      </c>
      <c r="F525" s="832" t="s">
        <v>1299</v>
      </c>
      <c r="G525" s="832" t="s">
        <v>1535</v>
      </c>
      <c r="H525" s="832" t="s">
        <v>592</v>
      </c>
      <c r="I525" s="832" t="s">
        <v>1536</v>
      </c>
      <c r="J525" s="832" t="s">
        <v>1537</v>
      </c>
      <c r="K525" s="832" t="s">
        <v>1538</v>
      </c>
      <c r="L525" s="835">
        <v>1659.44</v>
      </c>
      <c r="M525" s="835">
        <v>9956.64</v>
      </c>
      <c r="N525" s="832">
        <v>6</v>
      </c>
      <c r="O525" s="836">
        <v>5</v>
      </c>
      <c r="P525" s="835">
        <v>6637.76</v>
      </c>
      <c r="Q525" s="837">
        <v>0.66666666666666674</v>
      </c>
      <c r="R525" s="832">
        <v>4</v>
      </c>
      <c r="S525" s="837">
        <v>0.66666666666666663</v>
      </c>
      <c r="T525" s="836">
        <v>4</v>
      </c>
      <c r="U525" s="838">
        <v>0.8</v>
      </c>
    </row>
    <row r="526" spans="1:21" ht="14.4" customHeight="1" x14ac:dyDescent="0.3">
      <c r="A526" s="831">
        <v>11</v>
      </c>
      <c r="B526" s="832" t="s">
        <v>1297</v>
      </c>
      <c r="C526" s="832" t="s">
        <v>1302</v>
      </c>
      <c r="D526" s="833" t="s">
        <v>2255</v>
      </c>
      <c r="E526" s="834" t="s">
        <v>1329</v>
      </c>
      <c r="F526" s="832" t="s">
        <v>1299</v>
      </c>
      <c r="G526" s="832" t="s">
        <v>1535</v>
      </c>
      <c r="H526" s="832" t="s">
        <v>592</v>
      </c>
      <c r="I526" s="832" t="s">
        <v>1539</v>
      </c>
      <c r="J526" s="832" t="s">
        <v>1540</v>
      </c>
      <c r="K526" s="832" t="s">
        <v>1541</v>
      </c>
      <c r="L526" s="835">
        <v>1659.44</v>
      </c>
      <c r="M526" s="835">
        <v>4978.32</v>
      </c>
      <c r="N526" s="832">
        <v>3</v>
      </c>
      <c r="O526" s="836">
        <v>3</v>
      </c>
      <c r="P526" s="835">
        <v>3318.88</v>
      </c>
      <c r="Q526" s="837">
        <v>0.66666666666666674</v>
      </c>
      <c r="R526" s="832">
        <v>2</v>
      </c>
      <c r="S526" s="837">
        <v>0.66666666666666663</v>
      </c>
      <c r="T526" s="836">
        <v>2</v>
      </c>
      <c r="U526" s="838">
        <v>0.66666666666666663</v>
      </c>
    </row>
    <row r="527" spans="1:21" ht="14.4" customHeight="1" x14ac:dyDescent="0.3">
      <c r="A527" s="831">
        <v>11</v>
      </c>
      <c r="B527" s="832" t="s">
        <v>1297</v>
      </c>
      <c r="C527" s="832" t="s">
        <v>1302</v>
      </c>
      <c r="D527" s="833" t="s">
        <v>2255</v>
      </c>
      <c r="E527" s="834" t="s">
        <v>1329</v>
      </c>
      <c r="F527" s="832" t="s">
        <v>1299</v>
      </c>
      <c r="G527" s="832" t="s">
        <v>1535</v>
      </c>
      <c r="H527" s="832" t="s">
        <v>592</v>
      </c>
      <c r="I527" s="832" t="s">
        <v>1819</v>
      </c>
      <c r="J527" s="832" t="s">
        <v>1820</v>
      </c>
      <c r="K527" s="832" t="s">
        <v>1821</v>
      </c>
      <c r="L527" s="835">
        <v>553.15</v>
      </c>
      <c r="M527" s="835">
        <v>3872.0499999999997</v>
      </c>
      <c r="N527" s="832">
        <v>7</v>
      </c>
      <c r="O527" s="836">
        <v>3</v>
      </c>
      <c r="P527" s="835">
        <v>2212.6</v>
      </c>
      <c r="Q527" s="837">
        <v>0.5714285714285714</v>
      </c>
      <c r="R527" s="832">
        <v>4</v>
      </c>
      <c r="S527" s="837">
        <v>0.5714285714285714</v>
      </c>
      <c r="T527" s="836">
        <v>2</v>
      </c>
      <c r="U527" s="838">
        <v>0.66666666666666663</v>
      </c>
    </row>
    <row r="528" spans="1:21" ht="14.4" customHeight="1" x14ac:dyDescent="0.3">
      <c r="A528" s="831">
        <v>11</v>
      </c>
      <c r="B528" s="832" t="s">
        <v>1297</v>
      </c>
      <c r="C528" s="832" t="s">
        <v>1302</v>
      </c>
      <c r="D528" s="833" t="s">
        <v>2255</v>
      </c>
      <c r="E528" s="834" t="s">
        <v>1330</v>
      </c>
      <c r="F528" s="832" t="s">
        <v>1298</v>
      </c>
      <c r="G528" s="832" t="s">
        <v>1438</v>
      </c>
      <c r="H528" s="832" t="s">
        <v>592</v>
      </c>
      <c r="I528" s="832" t="s">
        <v>1439</v>
      </c>
      <c r="J528" s="832" t="s">
        <v>1440</v>
      </c>
      <c r="K528" s="832" t="s">
        <v>1441</v>
      </c>
      <c r="L528" s="835">
        <v>72.64</v>
      </c>
      <c r="M528" s="835">
        <v>145.28</v>
      </c>
      <c r="N528" s="832">
        <v>2</v>
      </c>
      <c r="O528" s="836">
        <v>1.5</v>
      </c>
      <c r="P528" s="835">
        <v>72.64</v>
      </c>
      <c r="Q528" s="837">
        <v>0.5</v>
      </c>
      <c r="R528" s="832">
        <v>1</v>
      </c>
      <c r="S528" s="837">
        <v>0.5</v>
      </c>
      <c r="T528" s="836">
        <v>0.5</v>
      </c>
      <c r="U528" s="838">
        <v>0.33333333333333331</v>
      </c>
    </row>
    <row r="529" spans="1:21" ht="14.4" customHeight="1" x14ac:dyDescent="0.3">
      <c r="A529" s="831">
        <v>11</v>
      </c>
      <c r="B529" s="832" t="s">
        <v>1297</v>
      </c>
      <c r="C529" s="832" t="s">
        <v>1302</v>
      </c>
      <c r="D529" s="833" t="s">
        <v>2255</v>
      </c>
      <c r="E529" s="834" t="s">
        <v>1330</v>
      </c>
      <c r="F529" s="832" t="s">
        <v>1298</v>
      </c>
      <c r="G529" s="832" t="s">
        <v>1975</v>
      </c>
      <c r="H529" s="832" t="s">
        <v>592</v>
      </c>
      <c r="I529" s="832" t="s">
        <v>1976</v>
      </c>
      <c r="J529" s="832" t="s">
        <v>1977</v>
      </c>
      <c r="K529" s="832" t="s">
        <v>1978</v>
      </c>
      <c r="L529" s="835">
        <v>0</v>
      </c>
      <c r="M529" s="835">
        <v>0</v>
      </c>
      <c r="N529" s="832">
        <v>1</v>
      </c>
      <c r="O529" s="836">
        <v>1</v>
      </c>
      <c r="P529" s="835"/>
      <c r="Q529" s="837"/>
      <c r="R529" s="832"/>
      <c r="S529" s="837">
        <v>0</v>
      </c>
      <c r="T529" s="836"/>
      <c r="U529" s="838">
        <v>0</v>
      </c>
    </row>
    <row r="530" spans="1:21" ht="14.4" customHeight="1" x14ac:dyDescent="0.3">
      <c r="A530" s="831">
        <v>11</v>
      </c>
      <c r="B530" s="832" t="s">
        <v>1297</v>
      </c>
      <c r="C530" s="832" t="s">
        <v>1302</v>
      </c>
      <c r="D530" s="833" t="s">
        <v>2255</v>
      </c>
      <c r="E530" s="834" t="s">
        <v>1330</v>
      </c>
      <c r="F530" s="832" t="s">
        <v>1298</v>
      </c>
      <c r="G530" s="832" t="s">
        <v>1499</v>
      </c>
      <c r="H530" s="832" t="s">
        <v>592</v>
      </c>
      <c r="I530" s="832" t="s">
        <v>1500</v>
      </c>
      <c r="J530" s="832" t="s">
        <v>1501</v>
      </c>
      <c r="K530" s="832" t="s">
        <v>1502</v>
      </c>
      <c r="L530" s="835">
        <v>159.71</v>
      </c>
      <c r="M530" s="835">
        <v>1437.3899999999999</v>
      </c>
      <c r="N530" s="832">
        <v>9</v>
      </c>
      <c r="O530" s="836">
        <v>3</v>
      </c>
      <c r="P530" s="835">
        <v>479.13</v>
      </c>
      <c r="Q530" s="837">
        <v>0.33333333333333337</v>
      </c>
      <c r="R530" s="832">
        <v>3</v>
      </c>
      <c r="S530" s="837">
        <v>0.33333333333333331</v>
      </c>
      <c r="T530" s="836">
        <v>1</v>
      </c>
      <c r="U530" s="838">
        <v>0.33333333333333331</v>
      </c>
    </row>
    <row r="531" spans="1:21" ht="14.4" customHeight="1" x14ac:dyDescent="0.3">
      <c r="A531" s="831">
        <v>11</v>
      </c>
      <c r="B531" s="832" t="s">
        <v>1297</v>
      </c>
      <c r="C531" s="832" t="s">
        <v>1302</v>
      </c>
      <c r="D531" s="833" t="s">
        <v>2255</v>
      </c>
      <c r="E531" s="834" t="s">
        <v>1330</v>
      </c>
      <c r="F531" s="832" t="s">
        <v>1298</v>
      </c>
      <c r="G531" s="832" t="s">
        <v>1371</v>
      </c>
      <c r="H531" s="832" t="s">
        <v>592</v>
      </c>
      <c r="I531" s="832" t="s">
        <v>1372</v>
      </c>
      <c r="J531" s="832" t="s">
        <v>870</v>
      </c>
      <c r="K531" s="832" t="s">
        <v>1373</v>
      </c>
      <c r="L531" s="835">
        <v>0</v>
      </c>
      <c r="M531" s="835">
        <v>0</v>
      </c>
      <c r="N531" s="832">
        <v>1</v>
      </c>
      <c r="O531" s="836">
        <v>0.5</v>
      </c>
      <c r="P531" s="835"/>
      <c r="Q531" s="837"/>
      <c r="R531" s="832"/>
      <c r="S531" s="837">
        <v>0</v>
      </c>
      <c r="T531" s="836"/>
      <c r="U531" s="838">
        <v>0</v>
      </c>
    </row>
    <row r="532" spans="1:21" ht="14.4" customHeight="1" x14ac:dyDescent="0.3">
      <c r="A532" s="831">
        <v>11</v>
      </c>
      <c r="B532" s="832" t="s">
        <v>1297</v>
      </c>
      <c r="C532" s="832" t="s">
        <v>1302</v>
      </c>
      <c r="D532" s="833" t="s">
        <v>2255</v>
      </c>
      <c r="E532" s="834" t="s">
        <v>1330</v>
      </c>
      <c r="F532" s="832" t="s">
        <v>1298</v>
      </c>
      <c r="G532" s="832" t="s">
        <v>1671</v>
      </c>
      <c r="H532" s="832" t="s">
        <v>592</v>
      </c>
      <c r="I532" s="832" t="s">
        <v>1867</v>
      </c>
      <c r="J532" s="832" t="s">
        <v>1868</v>
      </c>
      <c r="K532" s="832" t="s">
        <v>1869</v>
      </c>
      <c r="L532" s="835">
        <v>76.180000000000007</v>
      </c>
      <c r="M532" s="835">
        <v>76.180000000000007</v>
      </c>
      <c r="N532" s="832">
        <v>1</v>
      </c>
      <c r="O532" s="836">
        <v>1</v>
      </c>
      <c r="P532" s="835"/>
      <c r="Q532" s="837">
        <v>0</v>
      </c>
      <c r="R532" s="832"/>
      <c r="S532" s="837">
        <v>0</v>
      </c>
      <c r="T532" s="836"/>
      <c r="U532" s="838">
        <v>0</v>
      </c>
    </row>
    <row r="533" spans="1:21" ht="14.4" customHeight="1" x14ac:dyDescent="0.3">
      <c r="A533" s="831">
        <v>11</v>
      </c>
      <c r="B533" s="832" t="s">
        <v>1297</v>
      </c>
      <c r="C533" s="832" t="s">
        <v>1302</v>
      </c>
      <c r="D533" s="833" t="s">
        <v>2255</v>
      </c>
      <c r="E533" s="834" t="s">
        <v>1330</v>
      </c>
      <c r="F533" s="832" t="s">
        <v>1298</v>
      </c>
      <c r="G533" s="832" t="s">
        <v>1873</v>
      </c>
      <c r="H533" s="832" t="s">
        <v>592</v>
      </c>
      <c r="I533" s="832" t="s">
        <v>1979</v>
      </c>
      <c r="J533" s="832" t="s">
        <v>665</v>
      </c>
      <c r="K533" s="832" t="s">
        <v>1099</v>
      </c>
      <c r="L533" s="835">
        <v>38.56</v>
      </c>
      <c r="M533" s="835">
        <v>115.68</v>
      </c>
      <c r="N533" s="832">
        <v>3</v>
      </c>
      <c r="O533" s="836">
        <v>2</v>
      </c>
      <c r="P533" s="835">
        <v>77.12</v>
      </c>
      <c r="Q533" s="837">
        <v>0.66666666666666663</v>
      </c>
      <c r="R533" s="832">
        <v>2</v>
      </c>
      <c r="S533" s="837">
        <v>0.66666666666666663</v>
      </c>
      <c r="T533" s="836">
        <v>1.5</v>
      </c>
      <c r="U533" s="838">
        <v>0.75</v>
      </c>
    </row>
    <row r="534" spans="1:21" ht="14.4" customHeight="1" x14ac:dyDescent="0.3">
      <c r="A534" s="831">
        <v>11</v>
      </c>
      <c r="B534" s="832" t="s">
        <v>1297</v>
      </c>
      <c r="C534" s="832" t="s">
        <v>1302</v>
      </c>
      <c r="D534" s="833" t="s">
        <v>2255</v>
      </c>
      <c r="E534" s="834" t="s">
        <v>1330</v>
      </c>
      <c r="F534" s="832" t="s">
        <v>1298</v>
      </c>
      <c r="G534" s="832" t="s">
        <v>1577</v>
      </c>
      <c r="H534" s="832" t="s">
        <v>635</v>
      </c>
      <c r="I534" s="832" t="s">
        <v>1787</v>
      </c>
      <c r="J534" s="832" t="s">
        <v>1788</v>
      </c>
      <c r="K534" s="832" t="s">
        <v>1789</v>
      </c>
      <c r="L534" s="835">
        <v>96.84</v>
      </c>
      <c r="M534" s="835">
        <v>96.84</v>
      </c>
      <c r="N534" s="832">
        <v>1</v>
      </c>
      <c r="O534" s="836">
        <v>0.5</v>
      </c>
      <c r="P534" s="835">
        <v>96.84</v>
      </c>
      <c r="Q534" s="837">
        <v>1</v>
      </c>
      <c r="R534" s="832">
        <v>1</v>
      </c>
      <c r="S534" s="837">
        <v>1</v>
      </c>
      <c r="T534" s="836">
        <v>0.5</v>
      </c>
      <c r="U534" s="838">
        <v>1</v>
      </c>
    </row>
    <row r="535" spans="1:21" ht="14.4" customHeight="1" x14ac:dyDescent="0.3">
      <c r="A535" s="831">
        <v>11</v>
      </c>
      <c r="B535" s="832" t="s">
        <v>1297</v>
      </c>
      <c r="C535" s="832" t="s">
        <v>1302</v>
      </c>
      <c r="D535" s="833" t="s">
        <v>2255</v>
      </c>
      <c r="E535" s="834" t="s">
        <v>1330</v>
      </c>
      <c r="F535" s="832" t="s">
        <v>1298</v>
      </c>
      <c r="G535" s="832" t="s">
        <v>1339</v>
      </c>
      <c r="H535" s="832" t="s">
        <v>635</v>
      </c>
      <c r="I535" s="832" t="s">
        <v>1354</v>
      </c>
      <c r="J535" s="832" t="s">
        <v>673</v>
      </c>
      <c r="K535" s="832" t="s">
        <v>1092</v>
      </c>
      <c r="L535" s="835">
        <v>490.89</v>
      </c>
      <c r="M535" s="835">
        <v>981.78</v>
      </c>
      <c r="N535" s="832">
        <v>2</v>
      </c>
      <c r="O535" s="836">
        <v>1</v>
      </c>
      <c r="P535" s="835">
        <v>490.89</v>
      </c>
      <c r="Q535" s="837">
        <v>0.5</v>
      </c>
      <c r="R535" s="832">
        <v>1</v>
      </c>
      <c r="S535" s="837">
        <v>0.5</v>
      </c>
      <c r="T535" s="836"/>
      <c r="U535" s="838">
        <v>0</v>
      </c>
    </row>
    <row r="536" spans="1:21" ht="14.4" customHeight="1" x14ac:dyDescent="0.3">
      <c r="A536" s="831">
        <v>11</v>
      </c>
      <c r="B536" s="832" t="s">
        <v>1297</v>
      </c>
      <c r="C536" s="832" t="s">
        <v>1302</v>
      </c>
      <c r="D536" s="833" t="s">
        <v>2255</v>
      </c>
      <c r="E536" s="834" t="s">
        <v>1330</v>
      </c>
      <c r="F536" s="832" t="s">
        <v>1298</v>
      </c>
      <c r="G536" s="832" t="s">
        <v>1358</v>
      </c>
      <c r="H536" s="832" t="s">
        <v>635</v>
      </c>
      <c r="I536" s="832" t="s">
        <v>1144</v>
      </c>
      <c r="J536" s="832" t="s">
        <v>636</v>
      </c>
      <c r="K536" s="832" t="s">
        <v>1145</v>
      </c>
      <c r="L536" s="835">
        <v>48.42</v>
      </c>
      <c r="M536" s="835">
        <v>96.84</v>
      </c>
      <c r="N536" s="832">
        <v>2</v>
      </c>
      <c r="O536" s="836">
        <v>2</v>
      </c>
      <c r="P536" s="835">
        <v>48.42</v>
      </c>
      <c r="Q536" s="837">
        <v>0.5</v>
      </c>
      <c r="R536" s="832">
        <v>1</v>
      </c>
      <c r="S536" s="837">
        <v>0.5</v>
      </c>
      <c r="T536" s="836">
        <v>1</v>
      </c>
      <c r="U536" s="838">
        <v>0.5</v>
      </c>
    </row>
    <row r="537" spans="1:21" ht="14.4" customHeight="1" x14ac:dyDescent="0.3">
      <c r="A537" s="831">
        <v>11</v>
      </c>
      <c r="B537" s="832" t="s">
        <v>1297</v>
      </c>
      <c r="C537" s="832" t="s">
        <v>1302</v>
      </c>
      <c r="D537" s="833" t="s">
        <v>2255</v>
      </c>
      <c r="E537" s="834" t="s">
        <v>1330</v>
      </c>
      <c r="F537" s="832" t="s">
        <v>1298</v>
      </c>
      <c r="G537" s="832" t="s">
        <v>1358</v>
      </c>
      <c r="H537" s="832" t="s">
        <v>592</v>
      </c>
      <c r="I537" s="832" t="s">
        <v>1462</v>
      </c>
      <c r="J537" s="832" t="s">
        <v>636</v>
      </c>
      <c r="K537" s="832" t="s">
        <v>1463</v>
      </c>
      <c r="L537" s="835">
        <v>48.42</v>
      </c>
      <c r="M537" s="835">
        <v>145.26</v>
      </c>
      <c r="N537" s="832">
        <v>3</v>
      </c>
      <c r="O537" s="836">
        <v>1</v>
      </c>
      <c r="P537" s="835">
        <v>145.26</v>
      </c>
      <c r="Q537" s="837">
        <v>1</v>
      </c>
      <c r="R537" s="832">
        <v>3</v>
      </c>
      <c r="S537" s="837">
        <v>1</v>
      </c>
      <c r="T537" s="836">
        <v>1</v>
      </c>
      <c r="U537" s="838">
        <v>1</v>
      </c>
    </row>
    <row r="538" spans="1:21" ht="14.4" customHeight="1" x14ac:dyDescent="0.3">
      <c r="A538" s="831">
        <v>11</v>
      </c>
      <c r="B538" s="832" t="s">
        <v>1297</v>
      </c>
      <c r="C538" s="832" t="s">
        <v>1302</v>
      </c>
      <c r="D538" s="833" t="s">
        <v>2255</v>
      </c>
      <c r="E538" s="834" t="s">
        <v>1330</v>
      </c>
      <c r="F538" s="832" t="s">
        <v>1298</v>
      </c>
      <c r="G538" s="832" t="s">
        <v>1342</v>
      </c>
      <c r="H538" s="832" t="s">
        <v>635</v>
      </c>
      <c r="I538" s="832" t="s">
        <v>1147</v>
      </c>
      <c r="J538" s="832" t="s">
        <v>1148</v>
      </c>
      <c r="K538" s="832" t="s">
        <v>1149</v>
      </c>
      <c r="L538" s="835">
        <v>0</v>
      </c>
      <c r="M538" s="835">
        <v>0</v>
      </c>
      <c r="N538" s="832">
        <v>6</v>
      </c>
      <c r="O538" s="836">
        <v>3.5</v>
      </c>
      <c r="P538" s="835">
        <v>0</v>
      </c>
      <c r="Q538" s="837"/>
      <c r="R538" s="832">
        <v>1</v>
      </c>
      <c r="S538" s="837">
        <v>0.16666666666666666</v>
      </c>
      <c r="T538" s="836">
        <v>0.5</v>
      </c>
      <c r="U538" s="838">
        <v>0.14285714285714285</v>
      </c>
    </row>
    <row r="539" spans="1:21" ht="14.4" customHeight="1" x14ac:dyDescent="0.3">
      <c r="A539" s="831">
        <v>11</v>
      </c>
      <c r="B539" s="832" t="s">
        <v>1297</v>
      </c>
      <c r="C539" s="832" t="s">
        <v>1302</v>
      </c>
      <c r="D539" s="833" t="s">
        <v>2255</v>
      </c>
      <c r="E539" s="834" t="s">
        <v>1330</v>
      </c>
      <c r="F539" s="832" t="s">
        <v>1298</v>
      </c>
      <c r="G539" s="832" t="s">
        <v>1343</v>
      </c>
      <c r="H539" s="832" t="s">
        <v>592</v>
      </c>
      <c r="I539" s="832" t="s">
        <v>1980</v>
      </c>
      <c r="J539" s="832" t="s">
        <v>1981</v>
      </c>
      <c r="K539" s="832" t="s">
        <v>1697</v>
      </c>
      <c r="L539" s="835">
        <v>93.96</v>
      </c>
      <c r="M539" s="835">
        <v>93.96</v>
      </c>
      <c r="N539" s="832">
        <v>1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11</v>
      </c>
      <c r="B540" s="832" t="s">
        <v>1297</v>
      </c>
      <c r="C540" s="832" t="s">
        <v>1302</v>
      </c>
      <c r="D540" s="833" t="s">
        <v>2255</v>
      </c>
      <c r="E540" s="834" t="s">
        <v>1330</v>
      </c>
      <c r="F540" s="832" t="s">
        <v>1299</v>
      </c>
      <c r="G540" s="832" t="s">
        <v>1516</v>
      </c>
      <c r="H540" s="832" t="s">
        <v>592</v>
      </c>
      <c r="I540" s="832" t="s">
        <v>1952</v>
      </c>
      <c r="J540" s="832" t="s">
        <v>1953</v>
      </c>
      <c r="K540" s="832"/>
      <c r="L540" s="835">
        <v>0</v>
      </c>
      <c r="M540" s="835">
        <v>0</v>
      </c>
      <c r="N540" s="832">
        <v>1</v>
      </c>
      <c r="O540" s="836">
        <v>1</v>
      </c>
      <c r="P540" s="835"/>
      <c r="Q540" s="837"/>
      <c r="R540" s="832"/>
      <c r="S540" s="837">
        <v>0</v>
      </c>
      <c r="T540" s="836"/>
      <c r="U540" s="838">
        <v>0</v>
      </c>
    </row>
    <row r="541" spans="1:21" ht="14.4" customHeight="1" x14ac:dyDescent="0.3">
      <c r="A541" s="831">
        <v>11</v>
      </c>
      <c r="B541" s="832" t="s">
        <v>1297</v>
      </c>
      <c r="C541" s="832" t="s">
        <v>1302</v>
      </c>
      <c r="D541" s="833" t="s">
        <v>2255</v>
      </c>
      <c r="E541" s="834" t="s">
        <v>1330</v>
      </c>
      <c r="F541" s="832" t="s">
        <v>1299</v>
      </c>
      <c r="G541" s="832" t="s">
        <v>1516</v>
      </c>
      <c r="H541" s="832" t="s">
        <v>592</v>
      </c>
      <c r="I541" s="832" t="s">
        <v>1517</v>
      </c>
      <c r="J541" s="832" t="s">
        <v>1518</v>
      </c>
      <c r="K541" s="832" t="s">
        <v>1519</v>
      </c>
      <c r="L541" s="835">
        <v>0</v>
      </c>
      <c r="M541" s="835">
        <v>0</v>
      </c>
      <c r="N541" s="832">
        <v>1</v>
      </c>
      <c r="O541" s="836">
        <v>1</v>
      </c>
      <c r="P541" s="835"/>
      <c r="Q541" s="837"/>
      <c r="R541" s="832"/>
      <c r="S541" s="837">
        <v>0</v>
      </c>
      <c r="T541" s="836"/>
      <c r="U541" s="838">
        <v>0</v>
      </c>
    </row>
    <row r="542" spans="1:21" ht="14.4" customHeight="1" x14ac:dyDescent="0.3">
      <c r="A542" s="831">
        <v>11</v>
      </c>
      <c r="B542" s="832" t="s">
        <v>1297</v>
      </c>
      <c r="C542" s="832" t="s">
        <v>1302</v>
      </c>
      <c r="D542" s="833" t="s">
        <v>2255</v>
      </c>
      <c r="E542" s="834" t="s">
        <v>1330</v>
      </c>
      <c r="F542" s="832" t="s">
        <v>1299</v>
      </c>
      <c r="G542" s="832" t="s">
        <v>1516</v>
      </c>
      <c r="H542" s="832" t="s">
        <v>592</v>
      </c>
      <c r="I542" s="832" t="s">
        <v>1982</v>
      </c>
      <c r="J542" s="832" t="s">
        <v>1983</v>
      </c>
      <c r="K542" s="832" t="s">
        <v>1984</v>
      </c>
      <c r="L542" s="835">
        <v>0</v>
      </c>
      <c r="M542" s="835">
        <v>0</v>
      </c>
      <c r="N542" s="832">
        <v>2</v>
      </c>
      <c r="O542" s="836">
        <v>2</v>
      </c>
      <c r="P542" s="835"/>
      <c r="Q542" s="837"/>
      <c r="R542" s="832"/>
      <c r="S542" s="837">
        <v>0</v>
      </c>
      <c r="T542" s="836"/>
      <c r="U542" s="838">
        <v>0</v>
      </c>
    </row>
    <row r="543" spans="1:21" ht="14.4" customHeight="1" x14ac:dyDescent="0.3">
      <c r="A543" s="831">
        <v>11</v>
      </c>
      <c r="B543" s="832" t="s">
        <v>1297</v>
      </c>
      <c r="C543" s="832" t="s">
        <v>1302</v>
      </c>
      <c r="D543" s="833" t="s">
        <v>2255</v>
      </c>
      <c r="E543" s="834" t="s">
        <v>1330</v>
      </c>
      <c r="F543" s="832" t="s">
        <v>1299</v>
      </c>
      <c r="G543" s="832" t="s">
        <v>1347</v>
      </c>
      <c r="H543" s="832" t="s">
        <v>592</v>
      </c>
      <c r="I543" s="832" t="s">
        <v>1351</v>
      </c>
      <c r="J543" s="832" t="s">
        <v>1352</v>
      </c>
      <c r="K543" s="832" t="s">
        <v>1353</v>
      </c>
      <c r="L543" s="835">
        <v>500</v>
      </c>
      <c r="M543" s="835">
        <v>500</v>
      </c>
      <c r="N543" s="832">
        <v>1</v>
      </c>
      <c r="O543" s="836">
        <v>1</v>
      </c>
      <c r="P543" s="835"/>
      <c r="Q543" s="837">
        <v>0</v>
      </c>
      <c r="R543" s="832"/>
      <c r="S543" s="837">
        <v>0</v>
      </c>
      <c r="T543" s="836"/>
      <c r="U543" s="838">
        <v>0</v>
      </c>
    </row>
    <row r="544" spans="1:21" ht="14.4" customHeight="1" x14ac:dyDescent="0.3">
      <c r="A544" s="831">
        <v>11</v>
      </c>
      <c r="B544" s="832" t="s">
        <v>1297</v>
      </c>
      <c r="C544" s="832" t="s">
        <v>1302</v>
      </c>
      <c r="D544" s="833" t="s">
        <v>2255</v>
      </c>
      <c r="E544" s="834" t="s">
        <v>1330</v>
      </c>
      <c r="F544" s="832" t="s">
        <v>1299</v>
      </c>
      <c r="G544" s="832" t="s">
        <v>1347</v>
      </c>
      <c r="H544" s="832" t="s">
        <v>592</v>
      </c>
      <c r="I544" s="832" t="s">
        <v>1985</v>
      </c>
      <c r="J544" s="832" t="s">
        <v>1986</v>
      </c>
      <c r="K544" s="832" t="s">
        <v>1987</v>
      </c>
      <c r="L544" s="835">
        <v>969.57</v>
      </c>
      <c r="M544" s="835">
        <v>969.57</v>
      </c>
      <c r="N544" s="832">
        <v>1</v>
      </c>
      <c r="O544" s="836">
        <v>1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11</v>
      </c>
      <c r="B545" s="832" t="s">
        <v>1297</v>
      </c>
      <c r="C545" s="832" t="s">
        <v>1302</v>
      </c>
      <c r="D545" s="833" t="s">
        <v>2255</v>
      </c>
      <c r="E545" s="834" t="s">
        <v>1330</v>
      </c>
      <c r="F545" s="832" t="s">
        <v>1299</v>
      </c>
      <c r="G545" s="832" t="s">
        <v>1347</v>
      </c>
      <c r="H545" s="832" t="s">
        <v>592</v>
      </c>
      <c r="I545" s="832" t="s">
        <v>1388</v>
      </c>
      <c r="J545" s="832" t="s">
        <v>1389</v>
      </c>
      <c r="K545" s="832" t="s">
        <v>1390</v>
      </c>
      <c r="L545" s="835">
        <v>971.25</v>
      </c>
      <c r="M545" s="835">
        <v>971.25</v>
      </c>
      <c r="N545" s="832">
        <v>1</v>
      </c>
      <c r="O545" s="836">
        <v>1</v>
      </c>
      <c r="P545" s="835">
        <v>971.25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" customHeight="1" x14ac:dyDescent="0.3">
      <c r="A546" s="831">
        <v>11</v>
      </c>
      <c r="B546" s="832" t="s">
        <v>1297</v>
      </c>
      <c r="C546" s="832" t="s">
        <v>1302</v>
      </c>
      <c r="D546" s="833" t="s">
        <v>2255</v>
      </c>
      <c r="E546" s="834" t="s">
        <v>1330</v>
      </c>
      <c r="F546" s="832" t="s">
        <v>1299</v>
      </c>
      <c r="G546" s="832" t="s">
        <v>1347</v>
      </c>
      <c r="H546" s="832" t="s">
        <v>592</v>
      </c>
      <c r="I546" s="832" t="s">
        <v>1988</v>
      </c>
      <c r="J546" s="832" t="s">
        <v>1989</v>
      </c>
      <c r="K546" s="832" t="s">
        <v>1990</v>
      </c>
      <c r="L546" s="835">
        <v>100</v>
      </c>
      <c r="M546" s="835">
        <v>200</v>
      </c>
      <c r="N546" s="832">
        <v>2</v>
      </c>
      <c r="O546" s="836">
        <v>2</v>
      </c>
      <c r="P546" s="835">
        <v>200</v>
      </c>
      <c r="Q546" s="837">
        <v>1</v>
      </c>
      <c r="R546" s="832">
        <v>2</v>
      </c>
      <c r="S546" s="837">
        <v>1</v>
      </c>
      <c r="T546" s="836">
        <v>2</v>
      </c>
      <c r="U546" s="838">
        <v>1</v>
      </c>
    </row>
    <row r="547" spans="1:21" ht="14.4" customHeight="1" x14ac:dyDescent="0.3">
      <c r="A547" s="831">
        <v>11</v>
      </c>
      <c r="B547" s="832" t="s">
        <v>1297</v>
      </c>
      <c r="C547" s="832" t="s">
        <v>1302</v>
      </c>
      <c r="D547" s="833" t="s">
        <v>2255</v>
      </c>
      <c r="E547" s="834" t="s">
        <v>1330</v>
      </c>
      <c r="F547" s="832" t="s">
        <v>1299</v>
      </c>
      <c r="G547" s="832" t="s">
        <v>1347</v>
      </c>
      <c r="H547" s="832" t="s">
        <v>592</v>
      </c>
      <c r="I547" s="832" t="s">
        <v>1805</v>
      </c>
      <c r="J547" s="832" t="s">
        <v>1806</v>
      </c>
      <c r="K547" s="832" t="s">
        <v>1807</v>
      </c>
      <c r="L547" s="835">
        <v>1600</v>
      </c>
      <c r="M547" s="835">
        <v>1600</v>
      </c>
      <c r="N547" s="832">
        <v>1</v>
      </c>
      <c r="O547" s="836">
        <v>1</v>
      </c>
      <c r="P547" s="835">
        <v>1600</v>
      </c>
      <c r="Q547" s="837">
        <v>1</v>
      </c>
      <c r="R547" s="832">
        <v>1</v>
      </c>
      <c r="S547" s="837">
        <v>1</v>
      </c>
      <c r="T547" s="836">
        <v>1</v>
      </c>
      <c r="U547" s="838">
        <v>1</v>
      </c>
    </row>
    <row r="548" spans="1:21" ht="14.4" customHeight="1" x14ac:dyDescent="0.3">
      <c r="A548" s="831">
        <v>11</v>
      </c>
      <c r="B548" s="832" t="s">
        <v>1297</v>
      </c>
      <c r="C548" s="832" t="s">
        <v>1302</v>
      </c>
      <c r="D548" s="833" t="s">
        <v>2255</v>
      </c>
      <c r="E548" s="834" t="s">
        <v>1330</v>
      </c>
      <c r="F548" s="832" t="s">
        <v>1299</v>
      </c>
      <c r="G548" s="832" t="s">
        <v>1347</v>
      </c>
      <c r="H548" s="832" t="s">
        <v>592</v>
      </c>
      <c r="I548" s="832" t="s">
        <v>1884</v>
      </c>
      <c r="J548" s="832" t="s">
        <v>1885</v>
      </c>
      <c r="K548" s="832" t="s">
        <v>1886</v>
      </c>
      <c r="L548" s="835">
        <v>350</v>
      </c>
      <c r="M548" s="835">
        <v>350</v>
      </c>
      <c r="N548" s="832">
        <v>1</v>
      </c>
      <c r="O548" s="836">
        <v>1</v>
      </c>
      <c r="P548" s="835">
        <v>350</v>
      </c>
      <c r="Q548" s="837">
        <v>1</v>
      </c>
      <c r="R548" s="832">
        <v>1</v>
      </c>
      <c r="S548" s="837">
        <v>1</v>
      </c>
      <c r="T548" s="836">
        <v>1</v>
      </c>
      <c r="U548" s="838">
        <v>1</v>
      </c>
    </row>
    <row r="549" spans="1:21" ht="14.4" customHeight="1" x14ac:dyDescent="0.3">
      <c r="A549" s="831">
        <v>11</v>
      </c>
      <c r="B549" s="832" t="s">
        <v>1297</v>
      </c>
      <c r="C549" s="832" t="s">
        <v>1302</v>
      </c>
      <c r="D549" s="833" t="s">
        <v>2255</v>
      </c>
      <c r="E549" s="834" t="s">
        <v>1330</v>
      </c>
      <c r="F549" s="832" t="s">
        <v>1299</v>
      </c>
      <c r="G549" s="832" t="s">
        <v>1347</v>
      </c>
      <c r="H549" s="832" t="s">
        <v>592</v>
      </c>
      <c r="I549" s="832" t="s">
        <v>1991</v>
      </c>
      <c r="J549" s="832" t="s">
        <v>1992</v>
      </c>
      <c r="K549" s="832" t="s">
        <v>1993</v>
      </c>
      <c r="L549" s="835">
        <v>750</v>
      </c>
      <c r="M549" s="835">
        <v>750</v>
      </c>
      <c r="N549" s="832">
        <v>1</v>
      </c>
      <c r="O549" s="836">
        <v>1</v>
      </c>
      <c r="P549" s="835"/>
      <c r="Q549" s="837">
        <v>0</v>
      </c>
      <c r="R549" s="832"/>
      <c r="S549" s="837">
        <v>0</v>
      </c>
      <c r="T549" s="836"/>
      <c r="U549" s="838">
        <v>0</v>
      </c>
    </row>
    <row r="550" spans="1:21" ht="14.4" customHeight="1" x14ac:dyDescent="0.3">
      <c r="A550" s="831">
        <v>11</v>
      </c>
      <c r="B550" s="832" t="s">
        <v>1297</v>
      </c>
      <c r="C550" s="832" t="s">
        <v>1302</v>
      </c>
      <c r="D550" s="833" t="s">
        <v>2255</v>
      </c>
      <c r="E550" s="834" t="s">
        <v>1330</v>
      </c>
      <c r="F550" s="832" t="s">
        <v>1299</v>
      </c>
      <c r="G550" s="832" t="s">
        <v>1347</v>
      </c>
      <c r="H550" s="832" t="s">
        <v>592</v>
      </c>
      <c r="I550" s="832" t="s">
        <v>1960</v>
      </c>
      <c r="J550" s="832" t="s">
        <v>1961</v>
      </c>
      <c r="K550" s="832" t="s">
        <v>1962</v>
      </c>
      <c r="L550" s="835">
        <v>180</v>
      </c>
      <c r="M550" s="835">
        <v>180</v>
      </c>
      <c r="N550" s="832">
        <v>1</v>
      </c>
      <c r="O550" s="836">
        <v>1</v>
      </c>
      <c r="P550" s="835">
        <v>180</v>
      </c>
      <c r="Q550" s="837">
        <v>1</v>
      </c>
      <c r="R550" s="832">
        <v>1</v>
      </c>
      <c r="S550" s="837">
        <v>1</v>
      </c>
      <c r="T550" s="836">
        <v>1</v>
      </c>
      <c r="U550" s="838">
        <v>1</v>
      </c>
    </row>
    <row r="551" spans="1:21" ht="14.4" customHeight="1" x14ac:dyDescent="0.3">
      <c r="A551" s="831">
        <v>11</v>
      </c>
      <c r="B551" s="832" t="s">
        <v>1297</v>
      </c>
      <c r="C551" s="832" t="s">
        <v>1302</v>
      </c>
      <c r="D551" s="833" t="s">
        <v>2255</v>
      </c>
      <c r="E551" s="834" t="s">
        <v>1330</v>
      </c>
      <c r="F551" s="832" t="s">
        <v>1299</v>
      </c>
      <c r="G551" s="832" t="s">
        <v>1359</v>
      </c>
      <c r="H551" s="832" t="s">
        <v>592</v>
      </c>
      <c r="I551" s="832" t="s">
        <v>1360</v>
      </c>
      <c r="J551" s="832" t="s">
        <v>1361</v>
      </c>
      <c r="K551" s="832" t="s">
        <v>1362</v>
      </c>
      <c r="L551" s="835">
        <v>200</v>
      </c>
      <c r="M551" s="835">
        <v>400</v>
      </c>
      <c r="N551" s="832">
        <v>2</v>
      </c>
      <c r="O551" s="836">
        <v>1</v>
      </c>
      <c r="P551" s="835">
        <v>400</v>
      </c>
      <c r="Q551" s="837">
        <v>1</v>
      </c>
      <c r="R551" s="832">
        <v>2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11</v>
      </c>
      <c r="B552" s="832" t="s">
        <v>1297</v>
      </c>
      <c r="C552" s="832" t="s">
        <v>1302</v>
      </c>
      <c r="D552" s="833" t="s">
        <v>2255</v>
      </c>
      <c r="E552" s="834" t="s">
        <v>1330</v>
      </c>
      <c r="F552" s="832" t="s">
        <v>1299</v>
      </c>
      <c r="G552" s="832" t="s">
        <v>1359</v>
      </c>
      <c r="H552" s="832" t="s">
        <v>592</v>
      </c>
      <c r="I552" s="832" t="s">
        <v>1391</v>
      </c>
      <c r="J552" s="832" t="s">
        <v>1392</v>
      </c>
      <c r="K552" s="832" t="s">
        <v>1393</v>
      </c>
      <c r="L552" s="835">
        <v>278.75</v>
      </c>
      <c r="M552" s="835">
        <v>3066.25</v>
      </c>
      <c r="N552" s="832">
        <v>11</v>
      </c>
      <c r="O552" s="836">
        <v>6</v>
      </c>
      <c r="P552" s="835">
        <v>1672.5</v>
      </c>
      <c r="Q552" s="837">
        <v>0.54545454545454541</v>
      </c>
      <c r="R552" s="832">
        <v>6</v>
      </c>
      <c r="S552" s="837">
        <v>0.54545454545454541</v>
      </c>
      <c r="T552" s="836">
        <v>3</v>
      </c>
      <c r="U552" s="838">
        <v>0.5</v>
      </c>
    </row>
    <row r="553" spans="1:21" ht="14.4" customHeight="1" x14ac:dyDescent="0.3">
      <c r="A553" s="831">
        <v>11</v>
      </c>
      <c r="B553" s="832" t="s">
        <v>1297</v>
      </c>
      <c r="C553" s="832" t="s">
        <v>1302</v>
      </c>
      <c r="D553" s="833" t="s">
        <v>2255</v>
      </c>
      <c r="E553" s="834" t="s">
        <v>1330</v>
      </c>
      <c r="F553" s="832" t="s">
        <v>1299</v>
      </c>
      <c r="G553" s="832" t="s">
        <v>1535</v>
      </c>
      <c r="H553" s="832" t="s">
        <v>592</v>
      </c>
      <c r="I553" s="832" t="s">
        <v>1536</v>
      </c>
      <c r="J553" s="832" t="s">
        <v>1537</v>
      </c>
      <c r="K553" s="832" t="s">
        <v>1538</v>
      </c>
      <c r="L553" s="835">
        <v>1659.44</v>
      </c>
      <c r="M553" s="835">
        <v>29869.919999999995</v>
      </c>
      <c r="N553" s="832">
        <v>18</v>
      </c>
      <c r="O553" s="836">
        <v>16</v>
      </c>
      <c r="P553" s="835">
        <v>26551.039999999994</v>
      </c>
      <c r="Q553" s="837">
        <v>0.88888888888888884</v>
      </c>
      <c r="R553" s="832">
        <v>16</v>
      </c>
      <c r="S553" s="837">
        <v>0.88888888888888884</v>
      </c>
      <c r="T553" s="836">
        <v>14</v>
      </c>
      <c r="U553" s="838">
        <v>0.875</v>
      </c>
    </row>
    <row r="554" spans="1:21" ht="14.4" customHeight="1" x14ac:dyDescent="0.3">
      <c r="A554" s="831">
        <v>11</v>
      </c>
      <c r="B554" s="832" t="s">
        <v>1297</v>
      </c>
      <c r="C554" s="832" t="s">
        <v>1302</v>
      </c>
      <c r="D554" s="833" t="s">
        <v>2255</v>
      </c>
      <c r="E554" s="834" t="s">
        <v>1330</v>
      </c>
      <c r="F554" s="832" t="s">
        <v>1299</v>
      </c>
      <c r="G554" s="832" t="s">
        <v>1535</v>
      </c>
      <c r="H554" s="832" t="s">
        <v>592</v>
      </c>
      <c r="I554" s="832" t="s">
        <v>1819</v>
      </c>
      <c r="J554" s="832" t="s">
        <v>1820</v>
      </c>
      <c r="K554" s="832" t="s">
        <v>1821</v>
      </c>
      <c r="L554" s="835">
        <v>553.15</v>
      </c>
      <c r="M554" s="835">
        <v>4978.3499999999995</v>
      </c>
      <c r="N554" s="832">
        <v>9</v>
      </c>
      <c r="O554" s="836">
        <v>3</v>
      </c>
      <c r="P554" s="835">
        <v>3318.8999999999996</v>
      </c>
      <c r="Q554" s="837">
        <v>0.66666666666666663</v>
      </c>
      <c r="R554" s="832">
        <v>6</v>
      </c>
      <c r="S554" s="837">
        <v>0.66666666666666663</v>
      </c>
      <c r="T554" s="836">
        <v>2</v>
      </c>
      <c r="U554" s="838">
        <v>0.66666666666666663</v>
      </c>
    </row>
    <row r="555" spans="1:21" ht="14.4" customHeight="1" x14ac:dyDescent="0.3">
      <c r="A555" s="831">
        <v>11</v>
      </c>
      <c r="B555" s="832" t="s">
        <v>1297</v>
      </c>
      <c r="C555" s="832" t="s">
        <v>1302</v>
      </c>
      <c r="D555" s="833" t="s">
        <v>2255</v>
      </c>
      <c r="E555" s="834" t="s">
        <v>1330</v>
      </c>
      <c r="F555" s="832" t="s">
        <v>1299</v>
      </c>
      <c r="G555" s="832" t="s">
        <v>1994</v>
      </c>
      <c r="H555" s="832" t="s">
        <v>592</v>
      </c>
      <c r="I555" s="832" t="s">
        <v>1995</v>
      </c>
      <c r="J555" s="832" t="s">
        <v>1996</v>
      </c>
      <c r="K555" s="832" t="s">
        <v>1997</v>
      </c>
      <c r="L555" s="835">
        <v>8998.75</v>
      </c>
      <c r="M555" s="835">
        <v>8998.75</v>
      </c>
      <c r="N555" s="832">
        <v>1</v>
      </c>
      <c r="O555" s="836">
        <v>1</v>
      </c>
      <c r="P555" s="835"/>
      <c r="Q555" s="837">
        <v>0</v>
      </c>
      <c r="R555" s="832"/>
      <c r="S555" s="837">
        <v>0</v>
      </c>
      <c r="T555" s="836"/>
      <c r="U555" s="838">
        <v>0</v>
      </c>
    </row>
    <row r="556" spans="1:21" ht="14.4" customHeight="1" x14ac:dyDescent="0.3">
      <c r="A556" s="831">
        <v>11</v>
      </c>
      <c r="B556" s="832" t="s">
        <v>1297</v>
      </c>
      <c r="C556" s="832" t="s">
        <v>1302</v>
      </c>
      <c r="D556" s="833" t="s">
        <v>2255</v>
      </c>
      <c r="E556" s="834" t="s">
        <v>1332</v>
      </c>
      <c r="F556" s="832" t="s">
        <v>1298</v>
      </c>
      <c r="G556" s="832" t="s">
        <v>1917</v>
      </c>
      <c r="H556" s="832" t="s">
        <v>592</v>
      </c>
      <c r="I556" s="832" t="s">
        <v>1998</v>
      </c>
      <c r="J556" s="832" t="s">
        <v>1919</v>
      </c>
      <c r="K556" s="832" t="s">
        <v>1999</v>
      </c>
      <c r="L556" s="835">
        <v>0</v>
      </c>
      <c r="M556" s="835">
        <v>0</v>
      </c>
      <c r="N556" s="832">
        <v>5</v>
      </c>
      <c r="O556" s="836">
        <v>3.5</v>
      </c>
      <c r="P556" s="835">
        <v>0</v>
      </c>
      <c r="Q556" s="837"/>
      <c r="R556" s="832">
        <v>2</v>
      </c>
      <c r="S556" s="837">
        <v>0.4</v>
      </c>
      <c r="T556" s="836">
        <v>2</v>
      </c>
      <c r="U556" s="838">
        <v>0.5714285714285714</v>
      </c>
    </row>
    <row r="557" spans="1:21" ht="14.4" customHeight="1" x14ac:dyDescent="0.3">
      <c r="A557" s="831">
        <v>11</v>
      </c>
      <c r="B557" s="832" t="s">
        <v>1297</v>
      </c>
      <c r="C557" s="832" t="s">
        <v>1302</v>
      </c>
      <c r="D557" s="833" t="s">
        <v>2255</v>
      </c>
      <c r="E557" s="834" t="s">
        <v>1332</v>
      </c>
      <c r="F557" s="832" t="s">
        <v>1298</v>
      </c>
      <c r="G557" s="832" t="s">
        <v>1438</v>
      </c>
      <c r="H557" s="832" t="s">
        <v>592</v>
      </c>
      <c r="I557" s="832" t="s">
        <v>1439</v>
      </c>
      <c r="J557" s="832" t="s">
        <v>1440</v>
      </c>
      <c r="K557" s="832" t="s">
        <v>1441</v>
      </c>
      <c r="L557" s="835">
        <v>72.64</v>
      </c>
      <c r="M557" s="835">
        <v>217.92000000000002</v>
      </c>
      <c r="N557" s="832">
        <v>3</v>
      </c>
      <c r="O557" s="836">
        <v>2.5</v>
      </c>
      <c r="P557" s="835">
        <v>145.28</v>
      </c>
      <c r="Q557" s="837">
        <v>0.66666666666666663</v>
      </c>
      <c r="R557" s="832">
        <v>2</v>
      </c>
      <c r="S557" s="837">
        <v>0.66666666666666663</v>
      </c>
      <c r="T557" s="836">
        <v>1.5</v>
      </c>
      <c r="U557" s="838">
        <v>0.6</v>
      </c>
    </row>
    <row r="558" spans="1:21" ht="14.4" customHeight="1" x14ac:dyDescent="0.3">
      <c r="A558" s="831">
        <v>11</v>
      </c>
      <c r="B558" s="832" t="s">
        <v>1297</v>
      </c>
      <c r="C558" s="832" t="s">
        <v>1302</v>
      </c>
      <c r="D558" s="833" t="s">
        <v>2255</v>
      </c>
      <c r="E558" s="834" t="s">
        <v>1332</v>
      </c>
      <c r="F558" s="832" t="s">
        <v>1298</v>
      </c>
      <c r="G558" s="832" t="s">
        <v>1438</v>
      </c>
      <c r="H558" s="832" t="s">
        <v>592</v>
      </c>
      <c r="I558" s="832" t="s">
        <v>1830</v>
      </c>
      <c r="J558" s="832" t="s">
        <v>1828</v>
      </c>
      <c r="K558" s="832" t="s">
        <v>1831</v>
      </c>
      <c r="L558" s="835">
        <v>0</v>
      </c>
      <c r="M558" s="835">
        <v>0</v>
      </c>
      <c r="N558" s="832">
        <v>1</v>
      </c>
      <c r="O558" s="836">
        <v>1</v>
      </c>
      <c r="P558" s="835">
        <v>0</v>
      </c>
      <c r="Q558" s="837"/>
      <c r="R558" s="832">
        <v>1</v>
      </c>
      <c r="S558" s="837">
        <v>1</v>
      </c>
      <c r="T558" s="836">
        <v>1</v>
      </c>
      <c r="U558" s="838">
        <v>1</v>
      </c>
    </row>
    <row r="559" spans="1:21" ht="14.4" customHeight="1" x14ac:dyDescent="0.3">
      <c r="A559" s="831">
        <v>11</v>
      </c>
      <c r="B559" s="832" t="s">
        <v>1297</v>
      </c>
      <c r="C559" s="832" t="s">
        <v>1302</v>
      </c>
      <c r="D559" s="833" t="s">
        <v>2255</v>
      </c>
      <c r="E559" s="834" t="s">
        <v>1332</v>
      </c>
      <c r="F559" s="832" t="s">
        <v>1298</v>
      </c>
      <c r="G559" s="832" t="s">
        <v>1438</v>
      </c>
      <c r="H559" s="832" t="s">
        <v>592</v>
      </c>
      <c r="I559" s="832" t="s">
        <v>2000</v>
      </c>
      <c r="J559" s="832" t="s">
        <v>1781</v>
      </c>
      <c r="K559" s="832" t="s">
        <v>2001</v>
      </c>
      <c r="L559" s="835">
        <v>161.4</v>
      </c>
      <c r="M559" s="835">
        <v>161.4</v>
      </c>
      <c r="N559" s="832">
        <v>1</v>
      </c>
      <c r="O559" s="836">
        <v>0.5</v>
      </c>
      <c r="P559" s="835"/>
      <c r="Q559" s="837">
        <v>0</v>
      </c>
      <c r="R559" s="832"/>
      <c r="S559" s="837">
        <v>0</v>
      </c>
      <c r="T559" s="836"/>
      <c r="U559" s="838">
        <v>0</v>
      </c>
    </row>
    <row r="560" spans="1:21" ht="14.4" customHeight="1" x14ac:dyDescent="0.3">
      <c r="A560" s="831">
        <v>11</v>
      </c>
      <c r="B560" s="832" t="s">
        <v>1297</v>
      </c>
      <c r="C560" s="832" t="s">
        <v>1302</v>
      </c>
      <c r="D560" s="833" t="s">
        <v>2255</v>
      </c>
      <c r="E560" s="834" t="s">
        <v>1332</v>
      </c>
      <c r="F560" s="832" t="s">
        <v>1298</v>
      </c>
      <c r="G560" s="832" t="s">
        <v>1611</v>
      </c>
      <c r="H560" s="832" t="s">
        <v>592</v>
      </c>
      <c r="I560" s="832" t="s">
        <v>1612</v>
      </c>
      <c r="J560" s="832" t="s">
        <v>1613</v>
      </c>
      <c r="K560" s="832" t="s">
        <v>1614</v>
      </c>
      <c r="L560" s="835">
        <v>106.47</v>
      </c>
      <c r="M560" s="835">
        <v>1384.1099999999997</v>
      </c>
      <c r="N560" s="832">
        <v>13</v>
      </c>
      <c r="O560" s="836">
        <v>6</v>
      </c>
      <c r="P560" s="835">
        <v>1064.6999999999998</v>
      </c>
      <c r="Q560" s="837">
        <v>0.76923076923076927</v>
      </c>
      <c r="R560" s="832">
        <v>10</v>
      </c>
      <c r="S560" s="837">
        <v>0.76923076923076927</v>
      </c>
      <c r="T560" s="836">
        <v>5</v>
      </c>
      <c r="U560" s="838">
        <v>0.83333333333333337</v>
      </c>
    </row>
    <row r="561" spans="1:21" ht="14.4" customHeight="1" x14ac:dyDescent="0.3">
      <c r="A561" s="831">
        <v>11</v>
      </c>
      <c r="B561" s="832" t="s">
        <v>1297</v>
      </c>
      <c r="C561" s="832" t="s">
        <v>1302</v>
      </c>
      <c r="D561" s="833" t="s">
        <v>2255</v>
      </c>
      <c r="E561" s="834" t="s">
        <v>1332</v>
      </c>
      <c r="F561" s="832" t="s">
        <v>1298</v>
      </c>
      <c r="G561" s="832" t="s">
        <v>1615</v>
      </c>
      <c r="H561" s="832" t="s">
        <v>592</v>
      </c>
      <c r="I561" s="832" t="s">
        <v>1616</v>
      </c>
      <c r="J561" s="832" t="s">
        <v>1617</v>
      </c>
      <c r="K561" s="832" t="s">
        <v>1618</v>
      </c>
      <c r="L561" s="835">
        <v>1776.68</v>
      </c>
      <c r="M561" s="835">
        <v>1776.68</v>
      </c>
      <c r="N561" s="832">
        <v>1</v>
      </c>
      <c r="O561" s="836">
        <v>0.5</v>
      </c>
      <c r="P561" s="835">
        <v>1776.68</v>
      </c>
      <c r="Q561" s="837">
        <v>1</v>
      </c>
      <c r="R561" s="832">
        <v>1</v>
      </c>
      <c r="S561" s="837">
        <v>1</v>
      </c>
      <c r="T561" s="836">
        <v>0.5</v>
      </c>
      <c r="U561" s="838">
        <v>1</v>
      </c>
    </row>
    <row r="562" spans="1:21" ht="14.4" customHeight="1" x14ac:dyDescent="0.3">
      <c r="A562" s="831">
        <v>11</v>
      </c>
      <c r="B562" s="832" t="s">
        <v>1297</v>
      </c>
      <c r="C562" s="832" t="s">
        <v>1302</v>
      </c>
      <c r="D562" s="833" t="s">
        <v>2255</v>
      </c>
      <c r="E562" s="834" t="s">
        <v>1332</v>
      </c>
      <c r="F562" s="832" t="s">
        <v>1298</v>
      </c>
      <c r="G562" s="832" t="s">
        <v>1339</v>
      </c>
      <c r="H562" s="832" t="s">
        <v>635</v>
      </c>
      <c r="I562" s="832" t="s">
        <v>1340</v>
      </c>
      <c r="J562" s="832" t="s">
        <v>673</v>
      </c>
      <c r="K562" s="832" t="s">
        <v>1090</v>
      </c>
      <c r="L562" s="835">
        <v>736.33</v>
      </c>
      <c r="M562" s="835">
        <v>736.33</v>
      </c>
      <c r="N562" s="832">
        <v>1</v>
      </c>
      <c r="O562" s="836">
        <v>1</v>
      </c>
      <c r="P562" s="835">
        <v>736.33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11</v>
      </c>
      <c r="B563" s="832" t="s">
        <v>1297</v>
      </c>
      <c r="C563" s="832" t="s">
        <v>1302</v>
      </c>
      <c r="D563" s="833" t="s">
        <v>2255</v>
      </c>
      <c r="E563" s="834" t="s">
        <v>1332</v>
      </c>
      <c r="F563" s="832" t="s">
        <v>1298</v>
      </c>
      <c r="G563" s="832" t="s">
        <v>1358</v>
      </c>
      <c r="H563" s="832" t="s">
        <v>635</v>
      </c>
      <c r="I563" s="832" t="s">
        <v>1144</v>
      </c>
      <c r="J563" s="832" t="s">
        <v>636</v>
      </c>
      <c r="K563" s="832" t="s">
        <v>1145</v>
      </c>
      <c r="L563" s="835">
        <v>48.42</v>
      </c>
      <c r="M563" s="835">
        <v>96.84</v>
      </c>
      <c r="N563" s="832">
        <v>2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11</v>
      </c>
      <c r="B564" s="832" t="s">
        <v>1297</v>
      </c>
      <c r="C564" s="832" t="s">
        <v>1302</v>
      </c>
      <c r="D564" s="833" t="s">
        <v>2255</v>
      </c>
      <c r="E564" s="834" t="s">
        <v>1332</v>
      </c>
      <c r="F564" s="832" t="s">
        <v>1298</v>
      </c>
      <c r="G564" s="832" t="s">
        <v>1358</v>
      </c>
      <c r="H564" s="832" t="s">
        <v>592</v>
      </c>
      <c r="I564" s="832" t="s">
        <v>1462</v>
      </c>
      <c r="J564" s="832" t="s">
        <v>636</v>
      </c>
      <c r="K564" s="832" t="s">
        <v>1463</v>
      </c>
      <c r="L564" s="835">
        <v>48.42</v>
      </c>
      <c r="M564" s="835">
        <v>48.42</v>
      </c>
      <c r="N564" s="832">
        <v>1</v>
      </c>
      <c r="O564" s="836">
        <v>0.5</v>
      </c>
      <c r="P564" s="835"/>
      <c r="Q564" s="837">
        <v>0</v>
      </c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11</v>
      </c>
      <c r="B565" s="832" t="s">
        <v>1297</v>
      </c>
      <c r="C565" s="832" t="s">
        <v>1302</v>
      </c>
      <c r="D565" s="833" t="s">
        <v>2255</v>
      </c>
      <c r="E565" s="834" t="s">
        <v>1332</v>
      </c>
      <c r="F565" s="832" t="s">
        <v>1298</v>
      </c>
      <c r="G565" s="832" t="s">
        <v>2002</v>
      </c>
      <c r="H565" s="832" t="s">
        <v>592</v>
      </c>
      <c r="I565" s="832" t="s">
        <v>2003</v>
      </c>
      <c r="J565" s="832" t="s">
        <v>2004</v>
      </c>
      <c r="K565" s="832" t="s">
        <v>1417</v>
      </c>
      <c r="L565" s="835">
        <v>87.67</v>
      </c>
      <c r="M565" s="835">
        <v>87.67</v>
      </c>
      <c r="N565" s="832">
        <v>1</v>
      </c>
      <c r="O565" s="836">
        <v>1</v>
      </c>
      <c r="P565" s="835"/>
      <c r="Q565" s="837">
        <v>0</v>
      </c>
      <c r="R565" s="832"/>
      <c r="S565" s="837">
        <v>0</v>
      </c>
      <c r="T565" s="836"/>
      <c r="U565" s="838">
        <v>0</v>
      </c>
    </row>
    <row r="566" spans="1:21" ht="14.4" customHeight="1" x14ac:dyDescent="0.3">
      <c r="A566" s="831">
        <v>11</v>
      </c>
      <c r="B566" s="832" t="s">
        <v>1297</v>
      </c>
      <c r="C566" s="832" t="s">
        <v>1302</v>
      </c>
      <c r="D566" s="833" t="s">
        <v>2255</v>
      </c>
      <c r="E566" s="834" t="s">
        <v>1332</v>
      </c>
      <c r="F566" s="832" t="s">
        <v>1298</v>
      </c>
      <c r="G566" s="832" t="s">
        <v>1342</v>
      </c>
      <c r="H566" s="832" t="s">
        <v>635</v>
      </c>
      <c r="I566" s="832" t="s">
        <v>1147</v>
      </c>
      <c r="J566" s="832" t="s">
        <v>1148</v>
      </c>
      <c r="K566" s="832" t="s">
        <v>1149</v>
      </c>
      <c r="L566" s="835">
        <v>0</v>
      </c>
      <c r="M566" s="835">
        <v>0</v>
      </c>
      <c r="N566" s="832">
        <v>5</v>
      </c>
      <c r="O566" s="836">
        <v>2</v>
      </c>
      <c r="P566" s="835">
        <v>0</v>
      </c>
      <c r="Q566" s="837"/>
      <c r="R566" s="832">
        <v>1</v>
      </c>
      <c r="S566" s="837">
        <v>0.2</v>
      </c>
      <c r="T566" s="836">
        <v>1</v>
      </c>
      <c r="U566" s="838">
        <v>0.5</v>
      </c>
    </row>
    <row r="567" spans="1:21" ht="14.4" customHeight="1" x14ac:dyDescent="0.3">
      <c r="A567" s="831">
        <v>11</v>
      </c>
      <c r="B567" s="832" t="s">
        <v>1297</v>
      </c>
      <c r="C567" s="832" t="s">
        <v>1302</v>
      </c>
      <c r="D567" s="833" t="s">
        <v>2255</v>
      </c>
      <c r="E567" s="834" t="s">
        <v>1332</v>
      </c>
      <c r="F567" s="832" t="s">
        <v>1298</v>
      </c>
      <c r="G567" s="832" t="s">
        <v>1585</v>
      </c>
      <c r="H567" s="832" t="s">
        <v>592</v>
      </c>
      <c r="I567" s="832" t="s">
        <v>1627</v>
      </c>
      <c r="J567" s="832" t="s">
        <v>1628</v>
      </c>
      <c r="K567" s="832" t="s">
        <v>1629</v>
      </c>
      <c r="L567" s="835">
        <v>271.94</v>
      </c>
      <c r="M567" s="835">
        <v>271.94</v>
      </c>
      <c r="N567" s="832">
        <v>1</v>
      </c>
      <c r="O567" s="836">
        <v>0.5</v>
      </c>
      <c r="P567" s="835">
        <v>271.94</v>
      </c>
      <c r="Q567" s="837">
        <v>1</v>
      </c>
      <c r="R567" s="832">
        <v>1</v>
      </c>
      <c r="S567" s="837">
        <v>1</v>
      </c>
      <c r="T567" s="836">
        <v>0.5</v>
      </c>
      <c r="U567" s="838">
        <v>1</v>
      </c>
    </row>
    <row r="568" spans="1:21" ht="14.4" customHeight="1" x14ac:dyDescent="0.3">
      <c r="A568" s="831">
        <v>11</v>
      </c>
      <c r="B568" s="832" t="s">
        <v>1297</v>
      </c>
      <c r="C568" s="832" t="s">
        <v>1302</v>
      </c>
      <c r="D568" s="833" t="s">
        <v>2255</v>
      </c>
      <c r="E568" s="834" t="s">
        <v>1332</v>
      </c>
      <c r="F568" s="832" t="s">
        <v>1298</v>
      </c>
      <c r="G568" s="832" t="s">
        <v>1402</v>
      </c>
      <c r="H568" s="832" t="s">
        <v>592</v>
      </c>
      <c r="I568" s="832" t="s">
        <v>1589</v>
      </c>
      <c r="J568" s="832" t="s">
        <v>1590</v>
      </c>
      <c r="K568" s="832" t="s">
        <v>1591</v>
      </c>
      <c r="L568" s="835">
        <v>299.83999999999997</v>
      </c>
      <c r="M568" s="835">
        <v>299.83999999999997</v>
      </c>
      <c r="N568" s="832">
        <v>1</v>
      </c>
      <c r="O568" s="836">
        <v>0.5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" customHeight="1" x14ac:dyDescent="0.3">
      <c r="A569" s="831">
        <v>11</v>
      </c>
      <c r="B569" s="832" t="s">
        <v>1297</v>
      </c>
      <c r="C569" s="832" t="s">
        <v>1302</v>
      </c>
      <c r="D569" s="833" t="s">
        <v>2255</v>
      </c>
      <c r="E569" s="834" t="s">
        <v>1332</v>
      </c>
      <c r="F569" s="832" t="s">
        <v>1298</v>
      </c>
      <c r="G569" s="832" t="s">
        <v>1402</v>
      </c>
      <c r="H569" s="832" t="s">
        <v>592</v>
      </c>
      <c r="I569" s="832" t="s">
        <v>2005</v>
      </c>
      <c r="J569" s="832" t="s">
        <v>1404</v>
      </c>
      <c r="K569" s="832" t="s">
        <v>2006</v>
      </c>
      <c r="L569" s="835">
        <v>50.32</v>
      </c>
      <c r="M569" s="835">
        <v>50.32</v>
      </c>
      <c r="N569" s="832">
        <v>1</v>
      </c>
      <c r="O569" s="836">
        <v>0.5</v>
      </c>
      <c r="P569" s="835">
        <v>50.32</v>
      </c>
      <c r="Q569" s="837">
        <v>1</v>
      </c>
      <c r="R569" s="832">
        <v>1</v>
      </c>
      <c r="S569" s="837">
        <v>1</v>
      </c>
      <c r="T569" s="836">
        <v>0.5</v>
      </c>
      <c r="U569" s="838">
        <v>1</v>
      </c>
    </row>
    <row r="570" spans="1:21" ht="14.4" customHeight="1" x14ac:dyDescent="0.3">
      <c r="A570" s="831">
        <v>11</v>
      </c>
      <c r="B570" s="832" t="s">
        <v>1297</v>
      </c>
      <c r="C570" s="832" t="s">
        <v>1302</v>
      </c>
      <c r="D570" s="833" t="s">
        <v>2255</v>
      </c>
      <c r="E570" s="834" t="s">
        <v>1332</v>
      </c>
      <c r="F570" s="832" t="s">
        <v>1298</v>
      </c>
      <c r="G570" s="832" t="s">
        <v>1426</v>
      </c>
      <c r="H570" s="832" t="s">
        <v>635</v>
      </c>
      <c r="I570" s="832" t="s">
        <v>1127</v>
      </c>
      <c r="J570" s="832" t="s">
        <v>1017</v>
      </c>
      <c r="K570" s="832" t="s">
        <v>1128</v>
      </c>
      <c r="L570" s="835">
        <v>154.36000000000001</v>
      </c>
      <c r="M570" s="835">
        <v>154.36000000000001</v>
      </c>
      <c r="N570" s="832">
        <v>1</v>
      </c>
      <c r="O570" s="836">
        <v>1</v>
      </c>
      <c r="P570" s="835">
        <v>154.36000000000001</v>
      </c>
      <c r="Q570" s="837">
        <v>1</v>
      </c>
      <c r="R570" s="832">
        <v>1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11</v>
      </c>
      <c r="B571" s="832" t="s">
        <v>1297</v>
      </c>
      <c r="C571" s="832" t="s">
        <v>1302</v>
      </c>
      <c r="D571" s="833" t="s">
        <v>2255</v>
      </c>
      <c r="E571" s="834" t="s">
        <v>1332</v>
      </c>
      <c r="F571" s="832" t="s">
        <v>1299</v>
      </c>
      <c r="G571" s="832" t="s">
        <v>1516</v>
      </c>
      <c r="H571" s="832" t="s">
        <v>592</v>
      </c>
      <c r="I571" s="832" t="s">
        <v>1517</v>
      </c>
      <c r="J571" s="832" t="s">
        <v>1518</v>
      </c>
      <c r="K571" s="832" t="s">
        <v>1519</v>
      </c>
      <c r="L571" s="835">
        <v>0</v>
      </c>
      <c r="M571" s="835">
        <v>0</v>
      </c>
      <c r="N571" s="832">
        <v>1</v>
      </c>
      <c r="O571" s="836">
        <v>1</v>
      </c>
      <c r="P571" s="835"/>
      <c r="Q571" s="837"/>
      <c r="R571" s="832"/>
      <c r="S571" s="837">
        <v>0</v>
      </c>
      <c r="T571" s="836"/>
      <c r="U571" s="838">
        <v>0</v>
      </c>
    </row>
    <row r="572" spans="1:21" ht="14.4" customHeight="1" x14ac:dyDescent="0.3">
      <c r="A572" s="831">
        <v>11</v>
      </c>
      <c r="B572" s="832" t="s">
        <v>1297</v>
      </c>
      <c r="C572" s="832" t="s">
        <v>1302</v>
      </c>
      <c r="D572" s="833" t="s">
        <v>2255</v>
      </c>
      <c r="E572" s="834" t="s">
        <v>1332</v>
      </c>
      <c r="F572" s="832" t="s">
        <v>1299</v>
      </c>
      <c r="G572" s="832" t="s">
        <v>1347</v>
      </c>
      <c r="H572" s="832" t="s">
        <v>592</v>
      </c>
      <c r="I572" s="832" t="s">
        <v>1432</v>
      </c>
      <c r="J572" s="832" t="s">
        <v>1433</v>
      </c>
      <c r="K572" s="832" t="s">
        <v>1434</v>
      </c>
      <c r="L572" s="835">
        <v>350</v>
      </c>
      <c r="M572" s="835">
        <v>350</v>
      </c>
      <c r="N572" s="832">
        <v>1</v>
      </c>
      <c r="O572" s="836">
        <v>1</v>
      </c>
      <c r="P572" s="835">
        <v>350</v>
      </c>
      <c r="Q572" s="837">
        <v>1</v>
      </c>
      <c r="R572" s="832">
        <v>1</v>
      </c>
      <c r="S572" s="837">
        <v>1</v>
      </c>
      <c r="T572" s="836">
        <v>1</v>
      </c>
      <c r="U572" s="838">
        <v>1</v>
      </c>
    </row>
    <row r="573" spans="1:21" ht="14.4" customHeight="1" x14ac:dyDescent="0.3">
      <c r="A573" s="831">
        <v>11</v>
      </c>
      <c r="B573" s="832" t="s">
        <v>1297</v>
      </c>
      <c r="C573" s="832" t="s">
        <v>1302</v>
      </c>
      <c r="D573" s="833" t="s">
        <v>2255</v>
      </c>
      <c r="E573" s="834" t="s">
        <v>1332</v>
      </c>
      <c r="F573" s="832" t="s">
        <v>1299</v>
      </c>
      <c r="G573" s="832" t="s">
        <v>1347</v>
      </c>
      <c r="H573" s="832" t="s">
        <v>592</v>
      </c>
      <c r="I573" s="832" t="s">
        <v>1520</v>
      </c>
      <c r="J573" s="832" t="s">
        <v>1521</v>
      </c>
      <c r="K573" s="832" t="s">
        <v>1522</v>
      </c>
      <c r="L573" s="835">
        <v>1600</v>
      </c>
      <c r="M573" s="835">
        <v>1600</v>
      </c>
      <c r="N573" s="832">
        <v>1</v>
      </c>
      <c r="O573" s="836">
        <v>1</v>
      </c>
      <c r="P573" s="835"/>
      <c r="Q573" s="837">
        <v>0</v>
      </c>
      <c r="R573" s="832"/>
      <c r="S573" s="837">
        <v>0</v>
      </c>
      <c r="T573" s="836"/>
      <c r="U573" s="838">
        <v>0</v>
      </c>
    </row>
    <row r="574" spans="1:21" ht="14.4" customHeight="1" x14ac:dyDescent="0.3">
      <c r="A574" s="831">
        <v>11</v>
      </c>
      <c r="B574" s="832" t="s">
        <v>1297</v>
      </c>
      <c r="C574" s="832" t="s">
        <v>1302</v>
      </c>
      <c r="D574" s="833" t="s">
        <v>2255</v>
      </c>
      <c r="E574" s="834" t="s">
        <v>1332</v>
      </c>
      <c r="F574" s="832" t="s">
        <v>1299</v>
      </c>
      <c r="G574" s="832" t="s">
        <v>1347</v>
      </c>
      <c r="H574" s="832" t="s">
        <v>592</v>
      </c>
      <c r="I574" s="832" t="s">
        <v>1523</v>
      </c>
      <c r="J574" s="832" t="s">
        <v>1524</v>
      </c>
      <c r="K574" s="832" t="s">
        <v>1525</v>
      </c>
      <c r="L574" s="835">
        <v>180</v>
      </c>
      <c r="M574" s="835">
        <v>180</v>
      </c>
      <c r="N574" s="832">
        <v>1</v>
      </c>
      <c r="O574" s="836">
        <v>1</v>
      </c>
      <c r="P574" s="835">
        <v>180</v>
      </c>
      <c r="Q574" s="837">
        <v>1</v>
      </c>
      <c r="R574" s="832">
        <v>1</v>
      </c>
      <c r="S574" s="837">
        <v>1</v>
      </c>
      <c r="T574" s="836">
        <v>1</v>
      </c>
      <c r="U574" s="838">
        <v>1</v>
      </c>
    </row>
    <row r="575" spans="1:21" ht="14.4" customHeight="1" x14ac:dyDescent="0.3">
      <c r="A575" s="831">
        <v>11</v>
      </c>
      <c r="B575" s="832" t="s">
        <v>1297</v>
      </c>
      <c r="C575" s="832" t="s">
        <v>1302</v>
      </c>
      <c r="D575" s="833" t="s">
        <v>2255</v>
      </c>
      <c r="E575" s="834" t="s">
        <v>1332</v>
      </c>
      <c r="F575" s="832" t="s">
        <v>1299</v>
      </c>
      <c r="G575" s="832" t="s">
        <v>1359</v>
      </c>
      <c r="H575" s="832" t="s">
        <v>592</v>
      </c>
      <c r="I575" s="832" t="s">
        <v>2007</v>
      </c>
      <c r="J575" s="832" t="s">
        <v>2008</v>
      </c>
      <c r="K575" s="832" t="s">
        <v>2009</v>
      </c>
      <c r="L575" s="835">
        <v>950</v>
      </c>
      <c r="M575" s="835">
        <v>950</v>
      </c>
      <c r="N575" s="832">
        <v>1</v>
      </c>
      <c r="O575" s="836">
        <v>1</v>
      </c>
      <c r="P575" s="835">
        <v>950</v>
      </c>
      <c r="Q575" s="837">
        <v>1</v>
      </c>
      <c r="R575" s="832">
        <v>1</v>
      </c>
      <c r="S575" s="837">
        <v>1</v>
      </c>
      <c r="T575" s="836">
        <v>1</v>
      </c>
      <c r="U575" s="838">
        <v>1</v>
      </c>
    </row>
    <row r="576" spans="1:21" ht="14.4" customHeight="1" x14ac:dyDescent="0.3">
      <c r="A576" s="831">
        <v>11</v>
      </c>
      <c r="B576" s="832" t="s">
        <v>1297</v>
      </c>
      <c r="C576" s="832" t="s">
        <v>1302</v>
      </c>
      <c r="D576" s="833" t="s">
        <v>2255</v>
      </c>
      <c r="E576" s="834" t="s">
        <v>1332</v>
      </c>
      <c r="F576" s="832" t="s">
        <v>1299</v>
      </c>
      <c r="G576" s="832" t="s">
        <v>1359</v>
      </c>
      <c r="H576" s="832" t="s">
        <v>592</v>
      </c>
      <c r="I576" s="832" t="s">
        <v>2010</v>
      </c>
      <c r="J576" s="832" t="s">
        <v>2011</v>
      </c>
      <c r="K576" s="832" t="s">
        <v>2012</v>
      </c>
      <c r="L576" s="835">
        <v>1075</v>
      </c>
      <c r="M576" s="835">
        <v>1075</v>
      </c>
      <c r="N576" s="832">
        <v>1</v>
      </c>
      <c r="O576" s="836">
        <v>1</v>
      </c>
      <c r="P576" s="835">
        <v>1075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" customHeight="1" x14ac:dyDescent="0.3">
      <c r="A577" s="831">
        <v>11</v>
      </c>
      <c r="B577" s="832" t="s">
        <v>1297</v>
      </c>
      <c r="C577" s="832" t="s">
        <v>1302</v>
      </c>
      <c r="D577" s="833" t="s">
        <v>2255</v>
      </c>
      <c r="E577" s="834" t="s">
        <v>1332</v>
      </c>
      <c r="F577" s="832" t="s">
        <v>1299</v>
      </c>
      <c r="G577" s="832" t="s">
        <v>1359</v>
      </c>
      <c r="H577" s="832" t="s">
        <v>592</v>
      </c>
      <c r="I577" s="832" t="s">
        <v>1360</v>
      </c>
      <c r="J577" s="832" t="s">
        <v>1361</v>
      </c>
      <c r="K577" s="832" t="s">
        <v>1362</v>
      </c>
      <c r="L577" s="835">
        <v>200</v>
      </c>
      <c r="M577" s="835">
        <v>3200</v>
      </c>
      <c r="N577" s="832">
        <v>16</v>
      </c>
      <c r="O577" s="836">
        <v>8</v>
      </c>
      <c r="P577" s="835">
        <v>3200</v>
      </c>
      <c r="Q577" s="837">
        <v>1</v>
      </c>
      <c r="R577" s="832">
        <v>16</v>
      </c>
      <c r="S577" s="837">
        <v>1</v>
      </c>
      <c r="T577" s="836">
        <v>8</v>
      </c>
      <c r="U577" s="838">
        <v>1</v>
      </c>
    </row>
    <row r="578" spans="1:21" ht="14.4" customHeight="1" x14ac:dyDescent="0.3">
      <c r="A578" s="831">
        <v>11</v>
      </c>
      <c r="B578" s="832" t="s">
        <v>1297</v>
      </c>
      <c r="C578" s="832" t="s">
        <v>1302</v>
      </c>
      <c r="D578" s="833" t="s">
        <v>2255</v>
      </c>
      <c r="E578" s="834" t="s">
        <v>1332</v>
      </c>
      <c r="F578" s="832" t="s">
        <v>1299</v>
      </c>
      <c r="G578" s="832" t="s">
        <v>1359</v>
      </c>
      <c r="H578" s="832" t="s">
        <v>592</v>
      </c>
      <c r="I578" s="832" t="s">
        <v>1391</v>
      </c>
      <c r="J578" s="832" t="s">
        <v>1392</v>
      </c>
      <c r="K578" s="832" t="s">
        <v>1393</v>
      </c>
      <c r="L578" s="835">
        <v>278.75</v>
      </c>
      <c r="M578" s="835">
        <v>3345</v>
      </c>
      <c r="N578" s="832">
        <v>12</v>
      </c>
      <c r="O578" s="836">
        <v>6</v>
      </c>
      <c r="P578" s="835">
        <v>1672.5</v>
      </c>
      <c r="Q578" s="837">
        <v>0.5</v>
      </c>
      <c r="R578" s="832">
        <v>6</v>
      </c>
      <c r="S578" s="837">
        <v>0.5</v>
      </c>
      <c r="T578" s="836">
        <v>3</v>
      </c>
      <c r="U578" s="838">
        <v>0.5</v>
      </c>
    </row>
    <row r="579" spans="1:21" ht="14.4" customHeight="1" x14ac:dyDescent="0.3">
      <c r="A579" s="831">
        <v>11</v>
      </c>
      <c r="B579" s="832" t="s">
        <v>1297</v>
      </c>
      <c r="C579" s="832" t="s">
        <v>1302</v>
      </c>
      <c r="D579" s="833" t="s">
        <v>2255</v>
      </c>
      <c r="E579" s="834" t="s">
        <v>1332</v>
      </c>
      <c r="F579" s="832" t="s">
        <v>1299</v>
      </c>
      <c r="G579" s="832" t="s">
        <v>1359</v>
      </c>
      <c r="H579" s="832" t="s">
        <v>592</v>
      </c>
      <c r="I579" s="832" t="s">
        <v>2013</v>
      </c>
      <c r="J579" s="832" t="s">
        <v>2014</v>
      </c>
      <c r="K579" s="832" t="s">
        <v>2015</v>
      </c>
      <c r="L579" s="835">
        <v>1150</v>
      </c>
      <c r="M579" s="835">
        <v>1150</v>
      </c>
      <c r="N579" s="832">
        <v>1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" customHeight="1" x14ac:dyDescent="0.3">
      <c r="A580" s="831">
        <v>11</v>
      </c>
      <c r="B580" s="832" t="s">
        <v>1297</v>
      </c>
      <c r="C580" s="832" t="s">
        <v>1302</v>
      </c>
      <c r="D580" s="833" t="s">
        <v>2255</v>
      </c>
      <c r="E580" s="834" t="s">
        <v>1332</v>
      </c>
      <c r="F580" s="832" t="s">
        <v>1299</v>
      </c>
      <c r="G580" s="832" t="s">
        <v>1535</v>
      </c>
      <c r="H580" s="832" t="s">
        <v>592</v>
      </c>
      <c r="I580" s="832" t="s">
        <v>1605</v>
      </c>
      <c r="J580" s="832" t="s">
        <v>1606</v>
      </c>
      <c r="K580" s="832" t="s">
        <v>1607</v>
      </c>
      <c r="L580" s="835">
        <v>553.15</v>
      </c>
      <c r="M580" s="835">
        <v>39826.800000000003</v>
      </c>
      <c r="N580" s="832">
        <v>72</v>
      </c>
      <c r="O580" s="836">
        <v>24</v>
      </c>
      <c r="P580" s="835">
        <v>36507.9</v>
      </c>
      <c r="Q580" s="837">
        <v>0.91666666666666663</v>
      </c>
      <c r="R580" s="832">
        <v>66</v>
      </c>
      <c r="S580" s="837">
        <v>0.91666666666666663</v>
      </c>
      <c r="T580" s="836">
        <v>22</v>
      </c>
      <c r="U580" s="838">
        <v>0.91666666666666663</v>
      </c>
    </row>
    <row r="581" spans="1:21" ht="14.4" customHeight="1" x14ac:dyDescent="0.3">
      <c r="A581" s="831">
        <v>11</v>
      </c>
      <c r="B581" s="832" t="s">
        <v>1297</v>
      </c>
      <c r="C581" s="832" t="s">
        <v>1302</v>
      </c>
      <c r="D581" s="833" t="s">
        <v>2255</v>
      </c>
      <c r="E581" s="834" t="s">
        <v>1333</v>
      </c>
      <c r="F581" s="832" t="s">
        <v>1298</v>
      </c>
      <c r="G581" s="832" t="s">
        <v>1363</v>
      </c>
      <c r="H581" s="832" t="s">
        <v>635</v>
      </c>
      <c r="I581" s="832" t="s">
        <v>1188</v>
      </c>
      <c r="J581" s="832" t="s">
        <v>1189</v>
      </c>
      <c r="K581" s="832" t="s">
        <v>1190</v>
      </c>
      <c r="L581" s="835">
        <v>170.52</v>
      </c>
      <c r="M581" s="835">
        <v>170.52</v>
      </c>
      <c r="N581" s="832">
        <v>1</v>
      </c>
      <c r="O581" s="836">
        <v>1</v>
      </c>
      <c r="P581" s="835">
        <v>170.52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11</v>
      </c>
      <c r="B582" s="832" t="s">
        <v>1297</v>
      </c>
      <c r="C582" s="832" t="s">
        <v>1302</v>
      </c>
      <c r="D582" s="833" t="s">
        <v>2255</v>
      </c>
      <c r="E582" s="834" t="s">
        <v>1333</v>
      </c>
      <c r="F582" s="832" t="s">
        <v>1298</v>
      </c>
      <c r="G582" s="832" t="s">
        <v>1641</v>
      </c>
      <c r="H582" s="832" t="s">
        <v>592</v>
      </c>
      <c r="I582" s="832" t="s">
        <v>2016</v>
      </c>
      <c r="J582" s="832" t="s">
        <v>1915</v>
      </c>
      <c r="K582" s="832" t="s">
        <v>2017</v>
      </c>
      <c r="L582" s="835">
        <v>508.75</v>
      </c>
      <c r="M582" s="835">
        <v>1017.5</v>
      </c>
      <c r="N582" s="832">
        <v>2</v>
      </c>
      <c r="O582" s="836">
        <v>1</v>
      </c>
      <c r="P582" s="835">
        <v>1017.5</v>
      </c>
      <c r="Q582" s="837">
        <v>1</v>
      </c>
      <c r="R582" s="832">
        <v>2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11</v>
      </c>
      <c r="B583" s="832" t="s">
        <v>1297</v>
      </c>
      <c r="C583" s="832" t="s">
        <v>1302</v>
      </c>
      <c r="D583" s="833" t="s">
        <v>2255</v>
      </c>
      <c r="E583" s="834" t="s">
        <v>1333</v>
      </c>
      <c r="F583" s="832" t="s">
        <v>1298</v>
      </c>
      <c r="G583" s="832" t="s">
        <v>1645</v>
      </c>
      <c r="H583" s="832" t="s">
        <v>635</v>
      </c>
      <c r="I583" s="832" t="s">
        <v>2018</v>
      </c>
      <c r="J583" s="832" t="s">
        <v>747</v>
      </c>
      <c r="K583" s="832" t="s">
        <v>2019</v>
      </c>
      <c r="L583" s="835">
        <v>176.32</v>
      </c>
      <c r="M583" s="835">
        <v>176.32</v>
      </c>
      <c r="N583" s="832">
        <v>1</v>
      </c>
      <c r="O583" s="836">
        <v>1</v>
      </c>
      <c r="P583" s="835">
        <v>176.32</v>
      </c>
      <c r="Q583" s="837">
        <v>1</v>
      </c>
      <c r="R583" s="832">
        <v>1</v>
      </c>
      <c r="S583" s="837">
        <v>1</v>
      </c>
      <c r="T583" s="836">
        <v>1</v>
      </c>
      <c r="U583" s="838">
        <v>1</v>
      </c>
    </row>
    <row r="584" spans="1:21" ht="14.4" customHeight="1" x14ac:dyDescent="0.3">
      <c r="A584" s="831">
        <v>11</v>
      </c>
      <c r="B584" s="832" t="s">
        <v>1297</v>
      </c>
      <c r="C584" s="832" t="s">
        <v>1302</v>
      </c>
      <c r="D584" s="833" t="s">
        <v>2255</v>
      </c>
      <c r="E584" s="834" t="s">
        <v>1333</v>
      </c>
      <c r="F584" s="832" t="s">
        <v>1298</v>
      </c>
      <c r="G584" s="832" t="s">
        <v>1499</v>
      </c>
      <c r="H584" s="832" t="s">
        <v>592</v>
      </c>
      <c r="I584" s="832" t="s">
        <v>1500</v>
      </c>
      <c r="J584" s="832" t="s">
        <v>1501</v>
      </c>
      <c r="K584" s="832" t="s">
        <v>1502</v>
      </c>
      <c r="L584" s="835">
        <v>159.71</v>
      </c>
      <c r="M584" s="835">
        <v>958.26</v>
      </c>
      <c r="N584" s="832">
        <v>6</v>
      </c>
      <c r="O584" s="836">
        <v>2</v>
      </c>
      <c r="P584" s="835">
        <v>479.13</v>
      </c>
      <c r="Q584" s="837">
        <v>0.5</v>
      </c>
      <c r="R584" s="832">
        <v>3</v>
      </c>
      <c r="S584" s="837">
        <v>0.5</v>
      </c>
      <c r="T584" s="836">
        <v>1</v>
      </c>
      <c r="U584" s="838">
        <v>0.5</v>
      </c>
    </row>
    <row r="585" spans="1:21" ht="14.4" customHeight="1" x14ac:dyDescent="0.3">
      <c r="A585" s="831">
        <v>11</v>
      </c>
      <c r="B585" s="832" t="s">
        <v>1297</v>
      </c>
      <c r="C585" s="832" t="s">
        <v>1302</v>
      </c>
      <c r="D585" s="833" t="s">
        <v>2255</v>
      </c>
      <c r="E585" s="834" t="s">
        <v>1333</v>
      </c>
      <c r="F585" s="832" t="s">
        <v>1298</v>
      </c>
      <c r="G585" s="832" t="s">
        <v>1367</v>
      </c>
      <c r="H585" s="832" t="s">
        <v>592</v>
      </c>
      <c r="I585" s="832" t="s">
        <v>1368</v>
      </c>
      <c r="J585" s="832" t="s">
        <v>1369</v>
      </c>
      <c r="K585" s="832" t="s">
        <v>1370</v>
      </c>
      <c r="L585" s="835">
        <v>60.9</v>
      </c>
      <c r="M585" s="835">
        <v>548.09999999999991</v>
      </c>
      <c r="N585" s="832">
        <v>9</v>
      </c>
      <c r="O585" s="836">
        <v>1.5</v>
      </c>
      <c r="P585" s="835">
        <v>365.4</v>
      </c>
      <c r="Q585" s="837">
        <v>0.66666666666666674</v>
      </c>
      <c r="R585" s="832">
        <v>6</v>
      </c>
      <c r="S585" s="837">
        <v>0.66666666666666663</v>
      </c>
      <c r="T585" s="836">
        <v>0.5</v>
      </c>
      <c r="U585" s="838">
        <v>0.33333333333333331</v>
      </c>
    </row>
    <row r="586" spans="1:21" ht="14.4" customHeight="1" x14ac:dyDescent="0.3">
      <c r="A586" s="831">
        <v>11</v>
      </c>
      <c r="B586" s="832" t="s">
        <v>1297</v>
      </c>
      <c r="C586" s="832" t="s">
        <v>1302</v>
      </c>
      <c r="D586" s="833" t="s">
        <v>2255</v>
      </c>
      <c r="E586" s="834" t="s">
        <v>1333</v>
      </c>
      <c r="F586" s="832" t="s">
        <v>1298</v>
      </c>
      <c r="G586" s="832" t="s">
        <v>1371</v>
      </c>
      <c r="H586" s="832" t="s">
        <v>592</v>
      </c>
      <c r="I586" s="832" t="s">
        <v>1372</v>
      </c>
      <c r="J586" s="832" t="s">
        <v>870</v>
      </c>
      <c r="K586" s="832" t="s">
        <v>1373</v>
      </c>
      <c r="L586" s="835">
        <v>0</v>
      </c>
      <c r="M586" s="835">
        <v>0</v>
      </c>
      <c r="N586" s="832">
        <v>1</v>
      </c>
      <c r="O586" s="836">
        <v>0.5</v>
      </c>
      <c r="P586" s="835"/>
      <c r="Q586" s="837"/>
      <c r="R586" s="832"/>
      <c r="S586" s="837">
        <v>0</v>
      </c>
      <c r="T586" s="836"/>
      <c r="U586" s="838">
        <v>0</v>
      </c>
    </row>
    <row r="587" spans="1:21" ht="14.4" customHeight="1" x14ac:dyDescent="0.3">
      <c r="A587" s="831">
        <v>11</v>
      </c>
      <c r="B587" s="832" t="s">
        <v>1297</v>
      </c>
      <c r="C587" s="832" t="s">
        <v>1302</v>
      </c>
      <c r="D587" s="833" t="s">
        <v>2255</v>
      </c>
      <c r="E587" s="834" t="s">
        <v>1333</v>
      </c>
      <c r="F587" s="832" t="s">
        <v>1298</v>
      </c>
      <c r="G587" s="832" t="s">
        <v>1374</v>
      </c>
      <c r="H587" s="832" t="s">
        <v>592</v>
      </c>
      <c r="I587" s="832" t="s">
        <v>1375</v>
      </c>
      <c r="J587" s="832" t="s">
        <v>1376</v>
      </c>
      <c r="K587" s="832" t="s">
        <v>1377</v>
      </c>
      <c r="L587" s="835">
        <v>132.97999999999999</v>
      </c>
      <c r="M587" s="835">
        <v>531.91999999999996</v>
      </c>
      <c r="N587" s="832">
        <v>4</v>
      </c>
      <c r="O587" s="836">
        <v>4</v>
      </c>
      <c r="P587" s="835">
        <v>531.91999999999996</v>
      </c>
      <c r="Q587" s="837">
        <v>1</v>
      </c>
      <c r="R587" s="832">
        <v>4</v>
      </c>
      <c r="S587" s="837">
        <v>1</v>
      </c>
      <c r="T587" s="836">
        <v>4</v>
      </c>
      <c r="U587" s="838">
        <v>1</v>
      </c>
    </row>
    <row r="588" spans="1:21" ht="14.4" customHeight="1" x14ac:dyDescent="0.3">
      <c r="A588" s="831">
        <v>11</v>
      </c>
      <c r="B588" s="832" t="s">
        <v>1297</v>
      </c>
      <c r="C588" s="832" t="s">
        <v>1302</v>
      </c>
      <c r="D588" s="833" t="s">
        <v>2255</v>
      </c>
      <c r="E588" s="834" t="s">
        <v>1333</v>
      </c>
      <c r="F588" s="832" t="s">
        <v>1298</v>
      </c>
      <c r="G588" s="832" t="s">
        <v>1615</v>
      </c>
      <c r="H588" s="832" t="s">
        <v>592</v>
      </c>
      <c r="I588" s="832" t="s">
        <v>1616</v>
      </c>
      <c r="J588" s="832" t="s">
        <v>1617</v>
      </c>
      <c r="K588" s="832" t="s">
        <v>1618</v>
      </c>
      <c r="L588" s="835">
        <v>1776.68</v>
      </c>
      <c r="M588" s="835">
        <v>17766.8</v>
      </c>
      <c r="N588" s="832">
        <v>10</v>
      </c>
      <c r="O588" s="836">
        <v>10</v>
      </c>
      <c r="P588" s="835">
        <v>12436.76</v>
      </c>
      <c r="Q588" s="837">
        <v>0.70000000000000007</v>
      </c>
      <c r="R588" s="832">
        <v>7</v>
      </c>
      <c r="S588" s="837">
        <v>0.7</v>
      </c>
      <c r="T588" s="836">
        <v>7</v>
      </c>
      <c r="U588" s="838">
        <v>0.7</v>
      </c>
    </row>
    <row r="589" spans="1:21" ht="14.4" customHeight="1" x14ac:dyDescent="0.3">
      <c r="A589" s="831">
        <v>11</v>
      </c>
      <c r="B589" s="832" t="s">
        <v>1297</v>
      </c>
      <c r="C589" s="832" t="s">
        <v>1302</v>
      </c>
      <c r="D589" s="833" t="s">
        <v>2255</v>
      </c>
      <c r="E589" s="834" t="s">
        <v>1333</v>
      </c>
      <c r="F589" s="832" t="s">
        <v>1298</v>
      </c>
      <c r="G589" s="832" t="s">
        <v>1339</v>
      </c>
      <c r="H589" s="832" t="s">
        <v>635</v>
      </c>
      <c r="I589" s="832" t="s">
        <v>1340</v>
      </c>
      <c r="J589" s="832" t="s">
        <v>673</v>
      </c>
      <c r="K589" s="832" t="s">
        <v>1090</v>
      </c>
      <c r="L589" s="835">
        <v>736.33</v>
      </c>
      <c r="M589" s="835">
        <v>23562.560000000005</v>
      </c>
      <c r="N589" s="832">
        <v>32</v>
      </c>
      <c r="O589" s="836">
        <v>11</v>
      </c>
      <c r="P589" s="835">
        <v>22826.230000000003</v>
      </c>
      <c r="Q589" s="837">
        <v>0.96874999999999989</v>
      </c>
      <c r="R589" s="832">
        <v>31</v>
      </c>
      <c r="S589" s="837">
        <v>0.96875</v>
      </c>
      <c r="T589" s="836">
        <v>10</v>
      </c>
      <c r="U589" s="838">
        <v>0.90909090909090906</v>
      </c>
    </row>
    <row r="590" spans="1:21" ht="14.4" customHeight="1" x14ac:dyDescent="0.3">
      <c r="A590" s="831">
        <v>11</v>
      </c>
      <c r="B590" s="832" t="s">
        <v>1297</v>
      </c>
      <c r="C590" s="832" t="s">
        <v>1302</v>
      </c>
      <c r="D590" s="833" t="s">
        <v>2255</v>
      </c>
      <c r="E590" s="834" t="s">
        <v>1333</v>
      </c>
      <c r="F590" s="832" t="s">
        <v>1298</v>
      </c>
      <c r="G590" s="832" t="s">
        <v>1339</v>
      </c>
      <c r="H590" s="832" t="s">
        <v>635</v>
      </c>
      <c r="I590" s="832" t="s">
        <v>2020</v>
      </c>
      <c r="J590" s="832" t="s">
        <v>673</v>
      </c>
      <c r="K590" s="832" t="s">
        <v>2021</v>
      </c>
      <c r="L590" s="835">
        <v>1154.68</v>
      </c>
      <c r="M590" s="835">
        <v>1154.68</v>
      </c>
      <c r="N590" s="832">
        <v>1</v>
      </c>
      <c r="O590" s="836">
        <v>1</v>
      </c>
      <c r="P590" s="835">
        <v>1154.68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11</v>
      </c>
      <c r="B591" s="832" t="s">
        <v>1297</v>
      </c>
      <c r="C591" s="832" t="s">
        <v>1302</v>
      </c>
      <c r="D591" s="833" t="s">
        <v>2255</v>
      </c>
      <c r="E591" s="834" t="s">
        <v>1333</v>
      </c>
      <c r="F591" s="832" t="s">
        <v>1298</v>
      </c>
      <c r="G591" s="832" t="s">
        <v>1358</v>
      </c>
      <c r="H591" s="832" t="s">
        <v>635</v>
      </c>
      <c r="I591" s="832" t="s">
        <v>1144</v>
      </c>
      <c r="J591" s="832" t="s">
        <v>636</v>
      </c>
      <c r="K591" s="832" t="s">
        <v>1145</v>
      </c>
      <c r="L591" s="835">
        <v>48.42</v>
      </c>
      <c r="M591" s="835">
        <v>823.14</v>
      </c>
      <c r="N591" s="832">
        <v>17</v>
      </c>
      <c r="O591" s="836">
        <v>13</v>
      </c>
      <c r="P591" s="835">
        <v>581.04</v>
      </c>
      <c r="Q591" s="837">
        <v>0.70588235294117641</v>
      </c>
      <c r="R591" s="832">
        <v>12</v>
      </c>
      <c r="S591" s="837">
        <v>0.70588235294117652</v>
      </c>
      <c r="T591" s="836">
        <v>10</v>
      </c>
      <c r="U591" s="838">
        <v>0.76923076923076927</v>
      </c>
    </row>
    <row r="592" spans="1:21" ht="14.4" customHeight="1" x14ac:dyDescent="0.3">
      <c r="A592" s="831">
        <v>11</v>
      </c>
      <c r="B592" s="832" t="s">
        <v>1297</v>
      </c>
      <c r="C592" s="832" t="s">
        <v>1302</v>
      </c>
      <c r="D592" s="833" t="s">
        <v>2255</v>
      </c>
      <c r="E592" s="834" t="s">
        <v>1333</v>
      </c>
      <c r="F592" s="832" t="s">
        <v>1298</v>
      </c>
      <c r="G592" s="832" t="s">
        <v>1358</v>
      </c>
      <c r="H592" s="832" t="s">
        <v>592</v>
      </c>
      <c r="I592" s="832" t="s">
        <v>1462</v>
      </c>
      <c r="J592" s="832" t="s">
        <v>636</v>
      </c>
      <c r="K592" s="832" t="s">
        <v>1463</v>
      </c>
      <c r="L592" s="835">
        <v>48.42</v>
      </c>
      <c r="M592" s="835">
        <v>242.10000000000002</v>
      </c>
      <c r="N592" s="832">
        <v>5</v>
      </c>
      <c r="O592" s="836">
        <v>2.5</v>
      </c>
      <c r="P592" s="835">
        <v>193.68</v>
      </c>
      <c r="Q592" s="837">
        <v>0.79999999999999993</v>
      </c>
      <c r="R592" s="832">
        <v>4</v>
      </c>
      <c r="S592" s="837">
        <v>0.8</v>
      </c>
      <c r="T592" s="836">
        <v>2</v>
      </c>
      <c r="U592" s="838">
        <v>0.8</v>
      </c>
    </row>
    <row r="593" spans="1:21" ht="14.4" customHeight="1" x14ac:dyDescent="0.3">
      <c r="A593" s="831">
        <v>11</v>
      </c>
      <c r="B593" s="832" t="s">
        <v>1297</v>
      </c>
      <c r="C593" s="832" t="s">
        <v>1302</v>
      </c>
      <c r="D593" s="833" t="s">
        <v>2255</v>
      </c>
      <c r="E593" s="834" t="s">
        <v>1333</v>
      </c>
      <c r="F593" s="832" t="s">
        <v>1298</v>
      </c>
      <c r="G593" s="832" t="s">
        <v>1342</v>
      </c>
      <c r="H593" s="832" t="s">
        <v>635</v>
      </c>
      <c r="I593" s="832" t="s">
        <v>1147</v>
      </c>
      <c r="J593" s="832" t="s">
        <v>1148</v>
      </c>
      <c r="K593" s="832" t="s">
        <v>1149</v>
      </c>
      <c r="L593" s="835">
        <v>0</v>
      </c>
      <c r="M593" s="835">
        <v>0</v>
      </c>
      <c r="N593" s="832">
        <v>5</v>
      </c>
      <c r="O593" s="836">
        <v>2.5</v>
      </c>
      <c r="P593" s="835">
        <v>0</v>
      </c>
      <c r="Q593" s="837"/>
      <c r="R593" s="832">
        <v>4</v>
      </c>
      <c r="S593" s="837">
        <v>0.8</v>
      </c>
      <c r="T593" s="836">
        <v>1.5</v>
      </c>
      <c r="U593" s="838">
        <v>0.6</v>
      </c>
    </row>
    <row r="594" spans="1:21" ht="14.4" customHeight="1" x14ac:dyDescent="0.3">
      <c r="A594" s="831">
        <v>11</v>
      </c>
      <c r="B594" s="832" t="s">
        <v>1297</v>
      </c>
      <c r="C594" s="832" t="s">
        <v>1302</v>
      </c>
      <c r="D594" s="833" t="s">
        <v>2255</v>
      </c>
      <c r="E594" s="834" t="s">
        <v>1333</v>
      </c>
      <c r="F594" s="832" t="s">
        <v>1299</v>
      </c>
      <c r="G594" s="832" t="s">
        <v>1516</v>
      </c>
      <c r="H594" s="832" t="s">
        <v>592</v>
      </c>
      <c r="I594" s="832" t="s">
        <v>1517</v>
      </c>
      <c r="J594" s="832" t="s">
        <v>1518</v>
      </c>
      <c r="K594" s="832" t="s">
        <v>1519</v>
      </c>
      <c r="L594" s="835">
        <v>0</v>
      </c>
      <c r="M594" s="835">
        <v>0</v>
      </c>
      <c r="N594" s="832">
        <v>56</v>
      </c>
      <c r="O594" s="836">
        <v>56</v>
      </c>
      <c r="P594" s="835"/>
      <c r="Q594" s="837"/>
      <c r="R594" s="832"/>
      <c r="S594" s="837">
        <v>0</v>
      </c>
      <c r="T594" s="836"/>
      <c r="U594" s="838">
        <v>0</v>
      </c>
    </row>
    <row r="595" spans="1:21" ht="14.4" customHeight="1" x14ac:dyDescent="0.3">
      <c r="A595" s="831">
        <v>11</v>
      </c>
      <c r="B595" s="832" t="s">
        <v>1297</v>
      </c>
      <c r="C595" s="832" t="s">
        <v>1302</v>
      </c>
      <c r="D595" s="833" t="s">
        <v>2255</v>
      </c>
      <c r="E595" s="834" t="s">
        <v>1333</v>
      </c>
      <c r="F595" s="832" t="s">
        <v>1299</v>
      </c>
      <c r="G595" s="832" t="s">
        <v>1347</v>
      </c>
      <c r="H595" s="832" t="s">
        <v>592</v>
      </c>
      <c r="I595" s="832" t="s">
        <v>2022</v>
      </c>
      <c r="J595" s="832" t="s">
        <v>2023</v>
      </c>
      <c r="K595" s="832" t="s">
        <v>2024</v>
      </c>
      <c r="L595" s="835">
        <v>700</v>
      </c>
      <c r="M595" s="835">
        <v>700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11</v>
      </c>
      <c r="B596" s="832" t="s">
        <v>1297</v>
      </c>
      <c r="C596" s="832" t="s">
        <v>1302</v>
      </c>
      <c r="D596" s="833" t="s">
        <v>2255</v>
      </c>
      <c r="E596" s="834" t="s">
        <v>1333</v>
      </c>
      <c r="F596" s="832" t="s">
        <v>1299</v>
      </c>
      <c r="G596" s="832" t="s">
        <v>1359</v>
      </c>
      <c r="H596" s="832" t="s">
        <v>592</v>
      </c>
      <c r="I596" s="832" t="s">
        <v>1360</v>
      </c>
      <c r="J596" s="832" t="s">
        <v>1361</v>
      </c>
      <c r="K596" s="832" t="s">
        <v>1362</v>
      </c>
      <c r="L596" s="835">
        <v>200</v>
      </c>
      <c r="M596" s="835">
        <v>2800</v>
      </c>
      <c r="N596" s="832">
        <v>14</v>
      </c>
      <c r="O596" s="836">
        <v>7</v>
      </c>
      <c r="P596" s="835">
        <v>1600</v>
      </c>
      <c r="Q596" s="837">
        <v>0.5714285714285714</v>
      </c>
      <c r="R596" s="832">
        <v>8</v>
      </c>
      <c r="S596" s="837">
        <v>0.5714285714285714</v>
      </c>
      <c r="T596" s="836">
        <v>4</v>
      </c>
      <c r="U596" s="838">
        <v>0.5714285714285714</v>
      </c>
    </row>
    <row r="597" spans="1:21" ht="14.4" customHeight="1" x14ac:dyDescent="0.3">
      <c r="A597" s="831">
        <v>11</v>
      </c>
      <c r="B597" s="832" t="s">
        <v>1297</v>
      </c>
      <c r="C597" s="832" t="s">
        <v>1302</v>
      </c>
      <c r="D597" s="833" t="s">
        <v>2255</v>
      </c>
      <c r="E597" s="834" t="s">
        <v>1333</v>
      </c>
      <c r="F597" s="832" t="s">
        <v>1299</v>
      </c>
      <c r="G597" s="832" t="s">
        <v>1359</v>
      </c>
      <c r="H597" s="832" t="s">
        <v>592</v>
      </c>
      <c r="I597" s="832" t="s">
        <v>1391</v>
      </c>
      <c r="J597" s="832" t="s">
        <v>1392</v>
      </c>
      <c r="K597" s="832" t="s">
        <v>1393</v>
      </c>
      <c r="L597" s="835">
        <v>278.75</v>
      </c>
      <c r="M597" s="835">
        <v>3902.5</v>
      </c>
      <c r="N597" s="832">
        <v>14</v>
      </c>
      <c r="O597" s="836">
        <v>7</v>
      </c>
      <c r="P597" s="835">
        <v>2230</v>
      </c>
      <c r="Q597" s="837">
        <v>0.5714285714285714</v>
      </c>
      <c r="R597" s="832">
        <v>8</v>
      </c>
      <c r="S597" s="837">
        <v>0.5714285714285714</v>
      </c>
      <c r="T597" s="836">
        <v>4</v>
      </c>
      <c r="U597" s="838">
        <v>0.5714285714285714</v>
      </c>
    </row>
    <row r="598" spans="1:21" ht="14.4" customHeight="1" x14ac:dyDescent="0.3">
      <c r="A598" s="831">
        <v>11</v>
      </c>
      <c r="B598" s="832" t="s">
        <v>1297</v>
      </c>
      <c r="C598" s="832" t="s">
        <v>1302</v>
      </c>
      <c r="D598" s="833" t="s">
        <v>2255</v>
      </c>
      <c r="E598" s="834" t="s">
        <v>1333</v>
      </c>
      <c r="F598" s="832" t="s">
        <v>1299</v>
      </c>
      <c r="G598" s="832" t="s">
        <v>1359</v>
      </c>
      <c r="H598" s="832" t="s">
        <v>592</v>
      </c>
      <c r="I598" s="832" t="s">
        <v>2025</v>
      </c>
      <c r="J598" s="832" t="s">
        <v>2026</v>
      </c>
      <c r="K598" s="832" t="s">
        <v>2027</v>
      </c>
      <c r="L598" s="835">
        <v>4000</v>
      </c>
      <c r="M598" s="835">
        <v>4000</v>
      </c>
      <c r="N598" s="832">
        <v>1</v>
      </c>
      <c r="O598" s="836">
        <v>1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" customHeight="1" x14ac:dyDescent="0.3">
      <c r="A599" s="831">
        <v>11</v>
      </c>
      <c r="B599" s="832" t="s">
        <v>1297</v>
      </c>
      <c r="C599" s="832" t="s">
        <v>1302</v>
      </c>
      <c r="D599" s="833" t="s">
        <v>2255</v>
      </c>
      <c r="E599" s="834" t="s">
        <v>1333</v>
      </c>
      <c r="F599" s="832" t="s">
        <v>1299</v>
      </c>
      <c r="G599" s="832" t="s">
        <v>1535</v>
      </c>
      <c r="H599" s="832" t="s">
        <v>592</v>
      </c>
      <c r="I599" s="832" t="s">
        <v>2028</v>
      </c>
      <c r="J599" s="832" t="s">
        <v>1817</v>
      </c>
      <c r="K599" s="832" t="s">
        <v>2029</v>
      </c>
      <c r="L599" s="835">
        <v>995.67</v>
      </c>
      <c r="M599" s="835">
        <v>995.67</v>
      </c>
      <c r="N599" s="832">
        <v>1</v>
      </c>
      <c r="O599" s="836">
        <v>1</v>
      </c>
      <c r="P599" s="835">
        <v>995.67</v>
      </c>
      <c r="Q599" s="837">
        <v>1</v>
      </c>
      <c r="R599" s="832">
        <v>1</v>
      </c>
      <c r="S599" s="837">
        <v>1</v>
      </c>
      <c r="T599" s="836">
        <v>1</v>
      </c>
      <c r="U599" s="838">
        <v>1</v>
      </c>
    </row>
    <row r="600" spans="1:21" ht="14.4" customHeight="1" x14ac:dyDescent="0.3">
      <c r="A600" s="831">
        <v>11</v>
      </c>
      <c r="B600" s="832" t="s">
        <v>1297</v>
      </c>
      <c r="C600" s="832" t="s">
        <v>1302</v>
      </c>
      <c r="D600" s="833" t="s">
        <v>2255</v>
      </c>
      <c r="E600" s="834" t="s">
        <v>1334</v>
      </c>
      <c r="F600" s="832" t="s">
        <v>1298</v>
      </c>
      <c r="G600" s="832" t="s">
        <v>1371</v>
      </c>
      <c r="H600" s="832" t="s">
        <v>592</v>
      </c>
      <c r="I600" s="832" t="s">
        <v>1372</v>
      </c>
      <c r="J600" s="832" t="s">
        <v>870</v>
      </c>
      <c r="K600" s="832" t="s">
        <v>1373</v>
      </c>
      <c r="L600" s="835">
        <v>0</v>
      </c>
      <c r="M600" s="835">
        <v>0</v>
      </c>
      <c r="N600" s="832">
        <v>1</v>
      </c>
      <c r="O600" s="836">
        <v>0.5</v>
      </c>
      <c r="P600" s="835"/>
      <c r="Q600" s="837"/>
      <c r="R600" s="832"/>
      <c r="S600" s="837">
        <v>0</v>
      </c>
      <c r="T600" s="836"/>
      <c r="U600" s="838">
        <v>0</v>
      </c>
    </row>
    <row r="601" spans="1:21" ht="14.4" customHeight="1" x14ac:dyDescent="0.3">
      <c r="A601" s="831">
        <v>11</v>
      </c>
      <c r="B601" s="832" t="s">
        <v>1297</v>
      </c>
      <c r="C601" s="832" t="s">
        <v>1302</v>
      </c>
      <c r="D601" s="833" t="s">
        <v>2255</v>
      </c>
      <c r="E601" s="834" t="s">
        <v>1334</v>
      </c>
      <c r="F601" s="832" t="s">
        <v>1298</v>
      </c>
      <c r="G601" s="832" t="s">
        <v>1577</v>
      </c>
      <c r="H601" s="832" t="s">
        <v>592</v>
      </c>
      <c r="I601" s="832" t="s">
        <v>1755</v>
      </c>
      <c r="J601" s="832" t="s">
        <v>1756</v>
      </c>
      <c r="K601" s="832" t="s">
        <v>1757</v>
      </c>
      <c r="L601" s="835">
        <v>64.56</v>
      </c>
      <c r="M601" s="835">
        <v>64.56</v>
      </c>
      <c r="N601" s="832">
        <v>1</v>
      </c>
      <c r="O601" s="836">
        <v>1</v>
      </c>
      <c r="P601" s="835"/>
      <c r="Q601" s="837">
        <v>0</v>
      </c>
      <c r="R601" s="832"/>
      <c r="S601" s="837">
        <v>0</v>
      </c>
      <c r="T601" s="836"/>
      <c r="U601" s="838">
        <v>0</v>
      </c>
    </row>
    <row r="602" spans="1:21" ht="14.4" customHeight="1" x14ac:dyDescent="0.3">
      <c r="A602" s="831">
        <v>11</v>
      </c>
      <c r="B602" s="832" t="s">
        <v>1297</v>
      </c>
      <c r="C602" s="832" t="s">
        <v>1302</v>
      </c>
      <c r="D602" s="833" t="s">
        <v>2255</v>
      </c>
      <c r="E602" s="834" t="s">
        <v>1334</v>
      </c>
      <c r="F602" s="832" t="s">
        <v>1298</v>
      </c>
      <c r="G602" s="832" t="s">
        <v>1358</v>
      </c>
      <c r="H602" s="832" t="s">
        <v>635</v>
      </c>
      <c r="I602" s="832" t="s">
        <v>1144</v>
      </c>
      <c r="J602" s="832" t="s">
        <v>636</v>
      </c>
      <c r="K602" s="832" t="s">
        <v>1145</v>
      </c>
      <c r="L602" s="835">
        <v>48.42</v>
      </c>
      <c r="M602" s="835">
        <v>48.42</v>
      </c>
      <c r="N602" s="832">
        <v>1</v>
      </c>
      <c r="O602" s="836">
        <v>1</v>
      </c>
      <c r="P602" s="835">
        <v>48.42</v>
      </c>
      <c r="Q602" s="837">
        <v>1</v>
      </c>
      <c r="R602" s="832">
        <v>1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11</v>
      </c>
      <c r="B603" s="832" t="s">
        <v>1297</v>
      </c>
      <c r="C603" s="832" t="s">
        <v>1302</v>
      </c>
      <c r="D603" s="833" t="s">
        <v>2255</v>
      </c>
      <c r="E603" s="834" t="s">
        <v>1334</v>
      </c>
      <c r="F603" s="832" t="s">
        <v>1298</v>
      </c>
      <c r="G603" s="832" t="s">
        <v>1342</v>
      </c>
      <c r="H603" s="832" t="s">
        <v>635</v>
      </c>
      <c r="I603" s="832" t="s">
        <v>1147</v>
      </c>
      <c r="J603" s="832" t="s">
        <v>1148</v>
      </c>
      <c r="K603" s="832" t="s">
        <v>1149</v>
      </c>
      <c r="L603" s="835">
        <v>0</v>
      </c>
      <c r="M603" s="835">
        <v>0</v>
      </c>
      <c r="N603" s="832">
        <v>1</v>
      </c>
      <c r="O603" s="836">
        <v>1</v>
      </c>
      <c r="P603" s="835"/>
      <c r="Q603" s="837"/>
      <c r="R603" s="832"/>
      <c r="S603" s="837">
        <v>0</v>
      </c>
      <c r="T603" s="836"/>
      <c r="U603" s="838">
        <v>0</v>
      </c>
    </row>
    <row r="604" spans="1:21" ht="14.4" customHeight="1" x14ac:dyDescent="0.3">
      <c r="A604" s="831">
        <v>11</v>
      </c>
      <c r="B604" s="832" t="s">
        <v>1297</v>
      </c>
      <c r="C604" s="832" t="s">
        <v>1302</v>
      </c>
      <c r="D604" s="833" t="s">
        <v>2255</v>
      </c>
      <c r="E604" s="834" t="s">
        <v>1334</v>
      </c>
      <c r="F604" s="832" t="s">
        <v>1298</v>
      </c>
      <c r="G604" s="832" t="s">
        <v>1402</v>
      </c>
      <c r="H604" s="832" t="s">
        <v>592</v>
      </c>
      <c r="I604" s="832" t="s">
        <v>1403</v>
      </c>
      <c r="J604" s="832" t="s">
        <v>1404</v>
      </c>
      <c r="K604" s="832" t="s">
        <v>1405</v>
      </c>
      <c r="L604" s="835">
        <v>50.32</v>
      </c>
      <c r="M604" s="835">
        <v>50.32</v>
      </c>
      <c r="N604" s="832">
        <v>1</v>
      </c>
      <c r="O604" s="836">
        <v>0.5</v>
      </c>
      <c r="P604" s="835"/>
      <c r="Q604" s="837">
        <v>0</v>
      </c>
      <c r="R604" s="832"/>
      <c r="S604" s="837">
        <v>0</v>
      </c>
      <c r="T604" s="836"/>
      <c r="U604" s="838">
        <v>0</v>
      </c>
    </row>
    <row r="605" spans="1:21" ht="14.4" customHeight="1" x14ac:dyDescent="0.3">
      <c r="A605" s="831">
        <v>11</v>
      </c>
      <c r="B605" s="832" t="s">
        <v>1297</v>
      </c>
      <c r="C605" s="832" t="s">
        <v>1302</v>
      </c>
      <c r="D605" s="833" t="s">
        <v>2255</v>
      </c>
      <c r="E605" s="834" t="s">
        <v>1334</v>
      </c>
      <c r="F605" s="832" t="s">
        <v>1298</v>
      </c>
      <c r="G605" s="832" t="s">
        <v>1426</v>
      </c>
      <c r="H605" s="832" t="s">
        <v>635</v>
      </c>
      <c r="I605" s="832" t="s">
        <v>1127</v>
      </c>
      <c r="J605" s="832" t="s">
        <v>1017</v>
      </c>
      <c r="K605" s="832" t="s">
        <v>1128</v>
      </c>
      <c r="L605" s="835">
        <v>154.36000000000001</v>
      </c>
      <c r="M605" s="835">
        <v>154.36000000000001</v>
      </c>
      <c r="N605" s="832">
        <v>1</v>
      </c>
      <c r="O605" s="836">
        <v>1</v>
      </c>
      <c r="P605" s="835"/>
      <c r="Q605" s="837">
        <v>0</v>
      </c>
      <c r="R605" s="832"/>
      <c r="S605" s="837">
        <v>0</v>
      </c>
      <c r="T605" s="836"/>
      <c r="U605" s="838">
        <v>0</v>
      </c>
    </row>
    <row r="606" spans="1:21" ht="14.4" customHeight="1" x14ac:dyDescent="0.3">
      <c r="A606" s="831">
        <v>11</v>
      </c>
      <c r="B606" s="832" t="s">
        <v>1297</v>
      </c>
      <c r="C606" s="832" t="s">
        <v>1302</v>
      </c>
      <c r="D606" s="833" t="s">
        <v>2255</v>
      </c>
      <c r="E606" s="834" t="s">
        <v>1334</v>
      </c>
      <c r="F606" s="832" t="s">
        <v>1299</v>
      </c>
      <c r="G606" s="832" t="s">
        <v>1516</v>
      </c>
      <c r="H606" s="832" t="s">
        <v>592</v>
      </c>
      <c r="I606" s="832" t="s">
        <v>1952</v>
      </c>
      <c r="J606" s="832" t="s">
        <v>1953</v>
      </c>
      <c r="K606" s="832"/>
      <c r="L606" s="835">
        <v>0</v>
      </c>
      <c r="M606" s="835">
        <v>0</v>
      </c>
      <c r="N606" s="832">
        <v>1</v>
      </c>
      <c r="O606" s="836">
        <v>1</v>
      </c>
      <c r="P606" s="835"/>
      <c r="Q606" s="837"/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11</v>
      </c>
      <c r="B607" s="832" t="s">
        <v>1297</v>
      </c>
      <c r="C607" s="832" t="s">
        <v>1302</v>
      </c>
      <c r="D607" s="833" t="s">
        <v>2255</v>
      </c>
      <c r="E607" s="834" t="s">
        <v>1334</v>
      </c>
      <c r="F607" s="832" t="s">
        <v>1299</v>
      </c>
      <c r="G607" s="832" t="s">
        <v>1516</v>
      </c>
      <c r="H607" s="832" t="s">
        <v>592</v>
      </c>
      <c r="I607" s="832" t="s">
        <v>1517</v>
      </c>
      <c r="J607" s="832" t="s">
        <v>1518</v>
      </c>
      <c r="K607" s="832" t="s">
        <v>1519</v>
      </c>
      <c r="L607" s="835">
        <v>0</v>
      </c>
      <c r="M607" s="835">
        <v>0</v>
      </c>
      <c r="N607" s="832">
        <v>1</v>
      </c>
      <c r="O607" s="836">
        <v>1</v>
      </c>
      <c r="P607" s="835"/>
      <c r="Q607" s="837"/>
      <c r="R607" s="832"/>
      <c r="S607" s="837">
        <v>0</v>
      </c>
      <c r="T607" s="836"/>
      <c r="U607" s="838">
        <v>0</v>
      </c>
    </row>
    <row r="608" spans="1:21" ht="14.4" customHeight="1" x14ac:dyDescent="0.3">
      <c r="A608" s="831">
        <v>11</v>
      </c>
      <c r="B608" s="832" t="s">
        <v>1297</v>
      </c>
      <c r="C608" s="832" t="s">
        <v>1302</v>
      </c>
      <c r="D608" s="833" t="s">
        <v>2255</v>
      </c>
      <c r="E608" s="834" t="s">
        <v>1334</v>
      </c>
      <c r="F608" s="832" t="s">
        <v>1299</v>
      </c>
      <c r="G608" s="832" t="s">
        <v>1347</v>
      </c>
      <c r="H608" s="832" t="s">
        <v>592</v>
      </c>
      <c r="I608" s="832" t="s">
        <v>2030</v>
      </c>
      <c r="J608" s="832" t="s">
        <v>1806</v>
      </c>
      <c r="K608" s="832" t="s">
        <v>2031</v>
      </c>
      <c r="L608" s="835">
        <v>2200</v>
      </c>
      <c r="M608" s="835">
        <v>2200</v>
      </c>
      <c r="N608" s="832">
        <v>1</v>
      </c>
      <c r="O608" s="836">
        <v>1</v>
      </c>
      <c r="P608" s="835">
        <v>2200</v>
      </c>
      <c r="Q608" s="837">
        <v>1</v>
      </c>
      <c r="R608" s="832">
        <v>1</v>
      </c>
      <c r="S608" s="837">
        <v>1</v>
      </c>
      <c r="T608" s="836">
        <v>1</v>
      </c>
      <c r="U608" s="838">
        <v>1</v>
      </c>
    </row>
    <row r="609" spans="1:21" ht="14.4" customHeight="1" x14ac:dyDescent="0.3">
      <c r="A609" s="831">
        <v>11</v>
      </c>
      <c r="B609" s="832" t="s">
        <v>1297</v>
      </c>
      <c r="C609" s="832" t="s">
        <v>1302</v>
      </c>
      <c r="D609" s="833" t="s">
        <v>2255</v>
      </c>
      <c r="E609" s="834" t="s">
        <v>1334</v>
      </c>
      <c r="F609" s="832" t="s">
        <v>1299</v>
      </c>
      <c r="G609" s="832" t="s">
        <v>1347</v>
      </c>
      <c r="H609" s="832" t="s">
        <v>592</v>
      </c>
      <c r="I609" s="832" t="s">
        <v>2032</v>
      </c>
      <c r="J609" s="832" t="s">
        <v>2033</v>
      </c>
      <c r="K609" s="832" t="s">
        <v>2034</v>
      </c>
      <c r="L609" s="835">
        <v>1600</v>
      </c>
      <c r="M609" s="835">
        <v>1600</v>
      </c>
      <c r="N609" s="832">
        <v>1</v>
      </c>
      <c r="O609" s="836">
        <v>1</v>
      </c>
      <c r="P609" s="835"/>
      <c r="Q609" s="837">
        <v>0</v>
      </c>
      <c r="R609" s="832"/>
      <c r="S609" s="837">
        <v>0</v>
      </c>
      <c r="T609" s="836"/>
      <c r="U609" s="838">
        <v>0</v>
      </c>
    </row>
    <row r="610" spans="1:21" ht="14.4" customHeight="1" x14ac:dyDescent="0.3">
      <c r="A610" s="831">
        <v>11</v>
      </c>
      <c r="B610" s="832" t="s">
        <v>1297</v>
      </c>
      <c r="C610" s="832" t="s">
        <v>1302</v>
      </c>
      <c r="D610" s="833" t="s">
        <v>2255</v>
      </c>
      <c r="E610" s="834" t="s">
        <v>1334</v>
      </c>
      <c r="F610" s="832" t="s">
        <v>1299</v>
      </c>
      <c r="G610" s="832" t="s">
        <v>1359</v>
      </c>
      <c r="H610" s="832" t="s">
        <v>592</v>
      </c>
      <c r="I610" s="832" t="s">
        <v>2035</v>
      </c>
      <c r="J610" s="832" t="s">
        <v>2036</v>
      </c>
      <c r="K610" s="832" t="s">
        <v>2037</v>
      </c>
      <c r="L610" s="835">
        <v>3037.5</v>
      </c>
      <c r="M610" s="835">
        <v>3037.5</v>
      </c>
      <c r="N610" s="832">
        <v>1</v>
      </c>
      <c r="O610" s="836">
        <v>1</v>
      </c>
      <c r="P610" s="835">
        <v>3037.5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11</v>
      </c>
      <c r="B611" s="832" t="s">
        <v>1297</v>
      </c>
      <c r="C611" s="832" t="s">
        <v>1302</v>
      </c>
      <c r="D611" s="833" t="s">
        <v>2255</v>
      </c>
      <c r="E611" s="834" t="s">
        <v>1334</v>
      </c>
      <c r="F611" s="832" t="s">
        <v>1299</v>
      </c>
      <c r="G611" s="832" t="s">
        <v>1359</v>
      </c>
      <c r="H611" s="832" t="s">
        <v>592</v>
      </c>
      <c r="I611" s="832" t="s">
        <v>1969</v>
      </c>
      <c r="J611" s="832" t="s">
        <v>1970</v>
      </c>
      <c r="K611" s="832" t="s">
        <v>1971</v>
      </c>
      <c r="L611" s="835">
        <v>3990</v>
      </c>
      <c r="M611" s="835">
        <v>3990</v>
      </c>
      <c r="N611" s="832">
        <v>1</v>
      </c>
      <c r="O611" s="836">
        <v>1</v>
      </c>
      <c r="P611" s="835">
        <v>3990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11</v>
      </c>
      <c r="B612" s="832" t="s">
        <v>1297</v>
      </c>
      <c r="C612" s="832" t="s">
        <v>1302</v>
      </c>
      <c r="D612" s="833" t="s">
        <v>2255</v>
      </c>
      <c r="E612" s="834" t="s">
        <v>1334</v>
      </c>
      <c r="F612" s="832" t="s">
        <v>1299</v>
      </c>
      <c r="G612" s="832" t="s">
        <v>1359</v>
      </c>
      <c r="H612" s="832" t="s">
        <v>592</v>
      </c>
      <c r="I612" s="832" t="s">
        <v>1360</v>
      </c>
      <c r="J612" s="832" t="s">
        <v>1361</v>
      </c>
      <c r="K612" s="832" t="s">
        <v>1362</v>
      </c>
      <c r="L612" s="835">
        <v>200</v>
      </c>
      <c r="M612" s="835">
        <v>4400</v>
      </c>
      <c r="N612" s="832">
        <v>22</v>
      </c>
      <c r="O612" s="836">
        <v>11</v>
      </c>
      <c r="P612" s="835">
        <v>4400</v>
      </c>
      <c r="Q612" s="837">
        <v>1</v>
      </c>
      <c r="R612" s="832">
        <v>22</v>
      </c>
      <c r="S612" s="837">
        <v>1</v>
      </c>
      <c r="T612" s="836">
        <v>11</v>
      </c>
      <c r="U612" s="838">
        <v>1</v>
      </c>
    </row>
    <row r="613" spans="1:21" ht="14.4" customHeight="1" x14ac:dyDescent="0.3">
      <c r="A613" s="831">
        <v>11</v>
      </c>
      <c r="B613" s="832" t="s">
        <v>1297</v>
      </c>
      <c r="C613" s="832" t="s">
        <v>1302</v>
      </c>
      <c r="D613" s="833" t="s">
        <v>2255</v>
      </c>
      <c r="E613" s="834" t="s">
        <v>1334</v>
      </c>
      <c r="F613" s="832" t="s">
        <v>1299</v>
      </c>
      <c r="G613" s="832" t="s">
        <v>1359</v>
      </c>
      <c r="H613" s="832" t="s">
        <v>592</v>
      </c>
      <c r="I613" s="832" t="s">
        <v>1391</v>
      </c>
      <c r="J613" s="832" t="s">
        <v>1392</v>
      </c>
      <c r="K613" s="832" t="s">
        <v>1393</v>
      </c>
      <c r="L613" s="835">
        <v>278.75</v>
      </c>
      <c r="M613" s="835">
        <v>1672.5</v>
      </c>
      <c r="N613" s="832">
        <v>6</v>
      </c>
      <c r="O613" s="836">
        <v>3</v>
      </c>
      <c r="P613" s="835">
        <v>1115</v>
      </c>
      <c r="Q613" s="837">
        <v>0.66666666666666663</v>
      </c>
      <c r="R613" s="832">
        <v>4</v>
      </c>
      <c r="S613" s="837">
        <v>0.66666666666666663</v>
      </c>
      <c r="T613" s="836">
        <v>2</v>
      </c>
      <c r="U613" s="838">
        <v>0.66666666666666663</v>
      </c>
    </row>
    <row r="614" spans="1:21" ht="14.4" customHeight="1" x14ac:dyDescent="0.3">
      <c r="A614" s="831">
        <v>11</v>
      </c>
      <c r="B614" s="832" t="s">
        <v>1297</v>
      </c>
      <c r="C614" s="832" t="s">
        <v>1302</v>
      </c>
      <c r="D614" s="833" t="s">
        <v>2255</v>
      </c>
      <c r="E614" s="834" t="s">
        <v>1334</v>
      </c>
      <c r="F614" s="832" t="s">
        <v>1299</v>
      </c>
      <c r="G614" s="832" t="s">
        <v>1359</v>
      </c>
      <c r="H614" s="832" t="s">
        <v>592</v>
      </c>
      <c r="I614" s="832" t="s">
        <v>2038</v>
      </c>
      <c r="J614" s="832" t="s">
        <v>2039</v>
      </c>
      <c r="K614" s="832" t="s">
        <v>2040</v>
      </c>
      <c r="L614" s="835">
        <v>276.45</v>
      </c>
      <c r="M614" s="835">
        <v>276.45</v>
      </c>
      <c r="N614" s="832">
        <v>1</v>
      </c>
      <c r="O614" s="836">
        <v>1</v>
      </c>
      <c r="P614" s="835">
        <v>276.45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" customHeight="1" x14ac:dyDescent="0.3">
      <c r="A615" s="831">
        <v>11</v>
      </c>
      <c r="B615" s="832" t="s">
        <v>1297</v>
      </c>
      <c r="C615" s="832" t="s">
        <v>1302</v>
      </c>
      <c r="D615" s="833" t="s">
        <v>2255</v>
      </c>
      <c r="E615" s="834" t="s">
        <v>1334</v>
      </c>
      <c r="F615" s="832" t="s">
        <v>1299</v>
      </c>
      <c r="G615" s="832" t="s">
        <v>1359</v>
      </c>
      <c r="H615" s="832" t="s">
        <v>592</v>
      </c>
      <c r="I615" s="832" t="s">
        <v>2041</v>
      </c>
      <c r="J615" s="832" t="s">
        <v>2042</v>
      </c>
      <c r="K615" s="832" t="s">
        <v>2043</v>
      </c>
      <c r="L615" s="835">
        <v>5680</v>
      </c>
      <c r="M615" s="835">
        <v>5680</v>
      </c>
      <c r="N615" s="832">
        <v>1</v>
      </c>
      <c r="O615" s="836">
        <v>1</v>
      </c>
      <c r="P615" s="835"/>
      <c r="Q615" s="837">
        <v>0</v>
      </c>
      <c r="R615" s="832"/>
      <c r="S615" s="837">
        <v>0</v>
      </c>
      <c r="T615" s="836"/>
      <c r="U615" s="838">
        <v>0</v>
      </c>
    </row>
    <row r="616" spans="1:21" ht="14.4" customHeight="1" x14ac:dyDescent="0.3">
      <c r="A616" s="831">
        <v>11</v>
      </c>
      <c r="B616" s="832" t="s">
        <v>1297</v>
      </c>
      <c r="C616" s="832" t="s">
        <v>1302</v>
      </c>
      <c r="D616" s="833" t="s">
        <v>2255</v>
      </c>
      <c r="E616" s="834" t="s">
        <v>1334</v>
      </c>
      <c r="F616" s="832" t="s">
        <v>1299</v>
      </c>
      <c r="G616" s="832" t="s">
        <v>1535</v>
      </c>
      <c r="H616" s="832" t="s">
        <v>592</v>
      </c>
      <c r="I616" s="832" t="s">
        <v>1721</v>
      </c>
      <c r="J616" s="832" t="s">
        <v>1722</v>
      </c>
      <c r="K616" s="832" t="s">
        <v>1723</v>
      </c>
      <c r="L616" s="835">
        <v>1659.44</v>
      </c>
      <c r="M616" s="835">
        <v>23232.159999999996</v>
      </c>
      <c r="N616" s="832">
        <v>14</v>
      </c>
      <c r="O616" s="836">
        <v>14</v>
      </c>
      <c r="P616" s="835">
        <v>21572.719999999998</v>
      </c>
      <c r="Q616" s="837">
        <v>0.9285714285714286</v>
      </c>
      <c r="R616" s="832">
        <v>13</v>
      </c>
      <c r="S616" s="837">
        <v>0.9285714285714286</v>
      </c>
      <c r="T616" s="836">
        <v>13</v>
      </c>
      <c r="U616" s="838">
        <v>0.9285714285714286</v>
      </c>
    </row>
    <row r="617" spans="1:21" ht="14.4" customHeight="1" x14ac:dyDescent="0.3">
      <c r="A617" s="831">
        <v>11</v>
      </c>
      <c r="B617" s="832" t="s">
        <v>1297</v>
      </c>
      <c r="C617" s="832" t="s">
        <v>1302</v>
      </c>
      <c r="D617" s="833" t="s">
        <v>2255</v>
      </c>
      <c r="E617" s="834" t="s">
        <v>1331</v>
      </c>
      <c r="F617" s="832" t="s">
        <v>1298</v>
      </c>
      <c r="G617" s="832" t="s">
        <v>2044</v>
      </c>
      <c r="H617" s="832" t="s">
        <v>592</v>
      </c>
      <c r="I617" s="832" t="s">
        <v>2045</v>
      </c>
      <c r="J617" s="832" t="s">
        <v>2046</v>
      </c>
      <c r="K617" s="832" t="s">
        <v>2047</v>
      </c>
      <c r="L617" s="835">
        <v>1295.6400000000001</v>
      </c>
      <c r="M617" s="835">
        <v>2591.2800000000002</v>
      </c>
      <c r="N617" s="832">
        <v>2</v>
      </c>
      <c r="O617" s="836">
        <v>1.5</v>
      </c>
      <c r="P617" s="835">
        <v>2591.2800000000002</v>
      </c>
      <c r="Q617" s="837">
        <v>1</v>
      </c>
      <c r="R617" s="832">
        <v>2</v>
      </c>
      <c r="S617" s="837">
        <v>1</v>
      </c>
      <c r="T617" s="836">
        <v>1.5</v>
      </c>
      <c r="U617" s="838">
        <v>1</v>
      </c>
    </row>
    <row r="618" spans="1:21" ht="14.4" customHeight="1" x14ac:dyDescent="0.3">
      <c r="A618" s="831">
        <v>11</v>
      </c>
      <c r="B618" s="832" t="s">
        <v>1297</v>
      </c>
      <c r="C618" s="832" t="s">
        <v>1302</v>
      </c>
      <c r="D618" s="833" t="s">
        <v>2255</v>
      </c>
      <c r="E618" s="834" t="s">
        <v>1331</v>
      </c>
      <c r="F618" s="832" t="s">
        <v>1298</v>
      </c>
      <c r="G618" s="832" t="s">
        <v>2048</v>
      </c>
      <c r="H618" s="832" t="s">
        <v>635</v>
      </c>
      <c r="I618" s="832" t="s">
        <v>2049</v>
      </c>
      <c r="J618" s="832" t="s">
        <v>2050</v>
      </c>
      <c r="K618" s="832" t="s">
        <v>2019</v>
      </c>
      <c r="L618" s="835">
        <v>139.77000000000001</v>
      </c>
      <c r="M618" s="835">
        <v>139.77000000000001</v>
      </c>
      <c r="N618" s="832">
        <v>1</v>
      </c>
      <c r="O618" s="836">
        <v>0.5</v>
      </c>
      <c r="P618" s="835">
        <v>139.77000000000001</v>
      </c>
      <c r="Q618" s="837">
        <v>1</v>
      </c>
      <c r="R618" s="832">
        <v>1</v>
      </c>
      <c r="S618" s="837">
        <v>1</v>
      </c>
      <c r="T618" s="836">
        <v>0.5</v>
      </c>
      <c r="U618" s="838">
        <v>1</v>
      </c>
    </row>
    <row r="619" spans="1:21" ht="14.4" customHeight="1" x14ac:dyDescent="0.3">
      <c r="A619" s="831">
        <v>11</v>
      </c>
      <c r="B619" s="832" t="s">
        <v>1297</v>
      </c>
      <c r="C619" s="832" t="s">
        <v>1302</v>
      </c>
      <c r="D619" s="833" t="s">
        <v>2255</v>
      </c>
      <c r="E619" s="834" t="s">
        <v>1331</v>
      </c>
      <c r="F619" s="832" t="s">
        <v>1298</v>
      </c>
      <c r="G619" s="832" t="s">
        <v>1542</v>
      </c>
      <c r="H619" s="832" t="s">
        <v>592</v>
      </c>
      <c r="I619" s="832" t="s">
        <v>1543</v>
      </c>
      <c r="J619" s="832" t="s">
        <v>1544</v>
      </c>
      <c r="K619" s="832" t="s">
        <v>1545</v>
      </c>
      <c r="L619" s="835">
        <v>159.71</v>
      </c>
      <c r="M619" s="835">
        <v>958.26</v>
      </c>
      <c r="N619" s="832">
        <v>6</v>
      </c>
      <c r="O619" s="836">
        <v>2</v>
      </c>
      <c r="P619" s="835">
        <v>479.13</v>
      </c>
      <c r="Q619" s="837">
        <v>0.5</v>
      </c>
      <c r="R619" s="832">
        <v>3</v>
      </c>
      <c r="S619" s="837">
        <v>0.5</v>
      </c>
      <c r="T619" s="836">
        <v>1</v>
      </c>
      <c r="U619" s="838">
        <v>0.5</v>
      </c>
    </row>
    <row r="620" spans="1:21" ht="14.4" customHeight="1" x14ac:dyDescent="0.3">
      <c r="A620" s="831">
        <v>11</v>
      </c>
      <c r="B620" s="832" t="s">
        <v>1297</v>
      </c>
      <c r="C620" s="832" t="s">
        <v>1302</v>
      </c>
      <c r="D620" s="833" t="s">
        <v>2255</v>
      </c>
      <c r="E620" s="834" t="s">
        <v>1331</v>
      </c>
      <c r="F620" s="832" t="s">
        <v>1298</v>
      </c>
      <c r="G620" s="832" t="s">
        <v>1542</v>
      </c>
      <c r="H620" s="832" t="s">
        <v>592</v>
      </c>
      <c r="I620" s="832" t="s">
        <v>1826</v>
      </c>
      <c r="J620" s="832" t="s">
        <v>1544</v>
      </c>
      <c r="K620" s="832" t="s">
        <v>1545</v>
      </c>
      <c r="L620" s="835">
        <v>159.71</v>
      </c>
      <c r="M620" s="835">
        <v>1437.3899999999999</v>
      </c>
      <c r="N620" s="832">
        <v>9</v>
      </c>
      <c r="O620" s="836">
        <v>2</v>
      </c>
      <c r="P620" s="835">
        <v>958.26</v>
      </c>
      <c r="Q620" s="837">
        <v>0.66666666666666674</v>
      </c>
      <c r="R620" s="832">
        <v>6</v>
      </c>
      <c r="S620" s="837">
        <v>0.66666666666666663</v>
      </c>
      <c r="T620" s="836">
        <v>1.5</v>
      </c>
      <c r="U620" s="838">
        <v>0.75</v>
      </c>
    </row>
    <row r="621" spans="1:21" ht="14.4" customHeight="1" x14ac:dyDescent="0.3">
      <c r="A621" s="831">
        <v>11</v>
      </c>
      <c r="B621" s="832" t="s">
        <v>1297</v>
      </c>
      <c r="C621" s="832" t="s">
        <v>1302</v>
      </c>
      <c r="D621" s="833" t="s">
        <v>2255</v>
      </c>
      <c r="E621" s="834" t="s">
        <v>1331</v>
      </c>
      <c r="F621" s="832" t="s">
        <v>1298</v>
      </c>
      <c r="G621" s="832" t="s">
        <v>2051</v>
      </c>
      <c r="H621" s="832" t="s">
        <v>592</v>
      </c>
      <c r="I621" s="832" t="s">
        <v>2052</v>
      </c>
      <c r="J621" s="832" t="s">
        <v>2053</v>
      </c>
      <c r="K621" s="832" t="s">
        <v>2054</v>
      </c>
      <c r="L621" s="835">
        <v>86.02</v>
      </c>
      <c r="M621" s="835">
        <v>86.02</v>
      </c>
      <c r="N621" s="832">
        <v>1</v>
      </c>
      <c r="O621" s="836">
        <v>0.5</v>
      </c>
      <c r="P621" s="835">
        <v>86.02</v>
      </c>
      <c r="Q621" s="837">
        <v>1</v>
      </c>
      <c r="R621" s="832">
        <v>1</v>
      </c>
      <c r="S621" s="837">
        <v>1</v>
      </c>
      <c r="T621" s="836">
        <v>0.5</v>
      </c>
      <c r="U621" s="838">
        <v>1</v>
      </c>
    </row>
    <row r="622" spans="1:21" ht="14.4" customHeight="1" x14ac:dyDescent="0.3">
      <c r="A622" s="831">
        <v>11</v>
      </c>
      <c r="B622" s="832" t="s">
        <v>1297</v>
      </c>
      <c r="C622" s="832" t="s">
        <v>1302</v>
      </c>
      <c r="D622" s="833" t="s">
        <v>2255</v>
      </c>
      <c r="E622" s="834" t="s">
        <v>1331</v>
      </c>
      <c r="F622" s="832" t="s">
        <v>1298</v>
      </c>
      <c r="G622" s="832" t="s">
        <v>2055</v>
      </c>
      <c r="H622" s="832" t="s">
        <v>635</v>
      </c>
      <c r="I622" s="832" t="s">
        <v>2056</v>
      </c>
      <c r="J622" s="832" t="s">
        <v>642</v>
      </c>
      <c r="K622" s="832" t="s">
        <v>2057</v>
      </c>
      <c r="L622" s="835">
        <v>117.03</v>
      </c>
      <c r="M622" s="835">
        <v>117.03</v>
      </c>
      <c r="N622" s="832">
        <v>1</v>
      </c>
      <c r="O622" s="836">
        <v>0.5</v>
      </c>
      <c r="P622" s="835">
        <v>117.03</v>
      </c>
      <c r="Q622" s="837">
        <v>1</v>
      </c>
      <c r="R622" s="832">
        <v>1</v>
      </c>
      <c r="S622" s="837">
        <v>1</v>
      </c>
      <c r="T622" s="836">
        <v>0.5</v>
      </c>
      <c r="U622" s="838">
        <v>1</v>
      </c>
    </row>
    <row r="623" spans="1:21" ht="14.4" customHeight="1" x14ac:dyDescent="0.3">
      <c r="A623" s="831">
        <v>11</v>
      </c>
      <c r="B623" s="832" t="s">
        <v>1297</v>
      </c>
      <c r="C623" s="832" t="s">
        <v>1302</v>
      </c>
      <c r="D623" s="833" t="s">
        <v>2255</v>
      </c>
      <c r="E623" s="834" t="s">
        <v>1331</v>
      </c>
      <c r="F623" s="832" t="s">
        <v>1298</v>
      </c>
      <c r="G623" s="832" t="s">
        <v>1363</v>
      </c>
      <c r="H623" s="832" t="s">
        <v>635</v>
      </c>
      <c r="I623" s="832" t="s">
        <v>1188</v>
      </c>
      <c r="J623" s="832" t="s">
        <v>1189</v>
      </c>
      <c r="K623" s="832" t="s">
        <v>1190</v>
      </c>
      <c r="L623" s="835">
        <v>170.52</v>
      </c>
      <c r="M623" s="835">
        <v>1875.7200000000003</v>
      </c>
      <c r="N623" s="832">
        <v>11</v>
      </c>
      <c r="O623" s="836">
        <v>5</v>
      </c>
      <c r="P623" s="835">
        <v>1193.6400000000001</v>
      </c>
      <c r="Q623" s="837">
        <v>0.63636363636363635</v>
      </c>
      <c r="R623" s="832">
        <v>7</v>
      </c>
      <c r="S623" s="837">
        <v>0.63636363636363635</v>
      </c>
      <c r="T623" s="836">
        <v>2</v>
      </c>
      <c r="U623" s="838">
        <v>0.4</v>
      </c>
    </row>
    <row r="624" spans="1:21" ht="14.4" customHeight="1" x14ac:dyDescent="0.3">
      <c r="A624" s="831">
        <v>11</v>
      </c>
      <c r="B624" s="832" t="s">
        <v>1297</v>
      </c>
      <c r="C624" s="832" t="s">
        <v>1302</v>
      </c>
      <c r="D624" s="833" t="s">
        <v>2255</v>
      </c>
      <c r="E624" s="834" t="s">
        <v>1331</v>
      </c>
      <c r="F624" s="832" t="s">
        <v>1298</v>
      </c>
      <c r="G624" s="832" t="s">
        <v>1363</v>
      </c>
      <c r="H624" s="832" t="s">
        <v>635</v>
      </c>
      <c r="I624" s="832" t="s">
        <v>1394</v>
      </c>
      <c r="J624" s="832" t="s">
        <v>1189</v>
      </c>
      <c r="K624" s="832" t="s">
        <v>1395</v>
      </c>
      <c r="L624" s="835">
        <v>272.83</v>
      </c>
      <c r="M624" s="835">
        <v>272.83</v>
      </c>
      <c r="N624" s="832">
        <v>1</v>
      </c>
      <c r="O624" s="836">
        <v>1</v>
      </c>
      <c r="P624" s="835">
        <v>272.83</v>
      </c>
      <c r="Q624" s="837">
        <v>1</v>
      </c>
      <c r="R624" s="832">
        <v>1</v>
      </c>
      <c r="S624" s="837">
        <v>1</v>
      </c>
      <c r="T624" s="836">
        <v>1</v>
      </c>
      <c r="U624" s="838">
        <v>1</v>
      </c>
    </row>
    <row r="625" spans="1:21" ht="14.4" customHeight="1" x14ac:dyDescent="0.3">
      <c r="A625" s="831">
        <v>11</v>
      </c>
      <c r="B625" s="832" t="s">
        <v>1297</v>
      </c>
      <c r="C625" s="832" t="s">
        <v>1302</v>
      </c>
      <c r="D625" s="833" t="s">
        <v>2255</v>
      </c>
      <c r="E625" s="834" t="s">
        <v>1331</v>
      </c>
      <c r="F625" s="832" t="s">
        <v>1298</v>
      </c>
      <c r="G625" s="832" t="s">
        <v>1641</v>
      </c>
      <c r="H625" s="832" t="s">
        <v>592</v>
      </c>
      <c r="I625" s="832" t="s">
        <v>2016</v>
      </c>
      <c r="J625" s="832" t="s">
        <v>1915</v>
      </c>
      <c r="K625" s="832" t="s">
        <v>2017</v>
      </c>
      <c r="L625" s="835">
        <v>508.75</v>
      </c>
      <c r="M625" s="835">
        <v>508.75</v>
      </c>
      <c r="N625" s="832">
        <v>1</v>
      </c>
      <c r="O625" s="836">
        <v>0.5</v>
      </c>
      <c r="P625" s="835"/>
      <c r="Q625" s="837">
        <v>0</v>
      </c>
      <c r="R625" s="832"/>
      <c r="S625" s="837">
        <v>0</v>
      </c>
      <c r="T625" s="836"/>
      <c r="U625" s="838">
        <v>0</v>
      </c>
    </row>
    <row r="626" spans="1:21" ht="14.4" customHeight="1" x14ac:dyDescent="0.3">
      <c r="A626" s="831">
        <v>11</v>
      </c>
      <c r="B626" s="832" t="s">
        <v>1297</v>
      </c>
      <c r="C626" s="832" t="s">
        <v>1302</v>
      </c>
      <c r="D626" s="833" t="s">
        <v>2255</v>
      </c>
      <c r="E626" s="834" t="s">
        <v>1331</v>
      </c>
      <c r="F626" s="832" t="s">
        <v>1298</v>
      </c>
      <c r="G626" s="832" t="s">
        <v>1641</v>
      </c>
      <c r="H626" s="832" t="s">
        <v>592</v>
      </c>
      <c r="I626" s="832" t="s">
        <v>2058</v>
      </c>
      <c r="J626" s="832" t="s">
        <v>1643</v>
      </c>
      <c r="K626" s="832" t="s">
        <v>2059</v>
      </c>
      <c r="L626" s="835">
        <v>508.75</v>
      </c>
      <c r="M626" s="835">
        <v>1017.5</v>
      </c>
      <c r="N626" s="832">
        <v>2</v>
      </c>
      <c r="O626" s="836">
        <v>1</v>
      </c>
      <c r="P626" s="835">
        <v>1017.5</v>
      </c>
      <c r="Q626" s="837">
        <v>1</v>
      </c>
      <c r="R626" s="832">
        <v>2</v>
      </c>
      <c r="S626" s="837">
        <v>1</v>
      </c>
      <c r="T626" s="836">
        <v>1</v>
      </c>
      <c r="U626" s="838">
        <v>1</v>
      </c>
    </row>
    <row r="627" spans="1:21" ht="14.4" customHeight="1" x14ac:dyDescent="0.3">
      <c r="A627" s="831">
        <v>11</v>
      </c>
      <c r="B627" s="832" t="s">
        <v>1297</v>
      </c>
      <c r="C627" s="832" t="s">
        <v>1302</v>
      </c>
      <c r="D627" s="833" t="s">
        <v>2255</v>
      </c>
      <c r="E627" s="834" t="s">
        <v>1331</v>
      </c>
      <c r="F627" s="832" t="s">
        <v>1298</v>
      </c>
      <c r="G627" s="832" t="s">
        <v>1641</v>
      </c>
      <c r="H627" s="832" t="s">
        <v>592</v>
      </c>
      <c r="I627" s="832" t="s">
        <v>2060</v>
      </c>
      <c r="J627" s="832" t="s">
        <v>1643</v>
      </c>
      <c r="K627" s="832" t="s">
        <v>2061</v>
      </c>
      <c r="L627" s="835">
        <v>1526.23</v>
      </c>
      <c r="M627" s="835">
        <v>1526.23</v>
      </c>
      <c r="N627" s="832">
        <v>1</v>
      </c>
      <c r="O627" s="836">
        <v>0.5</v>
      </c>
      <c r="P627" s="835">
        <v>1526.23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11</v>
      </c>
      <c r="B628" s="832" t="s">
        <v>1297</v>
      </c>
      <c r="C628" s="832" t="s">
        <v>1302</v>
      </c>
      <c r="D628" s="833" t="s">
        <v>2255</v>
      </c>
      <c r="E628" s="834" t="s">
        <v>1331</v>
      </c>
      <c r="F628" s="832" t="s">
        <v>1298</v>
      </c>
      <c r="G628" s="832" t="s">
        <v>1641</v>
      </c>
      <c r="H628" s="832" t="s">
        <v>592</v>
      </c>
      <c r="I628" s="832" t="s">
        <v>2062</v>
      </c>
      <c r="J628" s="832" t="s">
        <v>1643</v>
      </c>
      <c r="K628" s="832" t="s">
        <v>2063</v>
      </c>
      <c r="L628" s="835">
        <v>0</v>
      </c>
      <c r="M628" s="835">
        <v>0</v>
      </c>
      <c r="N628" s="832">
        <v>1</v>
      </c>
      <c r="O628" s="836">
        <v>0.5</v>
      </c>
      <c r="P628" s="835">
        <v>0</v>
      </c>
      <c r="Q628" s="837"/>
      <c r="R628" s="832">
        <v>1</v>
      </c>
      <c r="S628" s="837">
        <v>1</v>
      </c>
      <c r="T628" s="836">
        <v>0.5</v>
      </c>
      <c r="U628" s="838">
        <v>1</v>
      </c>
    </row>
    <row r="629" spans="1:21" ht="14.4" customHeight="1" x14ac:dyDescent="0.3">
      <c r="A629" s="831">
        <v>11</v>
      </c>
      <c r="B629" s="832" t="s">
        <v>1297</v>
      </c>
      <c r="C629" s="832" t="s">
        <v>1302</v>
      </c>
      <c r="D629" s="833" t="s">
        <v>2255</v>
      </c>
      <c r="E629" s="834" t="s">
        <v>1331</v>
      </c>
      <c r="F629" s="832" t="s">
        <v>1298</v>
      </c>
      <c r="G629" s="832" t="s">
        <v>1641</v>
      </c>
      <c r="H629" s="832" t="s">
        <v>592</v>
      </c>
      <c r="I629" s="832" t="s">
        <v>2064</v>
      </c>
      <c r="J629" s="832" t="s">
        <v>1915</v>
      </c>
      <c r="K629" s="832" t="s">
        <v>2065</v>
      </c>
      <c r="L629" s="835">
        <v>169.59</v>
      </c>
      <c r="M629" s="835">
        <v>169.59</v>
      </c>
      <c r="N629" s="832">
        <v>1</v>
      </c>
      <c r="O629" s="836">
        <v>0.5</v>
      </c>
      <c r="P629" s="835"/>
      <c r="Q629" s="837">
        <v>0</v>
      </c>
      <c r="R629" s="832"/>
      <c r="S629" s="837">
        <v>0</v>
      </c>
      <c r="T629" s="836"/>
      <c r="U629" s="838">
        <v>0</v>
      </c>
    </row>
    <row r="630" spans="1:21" ht="14.4" customHeight="1" x14ac:dyDescent="0.3">
      <c r="A630" s="831">
        <v>11</v>
      </c>
      <c r="B630" s="832" t="s">
        <v>1297</v>
      </c>
      <c r="C630" s="832" t="s">
        <v>1302</v>
      </c>
      <c r="D630" s="833" t="s">
        <v>2255</v>
      </c>
      <c r="E630" s="834" t="s">
        <v>1331</v>
      </c>
      <c r="F630" s="832" t="s">
        <v>1298</v>
      </c>
      <c r="G630" s="832" t="s">
        <v>1467</v>
      </c>
      <c r="H630" s="832" t="s">
        <v>592</v>
      </c>
      <c r="I630" s="832" t="s">
        <v>1468</v>
      </c>
      <c r="J630" s="832" t="s">
        <v>1469</v>
      </c>
      <c r="K630" s="832" t="s">
        <v>1190</v>
      </c>
      <c r="L630" s="835">
        <v>78.33</v>
      </c>
      <c r="M630" s="835">
        <v>156.66</v>
      </c>
      <c r="N630" s="832">
        <v>2</v>
      </c>
      <c r="O630" s="836">
        <v>1</v>
      </c>
      <c r="P630" s="835">
        <v>156.66</v>
      </c>
      <c r="Q630" s="837">
        <v>1</v>
      </c>
      <c r="R630" s="832">
        <v>2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11</v>
      </c>
      <c r="B631" s="832" t="s">
        <v>1297</v>
      </c>
      <c r="C631" s="832" t="s">
        <v>1302</v>
      </c>
      <c r="D631" s="833" t="s">
        <v>2255</v>
      </c>
      <c r="E631" s="834" t="s">
        <v>1331</v>
      </c>
      <c r="F631" s="832" t="s">
        <v>1298</v>
      </c>
      <c r="G631" s="832" t="s">
        <v>1917</v>
      </c>
      <c r="H631" s="832" t="s">
        <v>592</v>
      </c>
      <c r="I631" s="832" t="s">
        <v>1998</v>
      </c>
      <c r="J631" s="832" t="s">
        <v>1919</v>
      </c>
      <c r="K631" s="832" t="s">
        <v>1999</v>
      </c>
      <c r="L631" s="835">
        <v>0</v>
      </c>
      <c r="M631" s="835">
        <v>0</v>
      </c>
      <c r="N631" s="832">
        <v>5</v>
      </c>
      <c r="O631" s="836">
        <v>1.5</v>
      </c>
      <c r="P631" s="835">
        <v>0</v>
      </c>
      <c r="Q631" s="837"/>
      <c r="R631" s="832">
        <v>5</v>
      </c>
      <c r="S631" s="837">
        <v>1</v>
      </c>
      <c r="T631" s="836">
        <v>1.5</v>
      </c>
      <c r="U631" s="838">
        <v>1</v>
      </c>
    </row>
    <row r="632" spans="1:21" ht="14.4" customHeight="1" x14ac:dyDescent="0.3">
      <c r="A632" s="831">
        <v>11</v>
      </c>
      <c r="B632" s="832" t="s">
        <v>1297</v>
      </c>
      <c r="C632" s="832" t="s">
        <v>1302</v>
      </c>
      <c r="D632" s="833" t="s">
        <v>2255</v>
      </c>
      <c r="E632" s="834" t="s">
        <v>1331</v>
      </c>
      <c r="F632" s="832" t="s">
        <v>1298</v>
      </c>
      <c r="G632" s="832" t="s">
        <v>1438</v>
      </c>
      <c r="H632" s="832" t="s">
        <v>592</v>
      </c>
      <c r="I632" s="832" t="s">
        <v>1439</v>
      </c>
      <c r="J632" s="832" t="s">
        <v>1440</v>
      </c>
      <c r="K632" s="832" t="s">
        <v>1441</v>
      </c>
      <c r="L632" s="835">
        <v>72.64</v>
      </c>
      <c r="M632" s="835">
        <v>217.92000000000002</v>
      </c>
      <c r="N632" s="832">
        <v>3</v>
      </c>
      <c r="O632" s="836">
        <v>2.5</v>
      </c>
      <c r="P632" s="835">
        <v>145.28</v>
      </c>
      <c r="Q632" s="837">
        <v>0.66666666666666663</v>
      </c>
      <c r="R632" s="832">
        <v>2</v>
      </c>
      <c r="S632" s="837">
        <v>0.66666666666666663</v>
      </c>
      <c r="T632" s="836">
        <v>1.5</v>
      </c>
      <c r="U632" s="838">
        <v>0.6</v>
      </c>
    </row>
    <row r="633" spans="1:21" ht="14.4" customHeight="1" x14ac:dyDescent="0.3">
      <c r="A633" s="831">
        <v>11</v>
      </c>
      <c r="B633" s="832" t="s">
        <v>1297</v>
      </c>
      <c r="C633" s="832" t="s">
        <v>1302</v>
      </c>
      <c r="D633" s="833" t="s">
        <v>2255</v>
      </c>
      <c r="E633" s="834" t="s">
        <v>1331</v>
      </c>
      <c r="F633" s="832" t="s">
        <v>1298</v>
      </c>
      <c r="G633" s="832" t="s">
        <v>1438</v>
      </c>
      <c r="H633" s="832" t="s">
        <v>592</v>
      </c>
      <c r="I633" s="832" t="s">
        <v>1549</v>
      </c>
      <c r="J633" s="832" t="s">
        <v>1550</v>
      </c>
      <c r="K633" s="832" t="s">
        <v>1551</v>
      </c>
      <c r="L633" s="835">
        <v>96.84</v>
      </c>
      <c r="M633" s="835">
        <v>96.84</v>
      </c>
      <c r="N633" s="832">
        <v>1</v>
      </c>
      <c r="O633" s="836">
        <v>1</v>
      </c>
      <c r="P633" s="835">
        <v>96.84</v>
      </c>
      <c r="Q633" s="837">
        <v>1</v>
      </c>
      <c r="R633" s="832">
        <v>1</v>
      </c>
      <c r="S633" s="837">
        <v>1</v>
      </c>
      <c r="T633" s="836">
        <v>1</v>
      </c>
      <c r="U633" s="838">
        <v>1</v>
      </c>
    </row>
    <row r="634" spans="1:21" ht="14.4" customHeight="1" x14ac:dyDescent="0.3">
      <c r="A634" s="831">
        <v>11</v>
      </c>
      <c r="B634" s="832" t="s">
        <v>1297</v>
      </c>
      <c r="C634" s="832" t="s">
        <v>1302</v>
      </c>
      <c r="D634" s="833" t="s">
        <v>2255</v>
      </c>
      <c r="E634" s="834" t="s">
        <v>1331</v>
      </c>
      <c r="F634" s="832" t="s">
        <v>1298</v>
      </c>
      <c r="G634" s="832" t="s">
        <v>1492</v>
      </c>
      <c r="H634" s="832" t="s">
        <v>592</v>
      </c>
      <c r="I634" s="832" t="s">
        <v>2066</v>
      </c>
      <c r="J634" s="832" t="s">
        <v>659</v>
      </c>
      <c r="K634" s="832" t="s">
        <v>1494</v>
      </c>
      <c r="L634" s="835">
        <v>91.11</v>
      </c>
      <c r="M634" s="835">
        <v>91.11</v>
      </c>
      <c r="N634" s="832">
        <v>1</v>
      </c>
      <c r="O634" s="836">
        <v>0.5</v>
      </c>
      <c r="P634" s="835">
        <v>91.11</v>
      </c>
      <c r="Q634" s="837">
        <v>1</v>
      </c>
      <c r="R634" s="832">
        <v>1</v>
      </c>
      <c r="S634" s="837">
        <v>1</v>
      </c>
      <c r="T634" s="836">
        <v>0.5</v>
      </c>
      <c r="U634" s="838">
        <v>1</v>
      </c>
    </row>
    <row r="635" spans="1:21" ht="14.4" customHeight="1" x14ac:dyDescent="0.3">
      <c r="A635" s="831">
        <v>11</v>
      </c>
      <c r="B635" s="832" t="s">
        <v>1297</v>
      </c>
      <c r="C635" s="832" t="s">
        <v>1302</v>
      </c>
      <c r="D635" s="833" t="s">
        <v>2255</v>
      </c>
      <c r="E635" s="834" t="s">
        <v>1331</v>
      </c>
      <c r="F635" s="832" t="s">
        <v>1298</v>
      </c>
      <c r="G635" s="832" t="s">
        <v>2067</v>
      </c>
      <c r="H635" s="832" t="s">
        <v>592</v>
      </c>
      <c r="I635" s="832" t="s">
        <v>2068</v>
      </c>
      <c r="J635" s="832" t="s">
        <v>2069</v>
      </c>
      <c r="K635" s="832" t="s">
        <v>2070</v>
      </c>
      <c r="L635" s="835">
        <v>159.16999999999999</v>
      </c>
      <c r="M635" s="835">
        <v>159.16999999999999</v>
      </c>
      <c r="N635" s="832">
        <v>1</v>
      </c>
      <c r="O635" s="836">
        <v>0.5</v>
      </c>
      <c r="P635" s="835">
        <v>159.16999999999999</v>
      </c>
      <c r="Q635" s="837">
        <v>1</v>
      </c>
      <c r="R635" s="832">
        <v>1</v>
      </c>
      <c r="S635" s="837">
        <v>1</v>
      </c>
      <c r="T635" s="836">
        <v>0.5</v>
      </c>
      <c r="U635" s="838">
        <v>1</v>
      </c>
    </row>
    <row r="636" spans="1:21" ht="14.4" customHeight="1" x14ac:dyDescent="0.3">
      <c r="A636" s="831">
        <v>11</v>
      </c>
      <c r="B636" s="832" t="s">
        <v>1297</v>
      </c>
      <c r="C636" s="832" t="s">
        <v>1302</v>
      </c>
      <c r="D636" s="833" t="s">
        <v>2255</v>
      </c>
      <c r="E636" s="834" t="s">
        <v>1331</v>
      </c>
      <c r="F636" s="832" t="s">
        <v>1298</v>
      </c>
      <c r="G636" s="832" t="s">
        <v>1660</v>
      </c>
      <c r="H636" s="832" t="s">
        <v>592</v>
      </c>
      <c r="I636" s="832" t="s">
        <v>1661</v>
      </c>
      <c r="J636" s="832" t="s">
        <v>832</v>
      </c>
      <c r="K636" s="832" t="s">
        <v>1662</v>
      </c>
      <c r="L636" s="835">
        <v>107.27</v>
      </c>
      <c r="M636" s="835">
        <v>107.27</v>
      </c>
      <c r="N636" s="832">
        <v>1</v>
      </c>
      <c r="O636" s="836">
        <v>1</v>
      </c>
      <c r="P636" s="835"/>
      <c r="Q636" s="837">
        <v>0</v>
      </c>
      <c r="R636" s="832"/>
      <c r="S636" s="837">
        <v>0</v>
      </c>
      <c r="T636" s="836"/>
      <c r="U636" s="838">
        <v>0</v>
      </c>
    </row>
    <row r="637" spans="1:21" ht="14.4" customHeight="1" x14ac:dyDescent="0.3">
      <c r="A637" s="831">
        <v>11</v>
      </c>
      <c r="B637" s="832" t="s">
        <v>1297</v>
      </c>
      <c r="C637" s="832" t="s">
        <v>1302</v>
      </c>
      <c r="D637" s="833" t="s">
        <v>2255</v>
      </c>
      <c r="E637" s="834" t="s">
        <v>1331</v>
      </c>
      <c r="F637" s="832" t="s">
        <v>1298</v>
      </c>
      <c r="G637" s="832" t="s">
        <v>1499</v>
      </c>
      <c r="H637" s="832" t="s">
        <v>592</v>
      </c>
      <c r="I637" s="832" t="s">
        <v>1503</v>
      </c>
      <c r="J637" s="832" t="s">
        <v>1501</v>
      </c>
      <c r="K637" s="832" t="s">
        <v>1504</v>
      </c>
      <c r="L637" s="835">
        <v>159.71</v>
      </c>
      <c r="M637" s="835">
        <v>958.26</v>
      </c>
      <c r="N637" s="832">
        <v>6</v>
      </c>
      <c r="O637" s="836">
        <v>1.5</v>
      </c>
      <c r="P637" s="835">
        <v>479.13</v>
      </c>
      <c r="Q637" s="837">
        <v>0.5</v>
      </c>
      <c r="R637" s="832">
        <v>3</v>
      </c>
      <c r="S637" s="837">
        <v>0.5</v>
      </c>
      <c r="T637" s="836">
        <v>1</v>
      </c>
      <c r="U637" s="838">
        <v>0.66666666666666663</v>
      </c>
    </row>
    <row r="638" spans="1:21" ht="14.4" customHeight="1" x14ac:dyDescent="0.3">
      <c r="A638" s="831">
        <v>11</v>
      </c>
      <c r="B638" s="832" t="s">
        <v>1297</v>
      </c>
      <c r="C638" s="832" t="s">
        <v>1302</v>
      </c>
      <c r="D638" s="833" t="s">
        <v>2255</v>
      </c>
      <c r="E638" s="834" t="s">
        <v>1331</v>
      </c>
      <c r="F638" s="832" t="s">
        <v>1298</v>
      </c>
      <c r="G638" s="832" t="s">
        <v>1367</v>
      </c>
      <c r="H638" s="832" t="s">
        <v>592</v>
      </c>
      <c r="I638" s="832" t="s">
        <v>1368</v>
      </c>
      <c r="J638" s="832" t="s">
        <v>1369</v>
      </c>
      <c r="K638" s="832" t="s">
        <v>1370</v>
      </c>
      <c r="L638" s="835">
        <v>60.9</v>
      </c>
      <c r="M638" s="835">
        <v>609</v>
      </c>
      <c r="N638" s="832">
        <v>10</v>
      </c>
      <c r="O638" s="836">
        <v>1.5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" customHeight="1" x14ac:dyDescent="0.3">
      <c r="A639" s="831">
        <v>11</v>
      </c>
      <c r="B639" s="832" t="s">
        <v>1297</v>
      </c>
      <c r="C639" s="832" t="s">
        <v>1302</v>
      </c>
      <c r="D639" s="833" t="s">
        <v>2255</v>
      </c>
      <c r="E639" s="834" t="s">
        <v>1331</v>
      </c>
      <c r="F639" s="832" t="s">
        <v>1298</v>
      </c>
      <c r="G639" s="832" t="s">
        <v>1371</v>
      </c>
      <c r="H639" s="832" t="s">
        <v>592</v>
      </c>
      <c r="I639" s="832" t="s">
        <v>1372</v>
      </c>
      <c r="J639" s="832" t="s">
        <v>870</v>
      </c>
      <c r="K639" s="832" t="s">
        <v>1373</v>
      </c>
      <c r="L639" s="835">
        <v>0</v>
      </c>
      <c r="M639" s="835">
        <v>0</v>
      </c>
      <c r="N639" s="832">
        <v>2</v>
      </c>
      <c r="O639" s="836">
        <v>1</v>
      </c>
      <c r="P639" s="835">
        <v>0</v>
      </c>
      <c r="Q639" s="837"/>
      <c r="R639" s="832">
        <v>2</v>
      </c>
      <c r="S639" s="837">
        <v>1</v>
      </c>
      <c r="T639" s="836">
        <v>1</v>
      </c>
      <c r="U639" s="838">
        <v>1</v>
      </c>
    </row>
    <row r="640" spans="1:21" ht="14.4" customHeight="1" x14ac:dyDescent="0.3">
      <c r="A640" s="831">
        <v>11</v>
      </c>
      <c r="B640" s="832" t="s">
        <v>1297</v>
      </c>
      <c r="C640" s="832" t="s">
        <v>1302</v>
      </c>
      <c r="D640" s="833" t="s">
        <v>2255</v>
      </c>
      <c r="E640" s="834" t="s">
        <v>1331</v>
      </c>
      <c r="F640" s="832" t="s">
        <v>1298</v>
      </c>
      <c r="G640" s="832" t="s">
        <v>1675</v>
      </c>
      <c r="H640" s="832" t="s">
        <v>592</v>
      </c>
      <c r="I640" s="832" t="s">
        <v>2071</v>
      </c>
      <c r="J640" s="832" t="s">
        <v>1677</v>
      </c>
      <c r="K640" s="832" t="s">
        <v>2072</v>
      </c>
      <c r="L640" s="835">
        <v>49.38</v>
      </c>
      <c r="M640" s="835">
        <v>148.14000000000001</v>
      </c>
      <c r="N640" s="832">
        <v>3</v>
      </c>
      <c r="O640" s="836">
        <v>1</v>
      </c>
      <c r="P640" s="835">
        <v>148.14000000000001</v>
      </c>
      <c r="Q640" s="837">
        <v>1</v>
      </c>
      <c r="R640" s="832">
        <v>3</v>
      </c>
      <c r="S640" s="837">
        <v>1</v>
      </c>
      <c r="T640" s="836">
        <v>1</v>
      </c>
      <c r="U640" s="838">
        <v>1</v>
      </c>
    </row>
    <row r="641" spans="1:21" ht="14.4" customHeight="1" x14ac:dyDescent="0.3">
      <c r="A641" s="831">
        <v>11</v>
      </c>
      <c r="B641" s="832" t="s">
        <v>1297</v>
      </c>
      <c r="C641" s="832" t="s">
        <v>1302</v>
      </c>
      <c r="D641" s="833" t="s">
        <v>2255</v>
      </c>
      <c r="E641" s="834" t="s">
        <v>1331</v>
      </c>
      <c r="F641" s="832" t="s">
        <v>1298</v>
      </c>
      <c r="G641" s="832" t="s">
        <v>1374</v>
      </c>
      <c r="H641" s="832" t="s">
        <v>592</v>
      </c>
      <c r="I641" s="832" t="s">
        <v>1375</v>
      </c>
      <c r="J641" s="832" t="s">
        <v>1376</v>
      </c>
      <c r="K641" s="832" t="s">
        <v>1377</v>
      </c>
      <c r="L641" s="835">
        <v>132.97999999999999</v>
      </c>
      <c r="M641" s="835">
        <v>1329.7999999999997</v>
      </c>
      <c r="N641" s="832">
        <v>10</v>
      </c>
      <c r="O641" s="836">
        <v>4</v>
      </c>
      <c r="P641" s="835">
        <v>664.89999999999986</v>
      </c>
      <c r="Q641" s="837">
        <v>0.5</v>
      </c>
      <c r="R641" s="832">
        <v>5</v>
      </c>
      <c r="S641" s="837">
        <v>0.5</v>
      </c>
      <c r="T641" s="836">
        <v>2</v>
      </c>
      <c r="U641" s="838">
        <v>0.5</v>
      </c>
    </row>
    <row r="642" spans="1:21" ht="14.4" customHeight="1" x14ac:dyDescent="0.3">
      <c r="A642" s="831">
        <v>11</v>
      </c>
      <c r="B642" s="832" t="s">
        <v>1297</v>
      </c>
      <c r="C642" s="832" t="s">
        <v>1302</v>
      </c>
      <c r="D642" s="833" t="s">
        <v>2255</v>
      </c>
      <c r="E642" s="834" t="s">
        <v>1331</v>
      </c>
      <c r="F642" s="832" t="s">
        <v>1298</v>
      </c>
      <c r="G642" s="832" t="s">
        <v>2073</v>
      </c>
      <c r="H642" s="832" t="s">
        <v>592</v>
      </c>
      <c r="I642" s="832" t="s">
        <v>2074</v>
      </c>
      <c r="J642" s="832" t="s">
        <v>2075</v>
      </c>
      <c r="K642" s="832" t="s">
        <v>2076</v>
      </c>
      <c r="L642" s="835">
        <v>61.97</v>
      </c>
      <c r="M642" s="835">
        <v>61.97</v>
      </c>
      <c r="N642" s="832">
        <v>1</v>
      </c>
      <c r="O642" s="836">
        <v>1</v>
      </c>
      <c r="P642" s="835">
        <v>61.97</v>
      </c>
      <c r="Q642" s="837">
        <v>1</v>
      </c>
      <c r="R642" s="832">
        <v>1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11</v>
      </c>
      <c r="B643" s="832" t="s">
        <v>1297</v>
      </c>
      <c r="C643" s="832" t="s">
        <v>1302</v>
      </c>
      <c r="D643" s="833" t="s">
        <v>2255</v>
      </c>
      <c r="E643" s="834" t="s">
        <v>1331</v>
      </c>
      <c r="F643" s="832" t="s">
        <v>1298</v>
      </c>
      <c r="G643" s="832" t="s">
        <v>2077</v>
      </c>
      <c r="H643" s="832" t="s">
        <v>592</v>
      </c>
      <c r="I643" s="832" t="s">
        <v>2078</v>
      </c>
      <c r="J643" s="832" t="s">
        <v>2079</v>
      </c>
      <c r="K643" s="832" t="s">
        <v>2080</v>
      </c>
      <c r="L643" s="835">
        <v>663.86</v>
      </c>
      <c r="M643" s="835">
        <v>663.86</v>
      </c>
      <c r="N643" s="832">
        <v>1</v>
      </c>
      <c r="O643" s="836">
        <v>0.5</v>
      </c>
      <c r="P643" s="835">
        <v>663.86</v>
      </c>
      <c r="Q643" s="837">
        <v>1</v>
      </c>
      <c r="R643" s="832">
        <v>1</v>
      </c>
      <c r="S643" s="837">
        <v>1</v>
      </c>
      <c r="T643" s="836">
        <v>0.5</v>
      </c>
      <c r="U643" s="838">
        <v>1</v>
      </c>
    </row>
    <row r="644" spans="1:21" ht="14.4" customHeight="1" x14ac:dyDescent="0.3">
      <c r="A644" s="831">
        <v>11</v>
      </c>
      <c r="B644" s="832" t="s">
        <v>1297</v>
      </c>
      <c r="C644" s="832" t="s">
        <v>1302</v>
      </c>
      <c r="D644" s="833" t="s">
        <v>2255</v>
      </c>
      <c r="E644" s="834" t="s">
        <v>1331</v>
      </c>
      <c r="F644" s="832" t="s">
        <v>1298</v>
      </c>
      <c r="G644" s="832" t="s">
        <v>1382</v>
      </c>
      <c r="H644" s="832" t="s">
        <v>592</v>
      </c>
      <c r="I644" s="832" t="s">
        <v>1430</v>
      </c>
      <c r="J644" s="832" t="s">
        <v>702</v>
      </c>
      <c r="K644" s="832" t="s">
        <v>1431</v>
      </c>
      <c r="L644" s="835">
        <v>0</v>
      </c>
      <c r="M644" s="835">
        <v>0</v>
      </c>
      <c r="N644" s="832">
        <v>5</v>
      </c>
      <c r="O644" s="836">
        <v>3</v>
      </c>
      <c r="P644" s="835">
        <v>0</v>
      </c>
      <c r="Q644" s="837"/>
      <c r="R644" s="832">
        <v>1</v>
      </c>
      <c r="S644" s="837">
        <v>0.2</v>
      </c>
      <c r="T644" s="836">
        <v>1</v>
      </c>
      <c r="U644" s="838">
        <v>0.33333333333333331</v>
      </c>
    </row>
    <row r="645" spans="1:21" ht="14.4" customHeight="1" x14ac:dyDescent="0.3">
      <c r="A645" s="831">
        <v>11</v>
      </c>
      <c r="B645" s="832" t="s">
        <v>1297</v>
      </c>
      <c r="C645" s="832" t="s">
        <v>1302</v>
      </c>
      <c r="D645" s="833" t="s">
        <v>2255</v>
      </c>
      <c r="E645" s="834" t="s">
        <v>1331</v>
      </c>
      <c r="F645" s="832" t="s">
        <v>1298</v>
      </c>
      <c r="G645" s="832" t="s">
        <v>1873</v>
      </c>
      <c r="H645" s="832" t="s">
        <v>592</v>
      </c>
      <c r="I645" s="832" t="s">
        <v>1874</v>
      </c>
      <c r="J645" s="832" t="s">
        <v>958</v>
      </c>
      <c r="K645" s="832" t="s">
        <v>1099</v>
      </c>
      <c r="L645" s="835">
        <v>38.56</v>
      </c>
      <c r="M645" s="835">
        <v>77.12</v>
      </c>
      <c r="N645" s="832">
        <v>2</v>
      </c>
      <c r="O645" s="836">
        <v>1</v>
      </c>
      <c r="P645" s="835">
        <v>77.12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" customHeight="1" x14ac:dyDescent="0.3">
      <c r="A646" s="831">
        <v>11</v>
      </c>
      <c r="B646" s="832" t="s">
        <v>1297</v>
      </c>
      <c r="C646" s="832" t="s">
        <v>1302</v>
      </c>
      <c r="D646" s="833" t="s">
        <v>2255</v>
      </c>
      <c r="E646" s="834" t="s">
        <v>1331</v>
      </c>
      <c r="F646" s="832" t="s">
        <v>1298</v>
      </c>
      <c r="G646" s="832" t="s">
        <v>1339</v>
      </c>
      <c r="H646" s="832" t="s">
        <v>635</v>
      </c>
      <c r="I646" s="832" t="s">
        <v>1739</v>
      </c>
      <c r="J646" s="832" t="s">
        <v>673</v>
      </c>
      <c r="K646" s="832" t="s">
        <v>1167</v>
      </c>
      <c r="L646" s="835">
        <v>368.16</v>
      </c>
      <c r="M646" s="835">
        <v>1104.48</v>
      </c>
      <c r="N646" s="832">
        <v>3</v>
      </c>
      <c r="O646" s="836">
        <v>1.5</v>
      </c>
      <c r="P646" s="835">
        <v>736.32</v>
      </c>
      <c r="Q646" s="837">
        <v>0.66666666666666674</v>
      </c>
      <c r="R646" s="832">
        <v>2</v>
      </c>
      <c r="S646" s="837">
        <v>0.66666666666666663</v>
      </c>
      <c r="T646" s="836">
        <v>0.5</v>
      </c>
      <c r="U646" s="838">
        <v>0.33333333333333331</v>
      </c>
    </row>
    <row r="647" spans="1:21" ht="14.4" customHeight="1" x14ac:dyDescent="0.3">
      <c r="A647" s="831">
        <v>11</v>
      </c>
      <c r="B647" s="832" t="s">
        <v>1297</v>
      </c>
      <c r="C647" s="832" t="s">
        <v>1302</v>
      </c>
      <c r="D647" s="833" t="s">
        <v>2255</v>
      </c>
      <c r="E647" s="834" t="s">
        <v>1331</v>
      </c>
      <c r="F647" s="832" t="s">
        <v>1298</v>
      </c>
      <c r="G647" s="832" t="s">
        <v>1339</v>
      </c>
      <c r="H647" s="832" t="s">
        <v>635</v>
      </c>
      <c r="I647" s="832" t="s">
        <v>1354</v>
      </c>
      <c r="J647" s="832" t="s">
        <v>673</v>
      </c>
      <c r="K647" s="832" t="s">
        <v>1092</v>
      </c>
      <c r="L647" s="835">
        <v>490.89</v>
      </c>
      <c r="M647" s="835">
        <v>3436.23</v>
      </c>
      <c r="N647" s="832">
        <v>7</v>
      </c>
      <c r="O647" s="836">
        <v>3</v>
      </c>
      <c r="P647" s="835">
        <v>1472.67</v>
      </c>
      <c r="Q647" s="837">
        <v>0.4285714285714286</v>
      </c>
      <c r="R647" s="832">
        <v>3</v>
      </c>
      <c r="S647" s="837">
        <v>0.42857142857142855</v>
      </c>
      <c r="T647" s="836">
        <v>1</v>
      </c>
      <c r="U647" s="838">
        <v>0.33333333333333331</v>
      </c>
    </row>
    <row r="648" spans="1:21" ht="14.4" customHeight="1" x14ac:dyDescent="0.3">
      <c r="A648" s="831">
        <v>11</v>
      </c>
      <c r="B648" s="832" t="s">
        <v>1297</v>
      </c>
      <c r="C648" s="832" t="s">
        <v>1302</v>
      </c>
      <c r="D648" s="833" t="s">
        <v>2255</v>
      </c>
      <c r="E648" s="834" t="s">
        <v>1331</v>
      </c>
      <c r="F648" s="832" t="s">
        <v>1298</v>
      </c>
      <c r="G648" s="832" t="s">
        <v>1339</v>
      </c>
      <c r="H648" s="832" t="s">
        <v>635</v>
      </c>
      <c r="I648" s="832" t="s">
        <v>1340</v>
      </c>
      <c r="J648" s="832" t="s">
        <v>673</v>
      </c>
      <c r="K648" s="832" t="s">
        <v>1090</v>
      </c>
      <c r="L648" s="835">
        <v>736.33</v>
      </c>
      <c r="M648" s="835">
        <v>14726.6</v>
      </c>
      <c r="N648" s="832">
        <v>20</v>
      </c>
      <c r="O648" s="836">
        <v>13.5</v>
      </c>
      <c r="P648" s="835">
        <v>12517.61</v>
      </c>
      <c r="Q648" s="837">
        <v>0.85</v>
      </c>
      <c r="R648" s="832">
        <v>17</v>
      </c>
      <c r="S648" s="837">
        <v>0.85</v>
      </c>
      <c r="T648" s="836">
        <v>11.5</v>
      </c>
      <c r="U648" s="838">
        <v>0.85185185185185186</v>
      </c>
    </row>
    <row r="649" spans="1:21" ht="14.4" customHeight="1" x14ac:dyDescent="0.3">
      <c r="A649" s="831">
        <v>11</v>
      </c>
      <c r="B649" s="832" t="s">
        <v>1297</v>
      </c>
      <c r="C649" s="832" t="s">
        <v>1302</v>
      </c>
      <c r="D649" s="833" t="s">
        <v>2255</v>
      </c>
      <c r="E649" s="834" t="s">
        <v>1331</v>
      </c>
      <c r="F649" s="832" t="s">
        <v>1298</v>
      </c>
      <c r="G649" s="832" t="s">
        <v>1339</v>
      </c>
      <c r="H649" s="832" t="s">
        <v>635</v>
      </c>
      <c r="I649" s="832" t="s">
        <v>1341</v>
      </c>
      <c r="J649" s="832" t="s">
        <v>673</v>
      </c>
      <c r="K649" s="832" t="s">
        <v>1165</v>
      </c>
      <c r="L649" s="835">
        <v>923.74</v>
      </c>
      <c r="M649" s="835">
        <v>6466.1799999999994</v>
      </c>
      <c r="N649" s="832">
        <v>7</v>
      </c>
      <c r="O649" s="836">
        <v>3.5</v>
      </c>
      <c r="P649" s="835">
        <v>5542.44</v>
      </c>
      <c r="Q649" s="837">
        <v>0.85714285714285721</v>
      </c>
      <c r="R649" s="832">
        <v>6</v>
      </c>
      <c r="S649" s="837">
        <v>0.8571428571428571</v>
      </c>
      <c r="T649" s="836">
        <v>3</v>
      </c>
      <c r="U649" s="838">
        <v>0.8571428571428571</v>
      </c>
    </row>
    <row r="650" spans="1:21" ht="14.4" customHeight="1" x14ac:dyDescent="0.3">
      <c r="A650" s="831">
        <v>11</v>
      </c>
      <c r="B650" s="832" t="s">
        <v>1297</v>
      </c>
      <c r="C650" s="832" t="s">
        <v>1302</v>
      </c>
      <c r="D650" s="833" t="s">
        <v>2255</v>
      </c>
      <c r="E650" s="834" t="s">
        <v>1331</v>
      </c>
      <c r="F650" s="832" t="s">
        <v>1298</v>
      </c>
      <c r="G650" s="832" t="s">
        <v>1339</v>
      </c>
      <c r="H650" s="832" t="s">
        <v>635</v>
      </c>
      <c r="I650" s="832" t="s">
        <v>2020</v>
      </c>
      <c r="J650" s="832" t="s">
        <v>673</v>
      </c>
      <c r="K650" s="832" t="s">
        <v>2021</v>
      </c>
      <c r="L650" s="835">
        <v>1154.68</v>
      </c>
      <c r="M650" s="835">
        <v>1154.68</v>
      </c>
      <c r="N650" s="832">
        <v>1</v>
      </c>
      <c r="O650" s="836">
        <v>1</v>
      </c>
      <c r="P650" s="835"/>
      <c r="Q650" s="837">
        <v>0</v>
      </c>
      <c r="R650" s="832"/>
      <c r="S650" s="837">
        <v>0</v>
      </c>
      <c r="T650" s="836"/>
      <c r="U650" s="838">
        <v>0</v>
      </c>
    </row>
    <row r="651" spans="1:21" ht="14.4" customHeight="1" x14ac:dyDescent="0.3">
      <c r="A651" s="831">
        <v>11</v>
      </c>
      <c r="B651" s="832" t="s">
        <v>1297</v>
      </c>
      <c r="C651" s="832" t="s">
        <v>1302</v>
      </c>
      <c r="D651" s="833" t="s">
        <v>2255</v>
      </c>
      <c r="E651" s="834" t="s">
        <v>1331</v>
      </c>
      <c r="F651" s="832" t="s">
        <v>1298</v>
      </c>
      <c r="G651" s="832" t="s">
        <v>1339</v>
      </c>
      <c r="H651" s="832" t="s">
        <v>635</v>
      </c>
      <c r="I651" s="832" t="s">
        <v>2081</v>
      </c>
      <c r="J651" s="832" t="s">
        <v>673</v>
      </c>
      <c r="K651" s="832" t="s">
        <v>2021</v>
      </c>
      <c r="L651" s="835">
        <v>1154.68</v>
      </c>
      <c r="M651" s="835">
        <v>2309.36</v>
      </c>
      <c r="N651" s="832">
        <v>2</v>
      </c>
      <c r="O651" s="836">
        <v>1</v>
      </c>
      <c r="P651" s="835">
        <v>2309.36</v>
      </c>
      <c r="Q651" s="837">
        <v>1</v>
      </c>
      <c r="R651" s="832">
        <v>2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11</v>
      </c>
      <c r="B652" s="832" t="s">
        <v>1297</v>
      </c>
      <c r="C652" s="832" t="s">
        <v>1302</v>
      </c>
      <c r="D652" s="833" t="s">
        <v>2255</v>
      </c>
      <c r="E652" s="834" t="s">
        <v>1331</v>
      </c>
      <c r="F652" s="832" t="s">
        <v>1298</v>
      </c>
      <c r="G652" s="832" t="s">
        <v>1358</v>
      </c>
      <c r="H652" s="832" t="s">
        <v>592</v>
      </c>
      <c r="I652" s="832" t="s">
        <v>1462</v>
      </c>
      <c r="J652" s="832" t="s">
        <v>636</v>
      </c>
      <c r="K652" s="832" t="s">
        <v>1463</v>
      </c>
      <c r="L652" s="835">
        <v>48.42</v>
      </c>
      <c r="M652" s="835">
        <v>823.1400000000001</v>
      </c>
      <c r="N652" s="832">
        <v>17</v>
      </c>
      <c r="O652" s="836">
        <v>12.5</v>
      </c>
      <c r="P652" s="835">
        <v>338.94000000000005</v>
      </c>
      <c r="Q652" s="837">
        <v>0.41176470588235298</v>
      </c>
      <c r="R652" s="832">
        <v>7</v>
      </c>
      <c r="S652" s="837">
        <v>0.41176470588235292</v>
      </c>
      <c r="T652" s="836">
        <v>4.5</v>
      </c>
      <c r="U652" s="838">
        <v>0.36</v>
      </c>
    </row>
    <row r="653" spans="1:21" ht="14.4" customHeight="1" x14ac:dyDescent="0.3">
      <c r="A653" s="831">
        <v>11</v>
      </c>
      <c r="B653" s="832" t="s">
        <v>1297</v>
      </c>
      <c r="C653" s="832" t="s">
        <v>1302</v>
      </c>
      <c r="D653" s="833" t="s">
        <v>2255</v>
      </c>
      <c r="E653" s="834" t="s">
        <v>1331</v>
      </c>
      <c r="F653" s="832" t="s">
        <v>1298</v>
      </c>
      <c r="G653" s="832" t="s">
        <v>1358</v>
      </c>
      <c r="H653" s="832" t="s">
        <v>592</v>
      </c>
      <c r="I653" s="832" t="s">
        <v>2082</v>
      </c>
      <c r="J653" s="832" t="s">
        <v>636</v>
      </c>
      <c r="K653" s="832" t="s">
        <v>2083</v>
      </c>
      <c r="L653" s="835">
        <v>24.22</v>
      </c>
      <c r="M653" s="835">
        <v>48.44</v>
      </c>
      <c r="N653" s="832">
        <v>2</v>
      </c>
      <c r="O653" s="836">
        <v>1.5</v>
      </c>
      <c r="P653" s="835">
        <v>24.22</v>
      </c>
      <c r="Q653" s="837">
        <v>0.5</v>
      </c>
      <c r="R653" s="832">
        <v>1</v>
      </c>
      <c r="S653" s="837">
        <v>0.5</v>
      </c>
      <c r="T653" s="836">
        <v>0.5</v>
      </c>
      <c r="U653" s="838">
        <v>0.33333333333333331</v>
      </c>
    </row>
    <row r="654" spans="1:21" ht="14.4" customHeight="1" x14ac:dyDescent="0.3">
      <c r="A654" s="831">
        <v>11</v>
      </c>
      <c r="B654" s="832" t="s">
        <v>1297</v>
      </c>
      <c r="C654" s="832" t="s">
        <v>1302</v>
      </c>
      <c r="D654" s="833" t="s">
        <v>2255</v>
      </c>
      <c r="E654" s="834" t="s">
        <v>1331</v>
      </c>
      <c r="F654" s="832" t="s">
        <v>1298</v>
      </c>
      <c r="G654" s="832" t="s">
        <v>1478</v>
      </c>
      <c r="H654" s="832" t="s">
        <v>592</v>
      </c>
      <c r="I654" s="832" t="s">
        <v>2084</v>
      </c>
      <c r="J654" s="832" t="s">
        <v>678</v>
      </c>
      <c r="K654" s="832" t="s">
        <v>2085</v>
      </c>
      <c r="L654" s="835">
        <v>32.25</v>
      </c>
      <c r="M654" s="835">
        <v>64.5</v>
      </c>
      <c r="N654" s="832">
        <v>2</v>
      </c>
      <c r="O654" s="836">
        <v>1</v>
      </c>
      <c r="P654" s="835"/>
      <c r="Q654" s="837">
        <v>0</v>
      </c>
      <c r="R654" s="832"/>
      <c r="S654" s="837">
        <v>0</v>
      </c>
      <c r="T654" s="836"/>
      <c r="U654" s="838">
        <v>0</v>
      </c>
    </row>
    <row r="655" spans="1:21" ht="14.4" customHeight="1" x14ac:dyDescent="0.3">
      <c r="A655" s="831">
        <v>11</v>
      </c>
      <c r="B655" s="832" t="s">
        <v>1297</v>
      </c>
      <c r="C655" s="832" t="s">
        <v>1302</v>
      </c>
      <c r="D655" s="833" t="s">
        <v>2255</v>
      </c>
      <c r="E655" s="834" t="s">
        <v>1331</v>
      </c>
      <c r="F655" s="832" t="s">
        <v>1298</v>
      </c>
      <c r="G655" s="832" t="s">
        <v>1478</v>
      </c>
      <c r="H655" s="832" t="s">
        <v>592</v>
      </c>
      <c r="I655" s="832" t="s">
        <v>2086</v>
      </c>
      <c r="J655" s="832" t="s">
        <v>678</v>
      </c>
      <c r="K655" s="832" t="s">
        <v>2087</v>
      </c>
      <c r="L655" s="835">
        <v>103.67</v>
      </c>
      <c r="M655" s="835">
        <v>103.67</v>
      </c>
      <c r="N655" s="832">
        <v>1</v>
      </c>
      <c r="O655" s="836">
        <v>0.5</v>
      </c>
      <c r="P655" s="835">
        <v>103.67</v>
      </c>
      <c r="Q655" s="837">
        <v>1</v>
      </c>
      <c r="R655" s="832">
        <v>1</v>
      </c>
      <c r="S655" s="837">
        <v>1</v>
      </c>
      <c r="T655" s="836">
        <v>0.5</v>
      </c>
      <c r="U655" s="838">
        <v>1</v>
      </c>
    </row>
    <row r="656" spans="1:21" ht="14.4" customHeight="1" x14ac:dyDescent="0.3">
      <c r="A656" s="831">
        <v>11</v>
      </c>
      <c r="B656" s="832" t="s">
        <v>1297</v>
      </c>
      <c r="C656" s="832" t="s">
        <v>1302</v>
      </c>
      <c r="D656" s="833" t="s">
        <v>2255</v>
      </c>
      <c r="E656" s="834" t="s">
        <v>1331</v>
      </c>
      <c r="F656" s="832" t="s">
        <v>1298</v>
      </c>
      <c r="G656" s="832" t="s">
        <v>1478</v>
      </c>
      <c r="H656" s="832" t="s">
        <v>592</v>
      </c>
      <c r="I656" s="832" t="s">
        <v>2088</v>
      </c>
      <c r="J656" s="832" t="s">
        <v>678</v>
      </c>
      <c r="K656" s="832" t="s">
        <v>2085</v>
      </c>
      <c r="L656" s="835">
        <v>32.25</v>
      </c>
      <c r="M656" s="835">
        <v>64.5</v>
      </c>
      <c r="N656" s="832">
        <v>2</v>
      </c>
      <c r="O656" s="836">
        <v>1</v>
      </c>
      <c r="P656" s="835">
        <v>64.5</v>
      </c>
      <c r="Q656" s="837">
        <v>1</v>
      </c>
      <c r="R656" s="832">
        <v>2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11</v>
      </c>
      <c r="B657" s="832" t="s">
        <v>1297</v>
      </c>
      <c r="C657" s="832" t="s">
        <v>1302</v>
      </c>
      <c r="D657" s="833" t="s">
        <v>2255</v>
      </c>
      <c r="E657" s="834" t="s">
        <v>1331</v>
      </c>
      <c r="F657" s="832" t="s">
        <v>1298</v>
      </c>
      <c r="G657" s="832" t="s">
        <v>1478</v>
      </c>
      <c r="H657" s="832" t="s">
        <v>592</v>
      </c>
      <c r="I657" s="832" t="s">
        <v>1479</v>
      </c>
      <c r="J657" s="832" t="s">
        <v>1480</v>
      </c>
      <c r="K657" s="832" t="s">
        <v>1481</v>
      </c>
      <c r="L657" s="835">
        <v>64.5</v>
      </c>
      <c r="M657" s="835">
        <v>64.5</v>
      </c>
      <c r="N657" s="832">
        <v>1</v>
      </c>
      <c r="O657" s="836">
        <v>0.5</v>
      </c>
      <c r="P657" s="835">
        <v>64.5</v>
      </c>
      <c r="Q657" s="837">
        <v>1</v>
      </c>
      <c r="R657" s="832">
        <v>1</v>
      </c>
      <c r="S657" s="837">
        <v>1</v>
      </c>
      <c r="T657" s="836">
        <v>0.5</v>
      </c>
      <c r="U657" s="838">
        <v>1</v>
      </c>
    </row>
    <row r="658" spans="1:21" ht="14.4" customHeight="1" x14ac:dyDescent="0.3">
      <c r="A658" s="831">
        <v>11</v>
      </c>
      <c r="B658" s="832" t="s">
        <v>1297</v>
      </c>
      <c r="C658" s="832" t="s">
        <v>1302</v>
      </c>
      <c r="D658" s="833" t="s">
        <v>2255</v>
      </c>
      <c r="E658" s="834" t="s">
        <v>1331</v>
      </c>
      <c r="F658" s="832" t="s">
        <v>1298</v>
      </c>
      <c r="G658" s="832" t="s">
        <v>2089</v>
      </c>
      <c r="H658" s="832" t="s">
        <v>592</v>
      </c>
      <c r="I658" s="832" t="s">
        <v>2090</v>
      </c>
      <c r="J658" s="832" t="s">
        <v>2091</v>
      </c>
      <c r="K658" s="832" t="s">
        <v>2092</v>
      </c>
      <c r="L658" s="835">
        <v>173.31</v>
      </c>
      <c r="M658" s="835">
        <v>173.31</v>
      </c>
      <c r="N658" s="832">
        <v>1</v>
      </c>
      <c r="O658" s="836">
        <v>0.5</v>
      </c>
      <c r="P658" s="835">
        <v>173.31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11</v>
      </c>
      <c r="B659" s="832" t="s">
        <v>1297</v>
      </c>
      <c r="C659" s="832" t="s">
        <v>1302</v>
      </c>
      <c r="D659" s="833" t="s">
        <v>2255</v>
      </c>
      <c r="E659" s="834" t="s">
        <v>1331</v>
      </c>
      <c r="F659" s="832" t="s">
        <v>1298</v>
      </c>
      <c r="G659" s="832" t="s">
        <v>1451</v>
      </c>
      <c r="H659" s="832" t="s">
        <v>592</v>
      </c>
      <c r="I659" s="832" t="s">
        <v>1452</v>
      </c>
      <c r="J659" s="832" t="s">
        <v>684</v>
      </c>
      <c r="K659" s="832" t="s">
        <v>1453</v>
      </c>
      <c r="L659" s="835">
        <v>79.099999999999994</v>
      </c>
      <c r="M659" s="835">
        <v>79.099999999999994</v>
      </c>
      <c r="N659" s="832">
        <v>1</v>
      </c>
      <c r="O659" s="836">
        <v>0.5</v>
      </c>
      <c r="P659" s="835">
        <v>79.099999999999994</v>
      </c>
      <c r="Q659" s="837">
        <v>1</v>
      </c>
      <c r="R659" s="832">
        <v>1</v>
      </c>
      <c r="S659" s="837">
        <v>1</v>
      </c>
      <c r="T659" s="836">
        <v>0.5</v>
      </c>
      <c r="U659" s="838">
        <v>1</v>
      </c>
    </row>
    <row r="660" spans="1:21" ht="14.4" customHeight="1" x14ac:dyDescent="0.3">
      <c r="A660" s="831">
        <v>11</v>
      </c>
      <c r="B660" s="832" t="s">
        <v>1297</v>
      </c>
      <c r="C660" s="832" t="s">
        <v>1302</v>
      </c>
      <c r="D660" s="833" t="s">
        <v>2255</v>
      </c>
      <c r="E660" s="834" t="s">
        <v>1331</v>
      </c>
      <c r="F660" s="832" t="s">
        <v>1298</v>
      </c>
      <c r="G660" s="832" t="s">
        <v>1414</v>
      </c>
      <c r="H660" s="832" t="s">
        <v>592</v>
      </c>
      <c r="I660" s="832" t="s">
        <v>1415</v>
      </c>
      <c r="J660" s="832" t="s">
        <v>1416</v>
      </c>
      <c r="K660" s="832" t="s">
        <v>1417</v>
      </c>
      <c r="L660" s="835">
        <v>0</v>
      </c>
      <c r="M660" s="835">
        <v>0</v>
      </c>
      <c r="N660" s="832">
        <v>1</v>
      </c>
      <c r="O660" s="836">
        <v>0.5</v>
      </c>
      <c r="P660" s="835"/>
      <c r="Q660" s="837"/>
      <c r="R660" s="832"/>
      <c r="S660" s="837">
        <v>0</v>
      </c>
      <c r="T660" s="836"/>
      <c r="U660" s="838">
        <v>0</v>
      </c>
    </row>
    <row r="661" spans="1:21" ht="14.4" customHeight="1" x14ac:dyDescent="0.3">
      <c r="A661" s="831">
        <v>11</v>
      </c>
      <c r="B661" s="832" t="s">
        <v>1297</v>
      </c>
      <c r="C661" s="832" t="s">
        <v>1302</v>
      </c>
      <c r="D661" s="833" t="s">
        <v>2255</v>
      </c>
      <c r="E661" s="834" t="s">
        <v>1331</v>
      </c>
      <c r="F661" s="832" t="s">
        <v>1298</v>
      </c>
      <c r="G661" s="832" t="s">
        <v>1342</v>
      </c>
      <c r="H661" s="832" t="s">
        <v>635</v>
      </c>
      <c r="I661" s="832" t="s">
        <v>1147</v>
      </c>
      <c r="J661" s="832" t="s">
        <v>1148</v>
      </c>
      <c r="K661" s="832" t="s">
        <v>1149</v>
      </c>
      <c r="L661" s="835">
        <v>0</v>
      </c>
      <c r="M661" s="835">
        <v>0</v>
      </c>
      <c r="N661" s="832">
        <v>21</v>
      </c>
      <c r="O661" s="836">
        <v>11</v>
      </c>
      <c r="P661" s="835">
        <v>0</v>
      </c>
      <c r="Q661" s="837"/>
      <c r="R661" s="832">
        <v>17</v>
      </c>
      <c r="S661" s="837">
        <v>0.80952380952380953</v>
      </c>
      <c r="T661" s="836">
        <v>9.5</v>
      </c>
      <c r="U661" s="838">
        <v>0.86363636363636365</v>
      </c>
    </row>
    <row r="662" spans="1:21" ht="14.4" customHeight="1" x14ac:dyDescent="0.3">
      <c r="A662" s="831">
        <v>11</v>
      </c>
      <c r="B662" s="832" t="s">
        <v>1297</v>
      </c>
      <c r="C662" s="832" t="s">
        <v>1302</v>
      </c>
      <c r="D662" s="833" t="s">
        <v>2255</v>
      </c>
      <c r="E662" s="834" t="s">
        <v>1331</v>
      </c>
      <c r="F662" s="832" t="s">
        <v>1298</v>
      </c>
      <c r="G662" s="832" t="s">
        <v>2093</v>
      </c>
      <c r="H662" s="832" t="s">
        <v>592</v>
      </c>
      <c r="I662" s="832" t="s">
        <v>2094</v>
      </c>
      <c r="J662" s="832" t="s">
        <v>2095</v>
      </c>
      <c r="K662" s="832" t="s">
        <v>2096</v>
      </c>
      <c r="L662" s="835">
        <v>42.54</v>
      </c>
      <c r="M662" s="835">
        <v>127.62</v>
      </c>
      <c r="N662" s="832">
        <v>3</v>
      </c>
      <c r="O662" s="836">
        <v>1</v>
      </c>
      <c r="P662" s="835"/>
      <c r="Q662" s="837">
        <v>0</v>
      </c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11</v>
      </c>
      <c r="B663" s="832" t="s">
        <v>1297</v>
      </c>
      <c r="C663" s="832" t="s">
        <v>1302</v>
      </c>
      <c r="D663" s="833" t="s">
        <v>2255</v>
      </c>
      <c r="E663" s="834" t="s">
        <v>1331</v>
      </c>
      <c r="F663" s="832" t="s">
        <v>1298</v>
      </c>
      <c r="G663" s="832" t="s">
        <v>2093</v>
      </c>
      <c r="H663" s="832" t="s">
        <v>592</v>
      </c>
      <c r="I663" s="832" t="s">
        <v>2097</v>
      </c>
      <c r="J663" s="832" t="s">
        <v>2095</v>
      </c>
      <c r="K663" s="832" t="s">
        <v>2098</v>
      </c>
      <c r="L663" s="835">
        <v>59.56</v>
      </c>
      <c r="M663" s="835">
        <v>1667.68</v>
      </c>
      <c r="N663" s="832">
        <v>28</v>
      </c>
      <c r="O663" s="836">
        <v>3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11</v>
      </c>
      <c r="B664" s="832" t="s">
        <v>1297</v>
      </c>
      <c r="C664" s="832" t="s">
        <v>1302</v>
      </c>
      <c r="D664" s="833" t="s">
        <v>2255</v>
      </c>
      <c r="E664" s="834" t="s">
        <v>1331</v>
      </c>
      <c r="F664" s="832" t="s">
        <v>1298</v>
      </c>
      <c r="G664" s="832" t="s">
        <v>1418</v>
      </c>
      <c r="H664" s="832" t="s">
        <v>592</v>
      </c>
      <c r="I664" s="832" t="s">
        <v>1419</v>
      </c>
      <c r="J664" s="832" t="s">
        <v>1420</v>
      </c>
      <c r="K664" s="832" t="s">
        <v>1421</v>
      </c>
      <c r="L664" s="835">
        <v>0</v>
      </c>
      <c r="M664" s="835">
        <v>0</v>
      </c>
      <c r="N664" s="832">
        <v>1</v>
      </c>
      <c r="O664" s="836">
        <v>0.5</v>
      </c>
      <c r="P664" s="835"/>
      <c r="Q664" s="837"/>
      <c r="R664" s="832"/>
      <c r="S664" s="837">
        <v>0</v>
      </c>
      <c r="T664" s="836"/>
      <c r="U664" s="838">
        <v>0</v>
      </c>
    </row>
    <row r="665" spans="1:21" ht="14.4" customHeight="1" x14ac:dyDescent="0.3">
      <c r="A665" s="831">
        <v>11</v>
      </c>
      <c r="B665" s="832" t="s">
        <v>1297</v>
      </c>
      <c r="C665" s="832" t="s">
        <v>1302</v>
      </c>
      <c r="D665" s="833" t="s">
        <v>2255</v>
      </c>
      <c r="E665" s="834" t="s">
        <v>1331</v>
      </c>
      <c r="F665" s="832" t="s">
        <v>1298</v>
      </c>
      <c r="G665" s="832" t="s">
        <v>1343</v>
      </c>
      <c r="H665" s="832" t="s">
        <v>592</v>
      </c>
      <c r="I665" s="832" t="s">
        <v>2099</v>
      </c>
      <c r="J665" s="832" t="s">
        <v>2100</v>
      </c>
      <c r="K665" s="832" t="s">
        <v>2101</v>
      </c>
      <c r="L665" s="835">
        <v>300.68</v>
      </c>
      <c r="M665" s="835">
        <v>300.68</v>
      </c>
      <c r="N665" s="832">
        <v>1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11</v>
      </c>
      <c r="B666" s="832" t="s">
        <v>1297</v>
      </c>
      <c r="C666" s="832" t="s">
        <v>1302</v>
      </c>
      <c r="D666" s="833" t="s">
        <v>2255</v>
      </c>
      <c r="E666" s="834" t="s">
        <v>1331</v>
      </c>
      <c r="F666" s="832" t="s">
        <v>1298</v>
      </c>
      <c r="G666" s="832" t="s">
        <v>1343</v>
      </c>
      <c r="H666" s="832" t="s">
        <v>592</v>
      </c>
      <c r="I666" s="832" t="s">
        <v>2102</v>
      </c>
      <c r="J666" s="832" t="s">
        <v>2103</v>
      </c>
      <c r="K666" s="832" t="s">
        <v>1387</v>
      </c>
      <c r="L666" s="835">
        <v>93.96</v>
      </c>
      <c r="M666" s="835">
        <v>93.96</v>
      </c>
      <c r="N666" s="832">
        <v>1</v>
      </c>
      <c r="O666" s="836">
        <v>0.5</v>
      </c>
      <c r="P666" s="835">
        <v>93.96</v>
      </c>
      <c r="Q666" s="837">
        <v>1</v>
      </c>
      <c r="R666" s="832">
        <v>1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11</v>
      </c>
      <c r="B667" s="832" t="s">
        <v>1297</v>
      </c>
      <c r="C667" s="832" t="s">
        <v>1302</v>
      </c>
      <c r="D667" s="833" t="s">
        <v>2255</v>
      </c>
      <c r="E667" s="834" t="s">
        <v>1331</v>
      </c>
      <c r="F667" s="832" t="s">
        <v>1298</v>
      </c>
      <c r="G667" s="832" t="s">
        <v>1343</v>
      </c>
      <c r="H667" s="832" t="s">
        <v>592</v>
      </c>
      <c r="I667" s="832" t="s">
        <v>1344</v>
      </c>
      <c r="J667" s="832" t="s">
        <v>1345</v>
      </c>
      <c r="K667" s="832" t="s">
        <v>1346</v>
      </c>
      <c r="L667" s="835">
        <v>31.32</v>
      </c>
      <c r="M667" s="835">
        <v>31.32</v>
      </c>
      <c r="N667" s="832">
        <v>1</v>
      </c>
      <c r="O667" s="836">
        <v>0.5</v>
      </c>
      <c r="P667" s="835">
        <v>31.32</v>
      </c>
      <c r="Q667" s="837">
        <v>1</v>
      </c>
      <c r="R667" s="832">
        <v>1</v>
      </c>
      <c r="S667" s="837">
        <v>1</v>
      </c>
      <c r="T667" s="836">
        <v>0.5</v>
      </c>
      <c r="U667" s="838">
        <v>1</v>
      </c>
    </row>
    <row r="668" spans="1:21" ht="14.4" customHeight="1" x14ac:dyDescent="0.3">
      <c r="A668" s="831">
        <v>11</v>
      </c>
      <c r="B668" s="832" t="s">
        <v>1297</v>
      </c>
      <c r="C668" s="832" t="s">
        <v>1302</v>
      </c>
      <c r="D668" s="833" t="s">
        <v>2255</v>
      </c>
      <c r="E668" s="834" t="s">
        <v>1331</v>
      </c>
      <c r="F668" s="832" t="s">
        <v>1298</v>
      </c>
      <c r="G668" s="832" t="s">
        <v>1343</v>
      </c>
      <c r="H668" s="832" t="s">
        <v>592</v>
      </c>
      <c r="I668" s="832" t="s">
        <v>2104</v>
      </c>
      <c r="J668" s="832" t="s">
        <v>2100</v>
      </c>
      <c r="K668" s="832" t="s">
        <v>2101</v>
      </c>
      <c r="L668" s="835">
        <v>300.68</v>
      </c>
      <c r="M668" s="835">
        <v>601.36</v>
      </c>
      <c r="N668" s="832">
        <v>2</v>
      </c>
      <c r="O668" s="836">
        <v>2</v>
      </c>
      <c r="P668" s="835">
        <v>300.68</v>
      </c>
      <c r="Q668" s="837">
        <v>0.5</v>
      </c>
      <c r="R668" s="832">
        <v>1</v>
      </c>
      <c r="S668" s="837">
        <v>0.5</v>
      </c>
      <c r="T668" s="836">
        <v>1</v>
      </c>
      <c r="U668" s="838">
        <v>0.5</v>
      </c>
    </row>
    <row r="669" spans="1:21" ht="14.4" customHeight="1" x14ac:dyDescent="0.3">
      <c r="A669" s="831">
        <v>11</v>
      </c>
      <c r="B669" s="832" t="s">
        <v>1297</v>
      </c>
      <c r="C669" s="832" t="s">
        <v>1302</v>
      </c>
      <c r="D669" s="833" t="s">
        <v>2255</v>
      </c>
      <c r="E669" s="834" t="s">
        <v>1331</v>
      </c>
      <c r="F669" s="832" t="s">
        <v>1298</v>
      </c>
      <c r="G669" s="832" t="s">
        <v>2105</v>
      </c>
      <c r="H669" s="832" t="s">
        <v>592</v>
      </c>
      <c r="I669" s="832" t="s">
        <v>2106</v>
      </c>
      <c r="J669" s="832" t="s">
        <v>2107</v>
      </c>
      <c r="K669" s="832" t="s">
        <v>2108</v>
      </c>
      <c r="L669" s="835">
        <v>941.26</v>
      </c>
      <c r="M669" s="835">
        <v>941.26</v>
      </c>
      <c r="N669" s="832">
        <v>1</v>
      </c>
      <c r="O669" s="836">
        <v>1</v>
      </c>
      <c r="P669" s="835">
        <v>941.26</v>
      </c>
      <c r="Q669" s="837">
        <v>1</v>
      </c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11</v>
      </c>
      <c r="B670" s="832" t="s">
        <v>1297</v>
      </c>
      <c r="C670" s="832" t="s">
        <v>1302</v>
      </c>
      <c r="D670" s="833" t="s">
        <v>2255</v>
      </c>
      <c r="E670" s="834" t="s">
        <v>1331</v>
      </c>
      <c r="F670" s="832" t="s">
        <v>1298</v>
      </c>
      <c r="G670" s="832" t="s">
        <v>1585</v>
      </c>
      <c r="H670" s="832" t="s">
        <v>592</v>
      </c>
      <c r="I670" s="832" t="s">
        <v>2109</v>
      </c>
      <c r="J670" s="832" t="s">
        <v>1704</v>
      </c>
      <c r="K670" s="832" t="s">
        <v>2110</v>
      </c>
      <c r="L670" s="835">
        <v>0</v>
      </c>
      <c r="M670" s="835">
        <v>0</v>
      </c>
      <c r="N670" s="832">
        <v>3</v>
      </c>
      <c r="O670" s="836">
        <v>0.5</v>
      </c>
      <c r="P670" s="835">
        <v>0</v>
      </c>
      <c r="Q670" s="837"/>
      <c r="R670" s="832">
        <v>3</v>
      </c>
      <c r="S670" s="837">
        <v>1</v>
      </c>
      <c r="T670" s="836">
        <v>0.5</v>
      </c>
      <c r="U670" s="838">
        <v>1</v>
      </c>
    </row>
    <row r="671" spans="1:21" ht="14.4" customHeight="1" x14ac:dyDescent="0.3">
      <c r="A671" s="831">
        <v>11</v>
      </c>
      <c r="B671" s="832" t="s">
        <v>1297</v>
      </c>
      <c r="C671" s="832" t="s">
        <v>1302</v>
      </c>
      <c r="D671" s="833" t="s">
        <v>2255</v>
      </c>
      <c r="E671" s="834" t="s">
        <v>1331</v>
      </c>
      <c r="F671" s="832" t="s">
        <v>1298</v>
      </c>
      <c r="G671" s="832" t="s">
        <v>1422</v>
      </c>
      <c r="H671" s="832" t="s">
        <v>592</v>
      </c>
      <c r="I671" s="832" t="s">
        <v>1423</v>
      </c>
      <c r="J671" s="832" t="s">
        <v>1424</v>
      </c>
      <c r="K671" s="832" t="s">
        <v>1425</v>
      </c>
      <c r="L671" s="835">
        <v>0</v>
      </c>
      <c r="M671" s="835">
        <v>0</v>
      </c>
      <c r="N671" s="832">
        <v>1</v>
      </c>
      <c r="O671" s="836">
        <v>0.5</v>
      </c>
      <c r="P671" s="835"/>
      <c r="Q671" s="837"/>
      <c r="R671" s="832"/>
      <c r="S671" s="837">
        <v>0</v>
      </c>
      <c r="T671" s="836"/>
      <c r="U671" s="838">
        <v>0</v>
      </c>
    </row>
    <row r="672" spans="1:21" ht="14.4" customHeight="1" x14ac:dyDescent="0.3">
      <c r="A672" s="831">
        <v>11</v>
      </c>
      <c r="B672" s="832" t="s">
        <v>1297</v>
      </c>
      <c r="C672" s="832" t="s">
        <v>1302</v>
      </c>
      <c r="D672" s="833" t="s">
        <v>2255</v>
      </c>
      <c r="E672" s="834" t="s">
        <v>1331</v>
      </c>
      <c r="F672" s="832" t="s">
        <v>1298</v>
      </c>
      <c r="G672" s="832" t="s">
        <v>1512</v>
      </c>
      <c r="H672" s="832" t="s">
        <v>635</v>
      </c>
      <c r="I672" s="832" t="s">
        <v>1271</v>
      </c>
      <c r="J672" s="832" t="s">
        <v>749</v>
      </c>
      <c r="K672" s="832" t="s">
        <v>1272</v>
      </c>
      <c r="L672" s="835">
        <v>0</v>
      </c>
      <c r="M672" s="835">
        <v>0</v>
      </c>
      <c r="N672" s="832">
        <v>1</v>
      </c>
      <c r="O672" s="836">
        <v>0.5</v>
      </c>
      <c r="P672" s="835">
        <v>0</v>
      </c>
      <c r="Q672" s="837"/>
      <c r="R672" s="832">
        <v>1</v>
      </c>
      <c r="S672" s="837">
        <v>1</v>
      </c>
      <c r="T672" s="836">
        <v>0.5</v>
      </c>
      <c r="U672" s="838">
        <v>1</v>
      </c>
    </row>
    <row r="673" spans="1:21" ht="14.4" customHeight="1" x14ac:dyDescent="0.3">
      <c r="A673" s="831">
        <v>11</v>
      </c>
      <c r="B673" s="832" t="s">
        <v>1297</v>
      </c>
      <c r="C673" s="832" t="s">
        <v>1302</v>
      </c>
      <c r="D673" s="833" t="s">
        <v>2255</v>
      </c>
      <c r="E673" s="834" t="s">
        <v>1331</v>
      </c>
      <c r="F673" s="832" t="s">
        <v>1298</v>
      </c>
      <c r="G673" s="832" t="s">
        <v>2111</v>
      </c>
      <c r="H673" s="832" t="s">
        <v>592</v>
      </c>
      <c r="I673" s="832" t="s">
        <v>2112</v>
      </c>
      <c r="J673" s="832" t="s">
        <v>2113</v>
      </c>
      <c r="K673" s="832" t="s">
        <v>2114</v>
      </c>
      <c r="L673" s="835">
        <v>21.2</v>
      </c>
      <c r="M673" s="835">
        <v>21.2</v>
      </c>
      <c r="N673" s="832">
        <v>1</v>
      </c>
      <c r="O673" s="836">
        <v>1</v>
      </c>
      <c r="P673" s="835">
        <v>21.2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11</v>
      </c>
      <c r="B674" s="832" t="s">
        <v>1297</v>
      </c>
      <c r="C674" s="832" t="s">
        <v>1302</v>
      </c>
      <c r="D674" s="833" t="s">
        <v>2255</v>
      </c>
      <c r="E674" s="834" t="s">
        <v>1331</v>
      </c>
      <c r="F674" s="832" t="s">
        <v>1298</v>
      </c>
      <c r="G674" s="832" t="s">
        <v>1402</v>
      </c>
      <c r="H674" s="832" t="s">
        <v>592</v>
      </c>
      <c r="I674" s="832" t="s">
        <v>1800</v>
      </c>
      <c r="J674" s="832" t="s">
        <v>1590</v>
      </c>
      <c r="K674" s="832" t="s">
        <v>1801</v>
      </c>
      <c r="L674" s="835">
        <v>99.94</v>
      </c>
      <c r="M674" s="835">
        <v>99.94</v>
      </c>
      <c r="N674" s="832">
        <v>1</v>
      </c>
      <c r="O674" s="836">
        <v>0.5</v>
      </c>
      <c r="P674" s="835">
        <v>99.94</v>
      </c>
      <c r="Q674" s="837">
        <v>1</v>
      </c>
      <c r="R674" s="832">
        <v>1</v>
      </c>
      <c r="S674" s="837">
        <v>1</v>
      </c>
      <c r="T674" s="836">
        <v>0.5</v>
      </c>
      <c r="U674" s="838">
        <v>1</v>
      </c>
    </row>
    <row r="675" spans="1:21" ht="14.4" customHeight="1" x14ac:dyDescent="0.3">
      <c r="A675" s="831">
        <v>11</v>
      </c>
      <c r="B675" s="832" t="s">
        <v>1297</v>
      </c>
      <c r="C675" s="832" t="s">
        <v>1302</v>
      </c>
      <c r="D675" s="833" t="s">
        <v>2255</v>
      </c>
      <c r="E675" s="834" t="s">
        <v>1331</v>
      </c>
      <c r="F675" s="832" t="s">
        <v>1298</v>
      </c>
      <c r="G675" s="832" t="s">
        <v>1402</v>
      </c>
      <c r="H675" s="832" t="s">
        <v>592</v>
      </c>
      <c r="I675" s="832" t="s">
        <v>1589</v>
      </c>
      <c r="J675" s="832" t="s">
        <v>1590</v>
      </c>
      <c r="K675" s="832" t="s">
        <v>1591</v>
      </c>
      <c r="L675" s="835">
        <v>299.83999999999997</v>
      </c>
      <c r="M675" s="835">
        <v>1199.3599999999999</v>
      </c>
      <c r="N675" s="832">
        <v>4</v>
      </c>
      <c r="O675" s="836">
        <v>3</v>
      </c>
      <c r="P675" s="835">
        <v>899.52</v>
      </c>
      <c r="Q675" s="837">
        <v>0.75</v>
      </c>
      <c r="R675" s="832">
        <v>3</v>
      </c>
      <c r="S675" s="837">
        <v>0.75</v>
      </c>
      <c r="T675" s="836">
        <v>2</v>
      </c>
      <c r="U675" s="838">
        <v>0.66666666666666663</v>
      </c>
    </row>
    <row r="676" spans="1:21" ht="14.4" customHeight="1" x14ac:dyDescent="0.3">
      <c r="A676" s="831">
        <v>11</v>
      </c>
      <c r="B676" s="832" t="s">
        <v>1297</v>
      </c>
      <c r="C676" s="832" t="s">
        <v>1302</v>
      </c>
      <c r="D676" s="833" t="s">
        <v>2255</v>
      </c>
      <c r="E676" s="834" t="s">
        <v>1331</v>
      </c>
      <c r="F676" s="832" t="s">
        <v>1298</v>
      </c>
      <c r="G676" s="832" t="s">
        <v>1426</v>
      </c>
      <c r="H676" s="832" t="s">
        <v>635</v>
      </c>
      <c r="I676" s="832" t="s">
        <v>1265</v>
      </c>
      <c r="J676" s="832" t="s">
        <v>1017</v>
      </c>
      <c r="K676" s="832" t="s">
        <v>1266</v>
      </c>
      <c r="L676" s="835">
        <v>225.06</v>
      </c>
      <c r="M676" s="835">
        <v>225.06</v>
      </c>
      <c r="N676" s="832">
        <v>1</v>
      </c>
      <c r="O676" s="836">
        <v>0.5</v>
      </c>
      <c r="P676" s="835">
        <v>225.06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11</v>
      </c>
      <c r="B677" s="832" t="s">
        <v>1297</v>
      </c>
      <c r="C677" s="832" t="s">
        <v>1302</v>
      </c>
      <c r="D677" s="833" t="s">
        <v>2255</v>
      </c>
      <c r="E677" s="834" t="s">
        <v>1331</v>
      </c>
      <c r="F677" s="832" t="s">
        <v>1298</v>
      </c>
      <c r="G677" s="832" t="s">
        <v>1426</v>
      </c>
      <c r="H677" s="832" t="s">
        <v>592</v>
      </c>
      <c r="I677" s="832" t="s">
        <v>2115</v>
      </c>
      <c r="J677" s="832" t="s">
        <v>1017</v>
      </c>
      <c r="K677" s="832" t="s">
        <v>1128</v>
      </c>
      <c r="L677" s="835">
        <v>154.36000000000001</v>
      </c>
      <c r="M677" s="835">
        <v>154.36000000000001</v>
      </c>
      <c r="N677" s="832">
        <v>1</v>
      </c>
      <c r="O677" s="836">
        <v>0.5</v>
      </c>
      <c r="P677" s="835">
        <v>154.36000000000001</v>
      </c>
      <c r="Q677" s="837">
        <v>1</v>
      </c>
      <c r="R677" s="832">
        <v>1</v>
      </c>
      <c r="S677" s="837">
        <v>1</v>
      </c>
      <c r="T677" s="836">
        <v>0.5</v>
      </c>
      <c r="U677" s="838">
        <v>1</v>
      </c>
    </row>
    <row r="678" spans="1:21" ht="14.4" customHeight="1" x14ac:dyDescent="0.3">
      <c r="A678" s="831">
        <v>11</v>
      </c>
      <c r="B678" s="832" t="s">
        <v>1297</v>
      </c>
      <c r="C678" s="832" t="s">
        <v>1302</v>
      </c>
      <c r="D678" s="833" t="s">
        <v>2255</v>
      </c>
      <c r="E678" s="834" t="s">
        <v>1331</v>
      </c>
      <c r="F678" s="832" t="s">
        <v>1299</v>
      </c>
      <c r="G678" s="832" t="s">
        <v>1516</v>
      </c>
      <c r="H678" s="832" t="s">
        <v>592</v>
      </c>
      <c r="I678" s="832" t="s">
        <v>1517</v>
      </c>
      <c r="J678" s="832" t="s">
        <v>1518</v>
      </c>
      <c r="K678" s="832" t="s">
        <v>1519</v>
      </c>
      <c r="L678" s="835">
        <v>0</v>
      </c>
      <c r="M678" s="835">
        <v>0</v>
      </c>
      <c r="N678" s="832">
        <v>8</v>
      </c>
      <c r="O678" s="836">
        <v>8</v>
      </c>
      <c r="P678" s="835"/>
      <c r="Q678" s="837"/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11</v>
      </c>
      <c r="B679" s="832" t="s">
        <v>1297</v>
      </c>
      <c r="C679" s="832" t="s">
        <v>1302</v>
      </c>
      <c r="D679" s="833" t="s">
        <v>2255</v>
      </c>
      <c r="E679" s="834" t="s">
        <v>1331</v>
      </c>
      <c r="F679" s="832" t="s">
        <v>1299</v>
      </c>
      <c r="G679" s="832" t="s">
        <v>1347</v>
      </c>
      <c r="H679" s="832" t="s">
        <v>592</v>
      </c>
      <c r="I679" s="832" t="s">
        <v>1406</v>
      </c>
      <c r="J679" s="832" t="s">
        <v>1407</v>
      </c>
      <c r="K679" s="832" t="s">
        <v>1408</v>
      </c>
      <c r="L679" s="835">
        <v>748.12</v>
      </c>
      <c r="M679" s="835">
        <v>1496.24</v>
      </c>
      <c r="N679" s="832">
        <v>2</v>
      </c>
      <c r="O679" s="836">
        <v>2</v>
      </c>
      <c r="P679" s="835">
        <v>1496.24</v>
      </c>
      <c r="Q679" s="837">
        <v>1</v>
      </c>
      <c r="R679" s="832">
        <v>2</v>
      </c>
      <c r="S679" s="837">
        <v>1</v>
      </c>
      <c r="T679" s="836">
        <v>2</v>
      </c>
      <c r="U679" s="838">
        <v>1</v>
      </c>
    </row>
    <row r="680" spans="1:21" ht="14.4" customHeight="1" x14ac:dyDescent="0.3">
      <c r="A680" s="831">
        <v>11</v>
      </c>
      <c r="B680" s="832" t="s">
        <v>1297</v>
      </c>
      <c r="C680" s="832" t="s">
        <v>1302</v>
      </c>
      <c r="D680" s="833" t="s">
        <v>2255</v>
      </c>
      <c r="E680" s="834" t="s">
        <v>1331</v>
      </c>
      <c r="F680" s="832" t="s">
        <v>1299</v>
      </c>
      <c r="G680" s="832" t="s">
        <v>1347</v>
      </c>
      <c r="H680" s="832" t="s">
        <v>592</v>
      </c>
      <c r="I680" s="832" t="s">
        <v>1355</v>
      </c>
      <c r="J680" s="832" t="s">
        <v>1356</v>
      </c>
      <c r="K680" s="832" t="s">
        <v>1357</v>
      </c>
      <c r="L680" s="835">
        <v>1000</v>
      </c>
      <c r="M680" s="835">
        <v>1000</v>
      </c>
      <c r="N680" s="832">
        <v>1</v>
      </c>
      <c r="O680" s="836">
        <v>1</v>
      </c>
      <c r="P680" s="835">
        <v>1000</v>
      </c>
      <c r="Q680" s="837">
        <v>1</v>
      </c>
      <c r="R680" s="832">
        <v>1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11</v>
      </c>
      <c r="B681" s="832" t="s">
        <v>1297</v>
      </c>
      <c r="C681" s="832" t="s">
        <v>1302</v>
      </c>
      <c r="D681" s="833" t="s">
        <v>2255</v>
      </c>
      <c r="E681" s="834" t="s">
        <v>1331</v>
      </c>
      <c r="F681" s="832" t="s">
        <v>1299</v>
      </c>
      <c r="G681" s="832" t="s">
        <v>1347</v>
      </c>
      <c r="H681" s="832" t="s">
        <v>592</v>
      </c>
      <c r="I681" s="832" t="s">
        <v>1351</v>
      </c>
      <c r="J681" s="832" t="s">
        <v>1352</v>
      </c>
      <c r="K681" s="832" t="s">
        <v>1353</v>
      </c>
      <c r="L681" s="835">
        <v>500</v>
      </c>
      <c r="M681" s="835">
        <v>500</v>
      </c>
      <c r="N681" s="832">
        <v>1</v>
      </c>
      <c r="O681" s="836">
        <v>1</v>
      </c>
      <c r="P681" s="835">
        <v>500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" customHeight="1" x14ac:dyDescent="0.3">
      <c r="A682" s="831">
        <v>11</v>
      </c>
      <c r="B682" s="832" t="s">
        <v>1297</v>
      </c>
      <c r="C682" s="832" t="s">
        <v>1302</v>
      </c>
      <c r="D682" s="833" t="s">
        <v>2255</v>
      </c>
      <c r="E682" s="834" t="s">
        <v>1331</v>
      </c>
      <c r="F682" s="832" t="s">
        <v>1299</v>
      </c>
      <c r="G682" s="832" t="s">
        <v>1347</v>
      </c>
      <c r="H682" s="832" t="s">
        <v>592</v>
      </c>
      <c r="I682" s="832" t="s">
        <v>1388</v>
      </c>
      <c r="J682" s="832" t="s">
        <v>1389</v>
      </c>
      <c r="K682" s="832" t="s">
        <v>1390</v>
      </c>
      <c r="L682" s="835">
        <v>971.25</v>
      </c>
      <c r="M682" s="835">
        <v>3885</v>
      </c>
      <c r="N682" s="832">
        <v>4</v>
      </c>
      <c r="O682" s="836">
        <v>4</v>
      </c>
      <c r="P682" s="835">
        <v>1942.5</v>
      </c>
      <c r="Q682" s="837">
        <v>0.5</v>
      </c>
      <c r="R682" s="832">
        <v>2</v>
      </c>
      <c r="S682" s="837">
        <v>0.5</v>
      </c>
      <c r="T682" s="836">
        <v>2</v>
      </c>
      <c r="U682" s="838">
        <v>0.5</v>
      </c>
    </row>
    <row r="683" spans="1:21" ht="14.4" customHeight="1" x14ac:dyDescent="0.3">
      <c r="A683" s="831">
        <v>11</v>
      </c>
      <c r="B683" s="832" t="s">
        <v>1297</v>
      </c>
      <c r="C683" s="832" t="s">
        <v>1302</v>
      </c>
      <c r="D683" s="833" t="s">
        <v>2255</v>
      </c>
      <c r="E683" s="834" t="s">
        <v>1331</v>
      </c>
      <c r="F683" s="832" t="s">
        <v>1299</v>
      </c>
      <c r="G683" s="832" t="s">
        <v>1347</v>
      </c>
      <c r="H683" s="832" t="s">
        <v>592</v>
      </c>
      <c r="I683" s="832" t="s">
        <v>1442</v>
      </c>
      <c r="J683" s="832" t="s">
        <v>1443</v>
      </c>
      <c r="K683" s="832"/>
      <c r="L683" s="835">
        <v>1000</v>
      </c>
      <c r="M683" s="835">
        <v>1000</v>
      </c>
      <c r="N683" s="832">
        <v>1</v>
      </c>
      <c r="O683" s="836">
        <v>1</v>
      </c>
      <c r="P683" s="835"/>
      <c r="Q683" s="837">
        <v>0</v>
      </c>
      <c r="R683" s="832"/>
      <c r="S683" s="837">
        <v>0</v>
      </c>
      <c r="T683" s="836"/>
      <c r="U683" s="838">
        <v>0</v>
      </c>
    </row>
    <row r="684" spans="1:21" ht="14.4" customHeight="1" x14ac:dyDescent="0.3">
      <c r="A684" s="831">
        <v>11</v>
      </c>
      <c r="B684" s="832" t="s">
        <v>1297</v>
      </c>
      <c r="C684" s="832" t="s">
        <v>1302</v>
      </c>
      <c r="D684" s="833" t="s">
        <v>2255</v>
      </c>
      <c r="E684" s="834" t="s">
        <v>1331</v>
      </c>
      <c r="F684" s="832" t="s">
        <v>1299</v>
      </c>
      <c r="G684" s="832" t="s">
        <v>1347</v>
      </c>
      <c r="H684" s="832" t="s">
        <v>592</v>
      </c>
      <c r="I684" s="832" t="s">
        <v>1523</v>
      </c>
      <c r="J684" s="832" t="s">
        <v>1524</v>
      </c>
      <c r="K684" s="832" t="s">
        <v>1525</v>
      </c>
      <c r="L684" s="835">
        <v>180</v>
      </c>
      <c r="M684" s="835">
        <v>720</v>
      </c>
      <c r="N684" s="832">
        <v>4</v>
      </c>
      <c r="O684" s="836">
        <v>3</v>
      </c>
      <c r="P684" s="835">
        <v>360</v>
      </c>
      <c r="Q684" s="837">
        <v>0.5</v>
      </c>
      <c r="R684" s="832">
        <v>2</v>
      </c>
      <c r="S684" s="837">
        <v>0.5</v>
      </c>
      <c r="T684" s="836">
        <v>2</v>
      </c>
      <c r="U684" s="838">
        <v>0.66666666666666663</v>
      </c>
    </row>
    <row r="685" spans="1:21" ht="14.4" customHeight="1" x14ac:dyDescent="0.3">
      <c r="A685" s="831">
        <v>11</v>
      </c>
      <c r="B685" s="832" t="s">
        <v>1297</v>
      </c>
      <c r="C685" s="832" t="s">
        <v>1302</v>
      </c>
      <c r="D685" s="833" t="s">
        <v>2255</v>
      </c>
      <c r="E685" s="834" t="s">
        <v>1331</v>
      </c>
      <c r="F685" s="832" t="s">
        <v>1299</v>
      </c>
      <c r="G685" s="832" t="s">
        <v>1347</v>
      </c>
      <c r="H685" s="832" t="s">
        <v>592</v>
      </c>
      <c r="I685" s="832" t="s">
        <v>2116</v>
      </c>
      <c r="J685" s="832" t="s">
        <v>2117</v>
      </c>
      <c r="K685" s="832" t="s">
        <v>2118</v>
      </c>
      <c r="L685" s="835">
        <v>249.37</v>
      </c>
      <c r="M685" s="835">
        <v>249.37</v>
      </c>
      <c r="N685" s="832">
        <v>1</v>
      </c>
      <c r="O685" s="836">
        <v>1</v>
      </c>
      <c r="P685" s="835">
        <v>249.37</v>
      </c>
      <c r="Q685" s="837">
        <v>1</v>
      </c>
      <c r="R685" s="832">
        <v>1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11</v>
      </c>
      <c r="B686" s="832" t="s">
        <v>1297</v>
      </c>
      <c r="C686" s="832" t="s">
        <v>1302</v>
      </c>
      <c r="D686" s="833" t="s">
        <v>2255</v>
      </c>
      <c r="E686" s="834" t="s">
        <v>1331</v>
      </c>
      <c r="F686" s="832" t="s">
        <v>1299</v>
      </c>
      <c r="G686" s="832" t="s">
        <v>1347</v>
      </c>
      <c r="H686" s="832" t="s">
        <v>592</v>
      </c>
      <c r="I686" s="832" t="s">
        <v>1808</v>
      </c>
      <c r="J686" s="832" t="s">
        <v>1809</v>
      </c>
      <c r="K686" s="832" t="s">
        <v>1810</v>
      </c>
      <c r="L686" s="835">
        <v>3200</v>
      </c>
      <c r="M686" s="835">
        <v>6400</v>
      </c>
      <c r="N686" s="832">
        <v>2</v>
      </c>
      <c r="O686" s="836">
        <v>2</v>
      </c>
      <c r="P686" s="835">
        <v>6400</v>
      </c>
      <c r="Q686" s="837">
        <v>1</v>
      </c>
      <c r="R686" s="832">
        <v>2</v>
      </c>
      <c r="S686" s="837">
        <v>1</v>
      </c>
      <c r="T686" s="836">
        <v>2</v>
      </c>
      <c r="U686" s="838">
        <v>1</v>
      </c>
    </row>
    <row r="687" spans="1:21" ht="14.4" customHeight="1" x14ac:dyDescent="0.3">
      <c r="A687" s="831">
        <v>11</v>
      </c>
      <c r="B687" s="832" t="s">
        <v>1297</v>
      </c>
      <c r="C687" s="832" t="s">
        <v>1302</v>
      </c>
      <c r="D687" s="833" t="s">
        <v>2255</v>
      </c>
      <c r="E687" s="834" t="s">
        <v>1331</v>
      </c>
      <c r="F687" s="832" t="s">
        <v>1299</v>
      </c>
      <c r="G687" s="832" t="s">
        <v>1347</v>
      </c>
      <c r="H687" s="832" t="s">
        <v>592</v>
      </c>
      <c r="I687" s="832" t="s">
        <v>1399</v>
      </c>
      <c r="J687" s="832" t="s">
        <v>1400</v>
      </c>
      <c r="K687" s="832" t="s">
        <v>1401</v>
      </c>
      <c r="L687" s="835">
        <v>1000</v>
      </c>
      <c r="M687" s="835">
        <v>2000</v>
      </c>
      <c r="N687" s="832">
        <v>2</v>
      </c>
      <c r="O687" s="836">
        <v>2</v>
      </c>
      <c r="P687" s="835">
        <v>2000</v>
      </c>
      <c r="Q687" s="837">
        <v>1</v>
      </c>
      <c r="R687" s="832">
        <v>2</v>
      </c>
      <c r="S687" s="837">
        <v>1</v>
      </c>
      <c r="T687" s="836">
        <v>2</v>
      </c>
      <c r="U687" s="838">
        <v>1</v>
      </c>
    </row>
    <row r="688" spans="1:21" ht="14.4" customHeight="1" x14ac:dyDescent="0.3">
      <c r="A688" s="831">
        <v>11</v>
      </c>
      <c r="B688" s="832" t="s">
        <v>1297</v>
      </c>
      <c r="C688" s="832" t="s">
        <v>1302</v>
      </c>
      <c r="D688" s="833" t="s">
        <v>2255</v>
      </c>
      <c r="E688" s="834" t="s">
        <v>1331</v>
      </c>
      <c r="F688" s="832" t="s">
        <v>1299</v>
      </c>
      <c r="G688" s="832" t="s">
        <v>1347</v>
      </c>
      <c r="H688" s="832" t="s">
        <v>592</v>
      </c>
      <c r="I688" s="832" t="s">
        <v>2119</v>
      </c>
      <c r="J688" s="832" t="s">
        <v>2120</v>
      </c>
      <c r="K688" s="832"/>
      <c r="L688" s="835">
        <v>112.97</v>
      </c>
      <c r="M688" s="835">
        <v>112.97</v>
      </c>
      <c r="N688" s="832">
        <v>1</v>
      </c>
      <c r="O688" s="836">
        <v>1</v>
      </c>
      <c r="P688" s="835"/>
      <c r="Q688" s="837">
        <v>0</v>
      </c>
      <c r="R688" s="832"/>
      <c r="S688" s="837">
        <v>0</v>
      </c>
      <c r="T688" s="836"/>
      <c r="U688" s="838">
        <v>0</v>
      </c>
    </row>
    <row r="689" spans="1:21" ht="14.4" customHeight="1" x14ac:dyDescent="0.3">
      <c r="A689" s="831">
        <v>11</v>
      </c>
      <c r="B689" s="832" t="s">
        <v>1297</v>
      </c>
      <c r="C689" s="832" t="s">
        <v>1302</v>
      </c>
      <c r="D689" s="833" t="s">
        <v>2255</v>
      </c>
      <c r="E689" s="834" t="s">
        <v>1331</v>
      </c>
      <c r="F689" s="832" t="s">
        <v>1299</v>
      </c>
      <c r="G689" s="832" t="s">
        <v>1359</v>
      </c>
      <c r="H689" s="832" t="s">
        <v>592</v>
      </c>
      <c r="I689" s="832" t="s">
        <v>2121</v>
      </c>
      <c r="J689" s="832" t="s">
        <v>2122</v>
      </c>
      <c r="K689" s="832" t="s">
        <v>2123</v>
      </c>
      <c r="L689" s="835">
        <v>5000</v>
      </c>
      <c r="M689" s="835">
        <v>5000</v>
      </c>
      <c r="N689" s="832">
        <v>1</v>
      </c>
      <c r="O689" s="836">
        <v>1</v>
      </c>
      <c r="P689" s="835">
        <v>5000</v>
      </c>
      <c r="Q689" s="837">
        <v>1</v>
      </c>
      <c r="R689" s="832">
        <v>1</v>
      </c>
      <c r="S689" s="837">
        <v>1</v>
      </c>
      <c r="T689" s="836">
        <v>1</v>
      </c>
      <c r="U689" s="838">
        <v>1</v>
      </c>
    </row>
    <row r="690" spans="1:21" ht="14.4" customHeight="1" x14ac:dyDescent="0.3">
      <c r="A690" s="831">
        <v>11</v>
      </c>
      <c r="B690" s="832" t="s">
        <v>1297</v>
      </c>
      <c r="C690" s="832" t="s">
        <v>1302</v>
      </c>
      <c r="D690" s="833" t="s">
        <v>2255</v>
      </c>
      <c r="E690" s="834" t="s">
        <v>1331</v>
      </c>
      <c r="F690" s="832" t="s">
        <v>1299</v>
      </c>
      <c r="G690" s="832" t="s">
        <v>1359</v>
      </c>
      <c r="H690" s="832" t="s">
        <v>592</v>
      </c>
      <c r="I690" s="832" t="s">
        <v>1360</v>
      </c>
      <c r="J690" s="832" t="s">
        <v>1361</v>
      </c>
      <c r="K690" s="832" t="s">
        <v>1362</v>
      </c>
      <c r="L690" s="835">
        <v>200</v>
      </c>
      <c r="M690" s="835">
        <v>800</v>
      </c>
      <c r="N690" s="832">
        <v>4</v>
      </c>
      <c r="O690" s="836">
        <v>2</v>
      </c>
      <c r="P690" s="835">
        <v>800</v>
      </c>
      <c r="Q690" s="837">
        <v>1</v>
      </c>
      <c r="R690" s="832">
        <v>4</v>
      </c>
      <c r="S690" s="837">
        <v>1</v>
      </c>
      <c r="T690" s="836">
        <v>2</v>
      </c>
      <c r="U690" s="838">
        <v>1</v>
      </c>
    </row>
    <row r="691" spans="1:21" ht="14.4" customHeight="1" x14ac:dyDescent="0.3">
      <c r="A691" s="831">
        <v>11</v>
      </c>
      <c r="B691" s="832" t="s">
        <v>1297</v>
      </c>
      <c r="C691" s="832" t="s">
        <v>1302</v>
      </c>
      <c r="D691" s="833" t="s">
        <v>2255</v>
      </c>
      <c r="E691" s="834" t="s">
        <v>1331</v>
      </c>
      <c r="F691" s="832" t="s">
        <v>1299</v>
      </c>
      <c r="G691" s="832" t="s">
        <v>1359</v>
      </c>
      <c r="H691" s="832" t="s">
        <v>592</v>
      </c>
      <c r="I691" s="832" t="s">
        <v>1391</v>
      </c>
      <c r="J691" s="832" t="s">
        <v>1392</v>
      </c>
      <c r="K691" s="832" t="s">
        <v>1393</v>
      </c>
      <c r="L691" s="835">
        <v>278.75</v>
      </c>
      <c r="M691" s="835">
        <v>6690</v>
      </c>
      <c r="N691" s="832">
        <v>24</v>
      </c>
      <c r="O691" s="836">
        <v>12</v>
      </c>
      <c r="P691" s="835">
        <v>6132.5</v>
      </c>
      <c r="Q691" s="837">
        <v>0.91666666666666663</v>
      </c>
      <c r="R691" s="832">
        <v>22</v>
      </c>
      <c r="S691" s="837">
        <v>0.91666666666666663</v>
      </c>
      <c r="T691" s="836">
        <v>11</v>
      </c>
      <c r="U691" s="838">
        <v>0.91666666666666663</v>
      </c>
    </row>
    <row r="692" spans="1:21" ht="14.4" customHeight="1" x14ac:dyDescent="0.3">
      <c r="A692" s="831">
        <v>11</v>
      </c>
      <c r="B692" s="832" t="s">
        <v>1297</v>
      </c>
      <c r="C692" s="832" t="s">
        <v>1302</v>
      </c>
      <c r="D692" s="833" t="s">
        <v>2255</v>
      </c>
      <c r="E692" s="834" t="s">
        <v>1331</v>
      </c>
      <c r="F692" s="832" t="s">
        <v>1299</v>
      </c>
      <c r="G692" s="832" t="s">
        <v>1359</v>
      </c>
      <c r="H692" s="832" t="s">
        <v>592</v>
      </c>
      <c r="I692" s="832" t="s">
        <v>2124</v>
      </c>
      <c r="J692" s="832" t="s">
        <v>2125</v>
      </c>
      <c r="K692" s="832" t="s">
        <v>2126</v>
      </c>
      <c r="L692" s="835">
        <v>3988</v>
      </c>
      <c r="M692" s="835">
        <v>3988</v>
      </c>
      <c r="N692" s="832">
        <v>1</v>
      </c>
      <c r="O692" s="836">
        <v>1</v>
      </c>
      <c r="P692" s="835"/>
      <c r="Q692" s="837">
        <v>0</v>
      </c>
      <c r="R692" s="832"/>
      <c r="S692" s="837">
        <v>0</v>
      </c>
      <c r="T692" s="836"/>
      <c r="U692" s="838">
        <v>0</v>
      </c>
    </row>
    <row r="693" spans="1:21" ht="14.4" customHeight="1" x14ac:dyDescent="0.3">
      <c r="A693" s="831">
        <v>11</v>
      </c>
      <c r="B693" s="832" t="s">
        <v>1297</v>
      </c>
      <c r="C693" s="832" t="s">
        <v>1302</v>
      </c>
      <c r="D693" s="833" t="s">
        <v>2255</v>
      </c>
      <c r="E693" s="834" t="s">
        <v>1331</v>
      </c>
      <c r="F693" s="832" t="s">
        <v>1299</v>
      </c>
      <c r="G693" s="832" t="s">
        <v>1535</v>
      </c>
      <c r="H693" s="832" t="s">
        <v>592</v>
      </c>
      <c r="I693" s="832" t="s">
        <v>1536</v>
      </c>
      <c r="J693" s="832" t="s">
        <v>1537</v>
      </c>
      <c r="K693" s="832" t="s">
        <v>1538</v>
      </c>
      <c r="L693" s="835">
        <v>1659.44</v>
      </c>
      <c r="M693" s="835">
        <v>1659.44</v>
      </c>
      <c r="N693" s="832">
        <v>1</v>
      </c>
      <c r="O693" s="836">
        <v>1</v>
      </c>
      <c r="P693" s="835">
        <v>1659.44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11</v>
      </c>
      <c r="B694" s="832" t="s">
        <v>1297</v>
      </c>
      <c r="C694" s="832" t="s">
        <v>1302</v>
      </c>
      <c r="D694" s="833" t="s">
        <v>2255</v>
      </c>
      <c r="E694" s="834" t="s">
        <v>1331</v>
      </c>
      <c r="F694" s="832" t="s">
        <v>1299</v>
      </c>
      <c r="G694" s="832" t="s">
        <v>1535</v>
      </c>
      <c r="H694" s="832" t="s">
        <v>592</v>
      </c>
      <c r="I694" s="832" t="s">
        <v>2127</v>
      </c>
      <c r="J694" s="832" t="s">
        <v>2128</v>
      </c>
      <c r="K694" s="832" t="s">
        <v>2129</v>
      </c>
      <c r="L694" s="835">
        <v>1659.44</v>
      </c>
      <c r="M694" s="835">
        <v>16594.400000000001</v>
      </c>
      <c r="N694" s="832">
        <v>10</v>
      </c>
      <c r="O694" s="836">
        <v>10</v>
      </c>
      <c r="P694" s="835">
        <v>11616.080000000002</v>
      </c>
      <c r="Q694" s="837">
        <v>0.70000000000000007</v>
      </c>
      <c r="R694" s="832">
        <v>7</v>
      </c>
      <c r="S694" s="837">
        <v>0.7</v>
      </c>
      <c r="T694" s="836">
        <v>7</v>
      </c>
      <c r="U694" s="838">
        <v>0.7</v>
      </c>
    </row>
    <row r="695" spans="1:21" ht="14.4" customHeight="1" x14ac:dyDescent="0.3">
      <c r="A695" s="831">
        <v>11</v>
      </c>
      <c r="B695" s="832" t="s">
        <v>1297</v>
      </c>
      <c r="C695" s="832" t="s">
        <v>1302</v>
      </c>
      <c r="D695" s="833" t="s">
        <v>2255</v>
      </c>
      <c r="E695" s="834" t="s">
        <v>1310</v>
      </c>
      <c r="F695" s="832" t="s">
        <v>1298</v>
      </c>
      <c r="G695" s="832" t="s">
        <v>1482</v>
      </c>
      <c r="H695" s="832" t="s">
        <v>592</v>
      </c>
      <c r="I695" s="832" t="s">
        <v>1483</v>
      </c>
      <c r="J695" s="832" t="s">
        <v>1484</v>
      </c>
      <c r="K695" s="832" t="s">
        <v>1485</v>
      </c>
      <c r="L695" s="835">
        <v>32.28</v>
      </c>
      <c r="M695" s="835">
        <v>96.84</v>
      </c>
      <c r="N695" s="832">
        <v>3</v>
      </c>
      <c r="O695" s="836">
        <v>2</v>
      </c>
      <c r="P695" s="835">
        <v>64.56</v>
      </c>
      <c r="Q695" s="837">
        <v>0.66666666666666663</v>
      </c>
      <c r="R695" s="832">
        <v>2</v>
      </c>
      <c r="S695" s="837">
        <v>0.66666666666666663</v>
      </c>
      <c r="T695" s="836">
        <v>1</v>
      </c>
      <c r="U695" s="838">
        <v>0.5</v>
      </c>
    </row>
    <row r="696" spans="1:21" ht="14.4" customHeight="1" x14ac:dyDescent="0.3">
      <c r="A696" s="831">
        <v>11</v>
      </c>
      <c r="B696" s="832" t="s">
        <v>1297</v>
      </c>
      <c r="C696" s="832" t="s">
        <v>1302</v>
      </c>
      <c r="D696" s="833" t="s">
        <v>2255</v>
      </c>
      <c r="E696" s="834" t="s">
        <v>1310</v>
      </c>
      <c r="F696" s="832" t="s">
        <v>1298</v>
      </c>
      <c r="G696" s="832" t="s">
        <v>1542</v>
      </c>
      <c r="H696" s="832" t="s">
        <v>592</v>
      </c>
      <c r="I696" s="832" t="s">
        <v>1543</v>
      </c>
      <c r="J696" s="832" t="s">
        <v>1544</v>
      </c>
      <c r="K696" s="832" t="s">
        <v>1545</v>
      </c>
      <c r="L696" s="835">
        <v>159.71</v>
      </c>
      <c r="M696" s="835">
        <v>479.13</v>
      </c>
      <c r="N696" s="832">
        <v>3</v>
      </c>
      <c r="O696" s="836">
        <v>0.5</v>
      </c>
      <c r="P696" s="835"/>
      <c r="Q696" s="837">
        <v>0</v>
      </c>
      <c r="R696" s="832"/>
      <c r="S696" s="837">
        <v>0</v>
      </c>
      <c r="T696" s="836"/>
      <c r="U696" s="838">
        <v>0</v>
      </c>
    </row>
    <row r="697" spans="1:21" ht="14.4" customHeight="1" x14ac:dyDescent="0.3">
      <c r="A697" s="831">
        <v>11</v>
      </c>
      <c r="B697" s="832" t="s">
        <v>1297</v>
      </c>
      <c r="C697" s="832" t="s">
        <v>1302</v>
      </c>
      <c r="D697" s="833" t="s">
        <v>2255</v>
      </c>
      <c r="E697" s="834" t="s">
        <v>1310</v>
      </c>
      <c r="F697" s="832" t="s">
        <v>1298</v>
      </c>
      <c r="G697" s="832" t="s">
        <v>1363</v>
      </c>
      <c r="H697" s="832" t="s">
        <v>635</v>
      </c>
      <c r="I697" s="832" t="s">
        <v>1188</v>
      </c>
      <c r="J697" s="832" t="s">
        <v>1189</v>
      </c>
      <c r="K697" s="832" t="s">
        <v>1190</v>
      </c>
      <c r="L697" s="835">
        <v>170.52</v>
      </c>
      <c r="M697" s="835">
        <v>1023.1200000000001</v>
      </c>
      <c r="N697" s="832">
        <v>6</v>
      </c>
      <c r="O697" s="836">
        <v>3</v>
      </c>
      <c r="P697" s="835">
        <v>682.08</v>
      </c>
      <c r="Q697" s="837">
        <v>0.66666666666666663</v>
      </c>
      <c r="R697" s="832">
        <v>4</v>
      </c>
      <c r="S697" s="837">
        <v>0.66666666666666663</v>
      </c>
      <c r="T697" s="836">
        <v>2</v>
      </c>
      <c r="U697" s="838">
        <v>0.66666666666666663</v>
      </c>
    </row>
    <row r="698" spans="1:21" ht="14.4" customHeight="1" x14ac:dyDescent="0.3">
      <c r="A698" s="831">
        <v>11</v>
      </c>
      <c r="B698" s="832" t="s">
        <v>1297</v>
      </c>
      <c r="C698" s="832" t="s">
        <v>1302</v>
      </c>
      <c r="D698" s="833" t="s">
        <v>2255</v>
      </c>
      <c r="E698" s="834" t="s">
        <v>1310</v>
      </c>
      <c r="F698" s="832" t="s">
        <v>1298</v>
      </c>
      <c r="G698" s="832" t="s">
        <v>1641</v>
      </c>
      <c r="H698" s="832" t="s">
        <v>592</v>
      </c>
      <c r="I698" s="832" t="s">
        <v>2130</v>
      </c>
      <c r="J698" s="832" t="s">
        <v>1643</v>
      </c>
      <c r="K698" s="832" t="s">
        <v>2131</v>
      </c>
      <c r="L698" s="835">
        <v>254.37</v>
      </c>
      <c r="M698" s="835">
        <v>254.37</v>
      </c>
      <c r="N698" s="832">
        <v>1</v>
      </c>
      <c r="O698" s="836">
        <v>1</v>
      </c>
      <c r="P698" s="835">
        <v>254.37</v>
      </c>
      <c r="Q698" s="837">
        <v>1</v>
      </c>
      <c r="R698" s="832">
        <v>1</v>
      </c>
      <c r="S698" s="837">
        <v>1</v>
      </c>
      <c r="T698" s="836">
        <v>1</v>
      </c>
      <c r="U698" s="838">
        <v>1</v>
      </c>
    </row>
    <row r="699" spans="1:21" ht="14.4" customHeight="1" x14ac:dyDescent="0.3">
      <c r="A699" s="831">
        <v>11</v>
      </c>
      <c r="B699" s="832" t="s">
        <v>1297</v>
      </c>
      <c r="C699" s="832" t="s">
        <v>1302</v>
      </c>
      <c r="D699" s="833" t="s">
        <v>2255</v>
      </c>
      <c r="E699" s="834" t="s">
        <v>1310</v>
      </c>
      <c r="F699" s="832" t="s">
        <v>1298</v>
      </c>
      <c r="G699" s="832" t="s">
        <v>1641</v>
      </c>
      <c r="H699" s="832" t="s">
        <v>592</v>
      </c>
      <c r="I699" s="832" t="s">
        <v>1914</v>
      </c>
      <c r="J699" s="832" t="s">
        <v>1915</v>
      </c>
      <c r="K699" s="832" t="s">
        <v>1916</v>
      </c>
      <c r="L699" s="835">
        <v>254.37</v>
      </c>
      <c r="M699" s="835">
        <v>508.74</v>
      </c>
      <c r="N699" s="832">
        <v>2</v>
      </c>
      <c r="O699" s="836">
        <v>2</v>
      </c>
      <c r="P699" s="835">
        <v>254.37</v>
      </c>
      <c r="Q699" s="837">
        <v>0.5</v>
      </c>
      <c r="R699" s="832">
        <v>1</v>
      </c>
      <c r="S699" s="837">
        <v>0.5</v>
      </c>
      <c r="T699" s="836">
        <v>1</v>
      </c>
      <c r="U699" s="838">
        <v>0.5</v>
      </c>
    </row>
    <row r="700" spans="1:21" ht="14.4" customHeight="1" x14ac:dyDescent="0.3">
      <c r="A700" s="831">
        <v>11</v>
      </c>
      <c r="B700" s="832" t="s">
        <v>1297</v>
      </c>
      <c r="C700" s="832" t="s">
        <v>1302</v>
      </c>
      <c r="D700" s="833" t="s">
        <v>2255</v>
      </c>
      <c r="E700" s="834" t="s">
        <v>1310</v>
      </c>
      <c r="F700" s="832" t="s">
        <v>1298</v>
      </c>
      <c r="G700" s="832" t="s">
        <v>1438</v>
      </c>
      <c r="H700" s="832" t="s">
        <v>592</v>
      </c>
      <c r="I700" s="832" t="s">
        <v>1439</v>
      </c>
      <c r="J700" s="832" t="s">
        <v>1440</v>
      </c>
      <c r="K700" s="832" t="s">
        <v>1441</v>
      </c>
      <c r="L700" s="835">
        <v>72.64</v>
      </c>
      <c r="M700" s="835">
        <v>217.92000000000002</v>
      </c>
      <c r="N700" s="832">
        <v>3</v>
      </c>
      <c r="O700" s="836">
        <v>2.5</v>
      </c>
      <c r="P700" s="835">
        <v>145.28</v>
      </c>
      <c r="Q700" s="837">
        <v>0.66666666666666663</v>
      </c>
      <c r="R700" s="832">
        <v>2</v>
      </c>
      <c r="S700" s="837">
        <v>0.66666666666666663</v>
      </c>
      <c r="T700" s="836">
        <v>2</v>
      </c>
      <c r="U700" s="838">
        <v>0.8</v>
      </c>
    </row>
    <row r="701" spans="1:21" ht="14.4" customHeight="1" x14ac:dyDescent="0.3">
      <c r="A701" s="831">
        <v>11</v>
      </c>
      <c r="B701" s="832" t="s">
        <v>1297</v>
      </c>
      <c r="C701" s="832" t="s">
        <v>1302</v>
      </c>
      <c r="D701" s="833" t="s">
        <v>2255</v>
      </c>
      <c r="E701" s="834" t="s">
        <v>1310</v>
      </c>
      <c r="F701" s="832" t="s">
        <v>1298</v>
      </c>
      <c r="G701" s="832" t="s">
        <v>1438</v>
      </c>
      <c r="H701" s="832" t="s">
        <v>592</v>
      </c>
      <c r="I701" s="832" t="s">
        <v>1921</v>
      </c>
      <c r="J701" s="832" t="s">
        <v>1922</v>
      </c>
      <c r="K701" s="832" t="s">
        <v>1923</v>
      </c>
      <c r="L701" s="835">
        <v>0</v>
      </c>
      <c r="M701" s="835">
        <v>0</v>
      </c>
      <c r="N701" s="832">
        <v>10</v>
      </c>
      <c r="O701" s="836">
        <v>8</v>
      </c>
      <c r="P701" s="835">
        <v>0</v>
      </c>
      <c r="Q701" s="837"/>
      <c r="R701" s="832">
        <v>2</v>
      </c>
      <c r="S701" s="837">
        <v>0.2</v>
      </c>
      <c r="T701" s="836">
        <v>1.5</v>
      </c>
      <c r="U701" s="838">
        <v>0.1875</v>
      </c>
    </row>
    <row r="702" spans="1:21" ht="14.4" customHeight="1" x14ac:dyDescent="0.3">
      <c r="A702" s="831">
        <v>11</v>
      </c>
      <c r="B702" s="832" t="s">
        <v>1297</v>
      </c>
      <c r="C702" s="832" t="s">
        <v>1302</v>
      </c>
      <c r="D702" s="833" t="s">
        <v>2255</v>
      </c>
      <c r="E702" s="834" t="s">
        <v>1310</v>
      </c>
      <c r="F702" s="832" t="s">
        <v>1298</v>
      </c>
      <c r="G702" s="832" t="s">
        <v>1438</v>
      </c>
      <c r="H702" s="832" t="s">
        <v>592</v>
      </c>
      <c r="I702" s="832" t="s">
        <v>1780</v>
      </c>
      <c r="J702" s="832" t="s">
        <v>1781</v>
      </c>
      <c r="K702" s="832" t="s">
        <v>1782</v>
      </c>
      <c r="L702" s="835">
        <v>64.56</v>
      </c>
      <c r="M702" s="835">
        <v>129.12</v>
      </c>
      <c r="N702" s="832">
        <v>2</v>
      </c>
      <c r="O702" s="836">
        <v>1</v>
      </c>
      <c r="P702" s="835">
        <v>129.12</v>
      </c>
      <c r="Q702" s="837">
        <v>1</v>
      </c>
      <c r="R702" s="832">
        <v>2</v>
      </c>
      <c r="S702" s="837">
        <v>1</v>
      </c>
      <c r="T702" s="836">
        <v>1</v>
      </c>
      <c r="U702" s="838">
        <v>1</v>
      </c>
    </row>
    <row r="703" spans="1:21" ht="14.4" customHeight="1" x14ac:dyDescent="0.3">
      <c r="A703" s="831">
        <v>11</v>
      </c>
      <c r="B703" s="832" t="s">
        <v>1297</v>
      </c>
      <c r="C703" s="832" t="s">
        <v>1302</v>
      </c>
      <c r="D703" s="833" t="s">
        <v>2255</v>
      </c>
      <c r="E703" s="834" t="s">
        <v>1310</v>
      </c>
      <c r="F703" s="832" t="s">
        <v>1298</v>
      </c>
      <c r="G703" s="832" t="s">
        <v>1656</v>
      </c>
      <c r="H703" s="832" t="s">
        <v>592</v>
      </c>
      <c r="I703" s="832" t="s">
        <v>1865</v>
      </c>
      <c r="J703" s="832" t="s">
        <v>1658</v>
      </c>
      <c r="K703" s="832" t="s">
        <v>1866</v>
      </c>
      <c r="L703" s="835">
        <v>46.75</v>
      </c>
      <c r="M703" s="835">
        <v>46.75</v>
      </c>
      <c r="N703" s="832">
        <v>1</v>
      </c>
      <c r="O703" s="836">
        <v>1</v>
      </c>
      <c r="P703" s="835"/>
      <c r="Q703" s="837">
        <v>0</v>
      </c>
      <c r="R703" s="832"/>
      <c r="S703" s="837">
        <v>0</v>
      </c>
      <c r="T703" s="836"/>
      <c r="U703" s="838">
        <v>0</v>
      </c>
    </row>
    <row r="704" spans="1:21" ht="14.4" customHeight="1" x14ac:dyDescent="0.3">
      <c r="A704" s="831">
        <v>11</v>
      </c>
      <c r="B704" s="832" t="s">
        <v>1297</v>
      </c>
      <c r="C704" s="832" t="s">
        <v>1302</v>
      </c>
      <c r="D704" s="833" t="s">
        <v>2255</v>
      </c>
      <c r="E704" s="834" t="s">
        <v>1310</v>
      </c>
      <c r="F704" s="832" t="s">
        <v>1298</v>
      </c>
      <c r="G704" s="832" t="s">
        <v>1660</v>
      </c>
      <c r="H704" s="832" t="s">
        <v>592</v>
      </c>
      <c r="I704" s="832" t="s">
        <v>1661</v>
      </c>
      <c r="J704" s="832" t="s">
        <v>832</v>
      </c>
      <c r="K704" s="832" t="s">
        <v>1662</v>
      </c>
      <c r="L704" s="835">
        <v>107.27</v>
      </c>
      <c r="M704" s="835">
        <v>107.27</v>
      </c>
      <c r="N704" s="832">
        <v>1</v>
      </c>
      <c r="O704" s="836">
        <v>1</v>
      </c>
      <c r="P704" s="835"/>
      <c r="Q704" s="837">
        <v>0</v>
      </c>
      <c r="R704" s="832"/>
      <c r="S704" s="837">
        <v>0</v>
      </c>
      <c r="T704" s="836"/>
      <c r="U704" s="838">
        <v>0</v>
      </c>
    </row>
    <row r="705" spans="1:21" ht="14.4" customHeight="1" x14ac:dyDescent="0.3">
      <c r="A705" s="831">
        <v>11</v>
      </c>
      <c r="B705" s="832" t="s">
        <v>1297</v>
      </c>
      <c r="C705" s="832" t="s">
        <v>1302</v>
      </c>
      <c r="D705" s="833" t="s">
        <v>2255</v>
      </c>
      <c r="E705" s="834" t="s">
        <v>1310</v>
      </c>
      <c r="F705" s="832" t="s">
        <v>1298</v>
      </c>
      <c r="G705" s="832" t="s">
        <v>1499</v>
      </c>
      <c r="H705" s="832" t="s">
        <v>592</v>
      </c>
      <c r="I705" s="832" t="s">
        <v>1500</v>
      </c>
      <c r="J705" s="832" t="s">
        <v>1501</v>
      </c>
      <c r="K705" s="832" t="s">
        <v>1502</v>
      </c>
      <c r="L705" s="835">
        <v>159.71</v>
      </c>
      <c r="M705" s="835">
        <v>3353.91</v>
      </c>
      <c r="N705" s="832">
        <v>21</v>
      </c>
      <c r="O705" s="836">
        <v>6.5</v>
      </c>
      <c r="P705" s="835">
        <v>958.26</v>
      </c>
      <c r="Q705" s="837">
        <v>0.2857142857142857</v>
      </c>
      <c r="R705" s="832">
        <v>6</v>
      </c>
      <c r="S705" s="837">
        <v>0.2857142857142857</v>
      </c>
      <c r="T705" s="836">
        <v>2</v>
      </c>
      <c r="U705" s="838">
        <v>0.30769230769230771</v>
      </c>
    </row>
    <row r="706" spans="1:21" ht="14.4" customHeight="1" x14ac:dyDescent="0.3">
      <c r="A706" s="831">
        <v>11</v>
      </c>
      <c r="B706" s="832" t="s">
        <v>1297</v>
      </c>
      <c r="C706" s="832" t="s">
        <v>1302</v>
      </c>
      <c r="D706" s="833" t="s">
        <v>2255</v>
      </c>
      <c r="E706" s="834" t="s">
        <v>1310</v>
      </c>
      <c r="F706" s="832" t="s">
        <v>1298</v>
      </c>
      <c r="G706" s="832" t="s">
        <v>1499</v>
      </c>
      <c r="H706" s="832" t="s">
        <v>592</v>
      </c>
      <c r="I706" s="832" t="s">
        <v>1503</v>
      </c>
      <c r="J706" s="832" t="s">
        <v>1501</v>
      </c>
      <c r="K706" s="832" t="s">
        <v>1504</v>
      </c>
      <c r="L706" s="835">
        <v>159.71</v>
      </c>
      <c r="M706" s="835">
        <v>479.13</v>
      </c>
      <c r="N706" s="832">
        <v>3</v>
      </c>
      <c r="O706" s="836">
        <v>1</v>
      </c>
      <c r="P706" s="835">
        <v>479.13</v>
      </c>
      <c r="Q706" s="837">
        <v>1</v>
      </c>
      <c r="R706" s="832">
        <v>3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11</v>
      </c>
      <c r="B707" s="832" t="s">
        <v>1297</v>
      </c>
      <c r="C707" s="832" t="s">
        <v>1302</v>
      </c>
      <c r="D707" s="833" t="s">
        <v>2255</v>
      </c>
      <c r="E707" s="834" t="s">
        <v>1310</v>
      </c>
      <c r="F707" s="832" t="s">
        <v>1298</v>
      </c>
      <c r="G707" s="832" t="s">
        <v>1367</v>
      </c>
      <c r="H707" s="832" t="s">
        <v>592</v>
      </c>
      <c r="I707" s="832" t="s">
        <v>1368</v>
      </c>
      <c r="J707" s="832" t="s">
        <v>1369</v>
      </c>
      <c r="K707" s="832" t="s">
        <v>1370</v>
      </c>
      <c r="L707" s="835">
        <v>60.9</v>
      </c>
      <c r="M707" s="835">
        <v>1766.0999999999997</v>
      </c>
      <c r="N707" s="832">
        <v>29</v>
      </c>
      <c r="O707" s="836">
        <v>9</v>
      </c>
      <c r="P707" s="835">
        <v>548.09999999999991</v>
      </c>
      <c r="Q707" s="837">
        <v>0.31034482758620691</v>
      </c>
      <c r="R707" s="832">
        <v>9</v>
      </c>
      <c r="S707" s="837">
        <v>0.31034482758620691</v>
      </c>
      <c r="T707" s="836">
        <v>2.5</v>
      </c>
      <c r="U707" s="838">
        <v>0.27777777777777779</v>
      </c>
    </row>
    <row r="708" spans="1:21" ht="14.4" customHeight="1" x14ac:dyDescent="0.3">
      <c r="A708" s="831">
        <v>11</v>
      </c>
      <c r="B708" s="832" t="s">
        <v>1297</v>
      </c>
      <c r="C708" s="832" t="s">
        <v>1302</v>
      </c>
      <c r="D708" s="833" t="s">
        <v>2255</v>
      </c>
      <c r="E708" s="834" t="s">
        <v>1310</v>
      </c>
      <c r="F708" s="832" t="s">
        <v>1298</v>
      </c>
      <c r="G708" s="832" t="s">
        <v>1374</v>
      </c>
      <c r="H708" s="832" t="s">
        <v>592</v>
      </c>
      <c r="I708" s="832" t="s">
        <v>1375</v>
      </c>
      <c r="J708" s="832" t="s">
        <v>1376</v>
      </c>
      <c r="K708" s="832" t="s">
        <v>1377</v>
      </c>
      <c r="L708" s="835">
        <v>132.97999999999999</v>
      </c>
      <c r="M708" s="835">
        <v>265.95999999999998</v>
      </c>
      <c r="N708" s="832">
        <v>2</v>
      </c>
      <c r="O708" s="836">
        <v>0.5</v>
      </c>
      <c r="P708" s="835">
        <v>265.95999999999998</v>
      </c>
      <c r="Q708" s="837">
        <v>1</v>
      </c>
      <c r="R708" s="832">
        <v>2</v>
      </c>
      <c r="S708" s="837">
        <v>1</v>
      </c>
      <c r="T708" s="836">
        <v>0.5</v>
      </c>
      <c r="U708" s="838">
        <v>1</v>
      </c>
    </row>
    <row r="709" spans="1:21" ht="14.4" customHeight="1" x14ac:dyDescent="0.3">
      <c r="A709" s="831">
        <v>11</v>
      </c>
      <c r="B709" s="832" t="s">
        <v>1297</v>
      </c>
      <c r="C709" s="832" t="s">
        <v>1302</v>
      </c>
      <c r="D709" s="833" t="s">
        <v>2255</v>
      </c>
      <c r="E709" s="834" t="s">
        <v>1310</v>
      </c>
      <c r="F709" s="832" t="s">
        <v>1298</v>
      </c>
      <c r="G709" s="832" t="s">
        <v>1339</v>
      </c>
      <c r="H709" s="832" t="s">
        <v>635</v>
      </c>
      <c r="I709" s="832" t="s">
        <v>1354</v>
      </c>
      <c r="J709" s="832" t="s">
        <v>673</v>
      </c>
      <c r="K709" s="832" t="s">
        <v>1092</v>
      </c>
      <c r="L709" s="835">
        <v>490.89</v>
      </c>
      <c r="M709" s="835">
        <v>1963.56</v>
      </c>
      <c r="N709" s="832">
        <v>4</v>
      </c>
      <c r="O709" s="836">
        <v>2</v>
      </c>
      <c r="P709" s="835"/>
      <c r="Q709" s="837">
        <v>0</v>
      </c>
      <c r="R709" s="832"/>
      <c r="S709" s="837">
        <v>0</v>
      </c>
      <c r="T709" s="836"/>
      <c r="U709" s="838">
        <v>0</v>
      </c>
    </row>
    <row r="710" spans="1:21" ht="14.4" customHeight="1" x14ac:dyDescent="0.3">
      <c r="A710" s="831">
        <v>11</v>
      </c>
      <c r="B710" s="832" t="s">
        <v>1297</v>
      </c>
      <c r="C710" s="832" t="s">
        <v>1302</v>
      </c>
      <c r="D710" s="833" t="s">
        <v>2255</v>
      </c>
      <c r="E710" s="834" t="s">
        <v>1310</v>
      </c>
      <c r="F710" s="832" t="s">
        <v>1298</v>
      </c>
      <c r="G710" s="832" t="s">
        <v>1339</v>
      </c>
      <c r="H710" s="832" t="s">
        <v>635</v>
      </c>
      <c r="I710" s="832" t="s">
        <v>1340</v>
      </c>
      <c r="J710" s="832" t="s">
        <v>673</v>
      </c>
      <c r="K710" s="832" t="s">
        <v>1090</v>
      </c>
      <c r="L710" s="835">
        <v>736.33</v>
      </c>
      <c r="M710" s="835">
        <v>736.33</v>
      </c>
      <c r="N710" s="832">
        <v>1</v>
      </c>
      <c r="O710" s="836">
        <v>0.5</v>
      </c>
      <c r="P710" s="835">
        <v>736.33</v>
      </c>
      <c r="Q710" s="837">
        <v>1</v>
      </c>
      <c r="R710" s="832">
        <v>1</v>
      </c>
      <c r="S710" s="837">
        <v>1</v>
      </c>
      <c r="T710" s="836">
        <v>0.5</v>
      </c>
      <c r="U710" s="838">
        <v>1</v>
      </c>
    </row>
    <row r="711" spans="1:21" ht="14.4" customHeight="1" x14ac:dyDescent="0.3">
      <c r="A711" s="831">
        <v>11</v>
      </c>
      <c r="B711" s="832" t="s">
        <v>1297</v>
      </c>
      <c r="C711" s="832" t="s">
        <v>1302</v>
      </c>
      <c r="D711" s="833" t="s">
        <v>2255</v>
      </c>
      <c r="E711" s="834" t="s">
        <v>1310</v>
      </c>
      <c r="F711" s="832" t="s">
        <v>1298</v>
      </c>
      <c r="G711" s="832" t="s">
        <v>1358</v>
      </c>
      <c r="H711" s="832" t="s">
        <v>635</v>
      </c>
      <c r="I711" s="832" t="s">
        <v>1246</v>
      </c>
      <c r="J711" s="832" t="s">
        <v>636</v>
      </c>
      <c r="K711" s="832" t="s">
        <v>1247</v>
      </c>
      <c r="L711" s="835">
        <v>24.22</v>
      </c>
      <c r="M711" s="835">
        <v>72.66</v>
      </c>
      <c r="N711" s="832">
        <v>3</v>
      </c>
      <c r="O711" s="836">
        <v>1</v>
      </c>
      <c r="P711" s="835"/>
      <c r="Q711" s="837">
        <v>0</v>
      </c>
      <c r="R711" s="832"/>
      <c r="S711" s="837">
        <v>0</v>
      </c>
      <c r="T711" s="836"/>
      <c r="U711" s="838">
        <v>0</v>
      </c>
    </row>
    <row r="712" spans="1:21" ht="14.4" customHeight="1" x14ac:dyDescent="0.3">
      <c r="A712" s="831">
        <v>11</v>
      </c>
      <c r="B712" s="832" t="s">
        <v>1297</v>
      </c>
      <c r="C712" s="832" t="s">
        <v>1302</v>
      </c>
      <c r="D712" s="833" t="s">
        <v>2255</v>
      </c>
      <c r="E712" s="834" t="s">
        <v>1310</v>
      </c>
      <c r="F712" s="832" t="s">
        <v>1298</v>
      </c>
      <c r="G712" s="832" t="s">
        <v>1358</v>
      </c>
      <c r="H712" s="832" t="s">
        <v>635</v>
      </c>
      <c r="I712" s="832" t="s">
        <v>1144</v>
      </c>
      <c r="J712" s="832" t="s">
        <v>636</v>
      </c>
      <c r="K712" s="832" t="s">
        <v>1145</v>
      </c>
      <c r="L712" s="835">
        <v>48.42</v>
      </c>
      <c r="M712" s="835">
        <v>919.98</v>
      </c>
      <c r="N712" s="832">
        <v>19</v>
      </c>
      <c r="O712" s="836">
        <v>15</v>
      </c>
      <c r="P712" s="835">
        <v>242.10000000000002</v>
      </c>
      <c r="Q712" s="837">
        <v>0.26315789473684215</v>
      </c>
      <c r="R712" s="832">
        <v>5</v>
      </c>
      <c r="S712" s="837">
        <v>0.26315789473684209</v>
      </c>
      <c r="T712" s="836">
        <v>4</v>
      </c>
      <c r="U712" s="838">
        <v>0.26666666666666666</v>
      </c>
    </row>
    <row r="713" spans="1:21" ht="14.4" customHeight="1" x14ac:dyDescent="0.3">
      <c r="A713" s="831">
        <v>11</v>
      </c>
      <c r="B713" s="832" t="s">
        <v>1297</v>
      </c>
      <c r="C713" s="832" t="s">
        <v>1302</v>
      </c>
      <c r="D713" s="833" t="s">
        <v>2255</v>
      </c>
      <c r="E713" s="834" t="s">
        <v>1310</v>
      </c>
      <c r="F713" s="832" t="s">
        <v>1298</v>
      </c>
      <c r="G713" s="832" t="s">
        <v>1358</v>
      </c>
      <c r="H713" s="832" t="s">
        <v>592</v>
      </c>
      <c r="I713" s="832" t="s">
        <v>1462</v>
      </c>
      <c r="J713" s="832" t="s">
        <v>636</v>
      </c>
      <c r="K713" s="832" t="s">
        <v>1463</v>
      </c>
      <c r="L713" s="835">
        <v>48.42</v>
      </c>
      <c r="M713" s="835">
        <v>193.68</v>
      </c>
      <c r="N713" s="832">
        <v>4</v>
      </c>
      <c r="O713" s="836">
        <v>3.5</v>
      </c>
      <c r="P713" s="835">
        <v>145.26</v>
      </c>
      <c r="Q713" s="837">
        <v>0.74999999999999989</v>
      </c>
      <c r="R713" s="832">
        <v>3</v>
      </c>
      <c r="S713" s="837">
        <v>0.75</v>
      </c>
      <c r="T713" s="836">
        <v>3</v>
      </c>
      <c r="U713" s="838">
        <v>0.8571428571428571</v>
      </c>
    </row>
    <row r="714" spans="1:21" ht="14.4" customHeight="1" x14ac:dyDescent="0.3">
      <c r="A714" s="831">
        <v>11</v>
      </c>
      <c r="B714" s="832" t="s">
        <v>1297</v>
      </c>
      <c r="C714" s="832" t="s">
        <v>1302</v>
      </c>
      <c r="D714" s="833" t="s">
        <v>2255</v>
      </c>
      <c r="E714" s="834" t="s">
        <v>1310</v>
      </c>
      <c r="F714" s="832" t="s">
        <v>1298</v>
      </c>
      <c r="G714" s="832" t="s">
        <v>1342</v>
      </c>
      <c r="H714" s="832" t="s">
        <v>635</v>
      </c>
      <c r="I714" s="832" t="s">
        <v>1147</v>
      </c>
      <c r="J714" s="832" t="s">
        <v>1148</v>
      </c>
      <c r="K714" s="832" t="s">
        <v>1149</v>
      </c>
      <c r="L714" s="835">
        <v>0</v>
      </c>
      <c r="M714" s="835">
        <v>0</v>
      </c>
      <c r="N714" s="832">
        <v>4</v>
      </c>
      <c r="O714" s="836">
        <v>2</v>
      </c>
      <c r="P714" s="835">
        <v>0</v>
      </c>
      <c r="Q714" s="837"/>
      <c r="R714" s="832">
        <v>4</v>
      </c>
      <c r="S714" s="837">
        <v>1</v>
      </c>
      <c r="T714" s="836">
        <v>2</v>
      </c>
      <c r="U714" s="838">
        <v>1</v>
      </c>
    </row>
    <row r="715" spans="1:21" ht="14.4" customHeight="1" x14ac:dyDescent="0.3">
      <c r="A715" s="831">
        <v>11</v>
      </c>
      <c r="B715" s="832" t="s">
        <v>1297</v>
      </c>
      <c r="C715" s="832" t="s">
        <v>1302</v>
      </c>
      <c r="D715" s="833" t="s">
        <v>2255</v>
      </c>
      <c r="E715" s="834" t="s">
        <v>1310</v>
      </c>
      <c r="F715" s="832" t="s">
        <v>1298</v>
      </c>
      <c r="G715" s="832" t="s">
        <v>1402</v>
      </c>
      <c r="H715" s="832" t="s">
        <v>592</v>
      </c>
      <c r="I715" s="832" t="s">
        <v>1589</v>
      </c>
      <c r="J715" s="832" t="s">
        <v>1590</v>
      </c>
      <c r="K715" s="832" t="s">
        <v>1591</v>
      </c>
      <c r="L715" s="835">
        <v>299.83999999999997</v>
      </c>
      <c r="M715" s="835">
        <v>299.83999999999997</v>
      </c>
      <c r="N715" s="832">
        <v>1</v>
      </c>
      <c r="O715" s="836">
        <v>1</v>
      </c>
      <c r="P715" s="835"/>
      <c r="Q715" s="837">
        <v>0</v>
      </c>
      <c r="R715" s="832"/>
      <c r="S715" s="837">
        <v>0</v>
      </c>
      <c r="T715" s="836"/>
      <c r="U715" s="838">
        <v>0</v>
      </c>
    </row>
    <row r="716" spans="1:21" ht="14.4" customHeight="1" x14ac:dyDescent="0.3">
      <c r="A716" s="831">
        <v>11</v>
      </c>
      <c r="B716" s="832" t="s">
        <v>1297</v>
      </c>
      <c r="C716" s="832" t="s">
        <v>1302</v>
      </c>
      <c r="D716" s="833" t="s">
        <v>2255</v>
      </c>
      <c r="E716" s="834" t="s">
        <v>1310</v>
      </c>
      <c r="F716" s="832" t="s">
        <v>1298</v>
      </c>
      <c r="G716" s="832" t="s">
        <v>1402</v>
      </c>
      <c r="H716" s="832" t="s">
        <v>592</v>
      </c>
      <c r="I716" s="832" t="s">
        <v>1403</v>
      </c>
      <c r="J716" s="832" t="s">
        <v>1404</v>
      </c>
      <c r="K716" s="832" t="s">
        <v>1405</v>
      </c>
      <c r="L716" s="835">
        <v>50.32</v>
      </c>
      <c r="M716" s="835">
        <v>150.96</v>
      </c>
      <c r="N716" s="832">
        <v>3</v>
      </c>
      <c r="O716" s="836">
        <v>2</v>
      </c>
      <c r="P716" s="835">
        <v>150.96</v>
      </c>
      <c r="Q716" s="837">
        <v>1</v>
      </c>
      <c r="R716" s="832">
        <v>3</v>
      </c>
      <c r="S716" s="837">
        <v>1</v>
      </c>
      <c r="T716" s="836">
        <v>2</v>
      </c>
      <c r="U716" s="838">
        <v>1</v>
      </c>
    </row>
    <row r="717" spans="1:21" ht="14.4" customHeight="1" x14ac:dyDescent="0.3">
      <c r="A717" s="831">
        <v>11</v>
      </c>
      <c r="B717" s="832" t="s">
        <v>1297</v>
      </c>
      <c r="C717" s="832" t="s">
        <v>1302</v>
      </c>
      <c r="D717" s="833" t="s">
        <v>2255</v>
      </c>
      <c r="E717" s="834" t="s">
        <v>1310</v>
      </c>
      <c r="F717" s="832" t="s">
        <v>1298</v>
      </c>
      <c r="G717" s="832" t="s">
        <v>1426</v>
      </c>
      <c r="H717" s="832" t="s">
        <v>592</v>
      </c>
      <c r="I717" s="832" t="s">
        <v>2115</v>
      </c>
      <c r="J717" s="832" t="s">
        <v>1017</v>
      </c>
      <c r="K717" s="832" t="s">
        <v>1128</v>
      </c>
      <c r="L717" s="835">
        <v>154.36000000000001</v>
      </c>
      <c r="M717" s="835">
        <v>154.36000000000001</v>
      </c>
      <c r="N717" s="832">
        <v>1</v>
      </c>
      <c r="O717" s="836">
        <v>1</v>
      </c>
      <c r="P717" s="835">
        <v>154.36000000000001</v>
      </c>
      <c r="Q717" s="837">
        <v>1</v>
      </c>
      <c r="R717" s="832">
        <v>1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11</v>
      </c>
      <c r="B718" s="832" t="s">
        <v>1297</v>
      </c>
      <c r="C718" s="832" t="s">
        <v>1302</v>
      </c>
      <c r="D718" s="833" t="s">
        <v>2255</v>
      </c>
      <c r="E718" s="834" t="s">
        <v>1310</v>
      </c>
      <c r="F718" s="832" t="s">
        <v>1299</v>
      </c>
      <c r="G718" s="832" t="s">
        <v>1516</v>
      </c>
      <c r="H718" s="832" t="s">
        <v>592</v>
      </c>
      <c r="I718" s="832" t="s">
        <v>1517</v>
      </c>
      <c r="J718" s="832" t="s">
        <v>1518</v>
      </c>
      <c r="K718" s="832" t="s">
        <v>1519</v>
      </c>
      <c r="L718" s="835">
        <v>0</v>
      </c>
      <c r="M718" s="835">
        <v>0</v>
      </c>
      <c r="N718" s="832">
        <v>8</v>
      </c>
      <c r="O718" s="836">
        <v>8</v>
      </c>
      <c r="P718" s="835"/>
      <c r="Q718" s="837"/>
      <c r="R718" s="832"/>
      <c r="S718" s="837">
        <v>0</v>
      </c>
      <c r="T718" s="836"/>
      <c r="U718" s="838">
        <v>0</v>
      </c>
    </row>
    <row r="719" spans="1:21" ht="14.4" customHeight="1" x14ac:dyDescent="0.3">
      <c r="A719" s="831">
        <v>11</v>
      </c>
      <c r="B719" s="832" t="s">
        <v>1297</v>
      </c>
      <c r="C719" s="832" t="s">
        <v>1302</v>
      </c>
      <c r="D719" s="833" t="s">
        <v>2255</v>
      </c>
      <c r="E719" s="834" t="s">
        <v>1310</v>
      </c>
      <c r="F719" s="832" t="s">
        <v>1299</v>
      </c>
      <c r="G719" s="832" t="s">
        <v>1347</v>
      </c>
      <c r="H719" s="832" t="s">
        <v>592</v>
      </c>
      <c r="I719" s="832" t="s">
        <v>1348</v>
      </c>
      <c r="J719" s="832" t="s">
        <v>1349</v>
      </c>
      <c r="K719" s="832" t="s">
        <v>1350</v>
      </c>
      <c r="L719" s="835">
        <v>245.43</v>
      </c>
      <c r="M719" s="835">
        <v>245.43</v>
      </c>
      <c r="N719" s="832">
        <v>1</v>
      </c>
      <c r="O719" s="836">
        <v>1</v>
      </c>
      <c r="P719" s="835">
        <v>245.43</v>
      </c>
      <c r="Q719" s="837">
        <v>1</v>
      </c>
      <c r="R719" s="832">
        <v>1</v>
      </c>
      <c r="S719" s="837">
        <v>1</v>
      </c>
      <c r="T719" s="836">
        <v>1</v>
      </c>
      <c r="U719" s="838">
        <v>1</v>
      </c>
    </row>
    <row r="720" spans="1:21" ht="14.4" customHeight="1" x14ac:dyDescent="0.3">
      <c r="A720" s="831">
        <v>11</v>
      </c>
      <c r="B720" s="832" t="s">
        <v>1297</v>
      </c>
      <c r="C720" s="832" t="s">
        <v>1302</v>
      </c>
      <c r="D720" s="833" t="s">
        <v>2255</v>
      </c>
      <c r="E720" s="834" t="s">
        <v>1310</v>
      </c>
      <c r="F720" s="832" t="s">
        <v>1299</v>
      </c>
      <c r="G720" s="832" t="s">
        <v>1347</v>
      </c>
      <c r="H720" s="832" t="s">
        <v>592</v>
      </c>
      <c r="I720" s="832" t="s">
        <v>1432</v>
      </c>
      <c r="J720" s="832" t="s">
        <v>1433</v>
      </c>
      <c r="K720" s="832" t="s">
        <v>1434</v>
      </c>
      <c r="L720" s="835">
        <v>350</v>
      </c>
      <c r="M720" s="835">
        <v>700</v>
      </c>
      <c r="N720" s="832">
        <v>2</v>
      </c>
      <c r="O720" s="836">
        <v>2</v>
      </c>
      <c r="P720" s="835">
        <v>700</v>
      </c>
      <c r="Q720" s="837">
        <v>1</v>
      </c>
      <c r="R720" s="832">
        <v>2</v>
      </c>
      <c r="S720" s="837">
        <v>1</v>
      </c>
      <c r="T720" s="836">
        <v>2</v>
      </c>
      <c r="U720" s="838">
        <v>1</v>
      </c>
    </row>
    <row r="721" spans="1:21" ht="14.4" customHeight="1" x14ac:dyDescent="0.3">
      <c r="A721" s="831">
        <v>11</v>
      </c>
      <c r="B721" s="832" t="s">
        <v>1297</v>
      </c>
      <c r="C721" s="832" t="s">
        <v>1302</v>
      </c>
      <c r="D721" s="833" t="s">
        <v>2255</v>
      </c>
      <c r="E721" s="834" t="s">
        <v>1310</v>
      </c>
      <c r="F721" s="832" t="s">
        <v>1299</v>
      </c>
      <c r="G721" s="832" t="s">
        <v>1347</v>
      </c>
      <c r="H721" s="832" t="s">
        <v>592</v>
      </c>
      <c r="I721" s="832" t="s">
        <v>1351</v>
      </c>
      <c r="J721" s="832" t="s">
        <v>1352</v>
      </c>
      <c r="K721" s="832" t="s">
        <v>1353</v>
      </c>
      <c r="L721" s="835">
        <v>500</v>
      </c>
      <c r="M721" s="835">
        <v>500</v>
      </c>
      <c r="N721" s="832">
        <v>1</v>
      </c>
      <c r="O721" s="836">
        <v>1</v>
      </c>
      <c r="P721" s="835">
        <v>500</v>
      </c>
      <c r="Q721" s="837">
        <v>1</v>
      </c>
      <c r="R721" s="832">
        <v>1</v>
      </c>
      <c r="S721" s="837">
        <v>1</v>
      </c>
      <c r="T721" s="836">
        <v>1</v>
      </c>
      <c r="U721" s="838">
        <v>1</v>
      </c>
    </row>
    <row r="722" spans="1:21" ht="14.4" customHeight="1" x14ac:dyDescent="0.3">
      <c r="A722" s="831">
        <v>11</v>
      </c>
      <c r="B722" s="832" t="s">
        <v>1297</v>
      </c>
      <c r="C722" s="832" t="s">
        <v>1302</v>
      </c>
      <c r="D722" s="833" t="s">
        <v>2255</v>
      </c>
      <c r="E722" s="834" t="s">
        <v>1310</v>
      </c>
      <c r="F722" s="832" t="s">
        <v>1299</v>
      </c>
      <c r="G722" s="832" t="s">
        <v>1347</v>
      </c>
      <c r="H722" s="832" t="s">
        <v>592</v>
      </c>
      <c r="I722" s="832" t="s">
        <v>1388</v>
      </c>
      <c r="J722" s="832" t="s">
        <v>1389</v>
      </c>
      <c r="K722" s="832" t="s">
        <v>1390</v>
      </c>
      <c r="L722" s="835">
        <v>971.25</v>
      </c>
      <c r="M722" s="835">
        <v>971.25</v>
      </c>
      <c r="N722" s="832">
        <v>1</v>
      </c>
      <c r="O722" s="836">
        <v>1</v>
      </c>
      <c r="P722" s="835">
        <v>971.25</v>
      </c>
      <c r="Q722" s="837">
        <v>1</v>
      </c>
      <c r="R722" s="832">
        <v>1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11</v>
      </c>
      <c r="B723" s="832" t="s">
        <v>1297</v>
      </c>
      <c r="C723" s="832" t="s">
        <v>1302</v>
      </c>
      <c r="D723" s="833" t="s">
        <v>2255</v>
      </c>
      <c r="E723" s="834" t="s">
        <v>1310</v>
      </c>
      <c r="F723" s="832" t="s">
        <v>1299</v>
      </c>
      <c r="G723" s="832" t="s">
        <v>1347</v>
      </c>
      <c r="H723" s="832" t="s">
        <v>592</v>
      </c>
      <c r="I723" s="832" t="s">
        <v>1523</v>
      </c>
      <c r="J723" s="832" t="s">
        <v>1524</v>
      </c>
      <c r="K723" s="832" t="s">
        <v>1525</v>
      </c>
      <c r="L723" s="835">
        <v>180</v>
      </c>
      <c r="M723" s="835">
        <v>180</v>
      </c>
      <c r="N723" s="832">
        <v>1</v>
      </c>
      <c r="O723" s="836">
        <v>1</v>
      </c>
      <c r="P723" s="835">
        <v>180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11</v>
      </c>
      <c r="B724" s="832" t="s">
        <v>1297</v>
      </c>
      <c r="C724" s="832" t="s">
        <v>1302</v>
      </c>
      <c r="D724" s="833" t="s">
        <v>2255</v>
      </c>
      <c r="E724" s="834" t="s">
        <v>1310</v>
      </c>
      <c r="F724" s="832" t="s">
        <v>1299</v>
      </c>
      <c r="G724" s="832" t="s">
        <v>1347</v>
      </c>
      <c r="H724" s="832" t="s">
        <v>592</v>
      </c>
      <c r="I724" s="832" t="s">
        <v>1884</v>
      </c>
      <c r="J724" s="832" t="s">
        <v>1885</v>
      </c>
      <c r="K724" s="832" t="s">
        <v>1886</v>
      </c>
      <c r="L724" s="835">
        <v>350</v>
      </c>
      <c r="M724" s="835">
        <v>350</v>
      </c>
      <c r="N724" s="832">
        <v>1</v>
      </c>
      <c r="O724" s="836">
        <v>1</v>
      </c>
      <c r="P724" s="835">
        <v>350</v>
      </c>
      <c r="Q724" s="837">
        <v>1</v>
      </c>
      <c r="R724" s="832">
        <v>1</v>
      </c>
      <c r="S724" s="837">
        <v>1</v>
      </c>
      <c r="T724" s="836">
        <v>1</v>
      </c>
      <c r="U724" s="838">
        <v>1</v>
      </c>
    </row>
    <row r="725" spans="1:21" ht="14.4" customHeight="1" x14ac:dyDescent="0.3">
      <c r="A725" s="831">
        <v>11</v>
      </c>
      <c r="B725" s="832" t="s">
        <v>1297</v>
      </c>
      <c r="C725" s="832" t="s">
        <v>1302</v>
      </c>
      <c r="D725" s="833" t="s">
        <v>2255</v>
      </c>
      <c r="E725" s="834" t="s">
        <v>1310</v>
      </c>
      <c r="F725" s="832" t="s">
        <v>1299</v>
      </c>
      <c r="G725" s="832" t="s">
        <v>1347</v>
      </c>
      <c r="H725" s="832" t="s">
        <v>592</v>
      </c>
      <c r="I725" s="832" t="s">
        <v>2132</v>
      </c>
      <c r="J725" s="832" t="s">
        <v>2133</v>
      </c>
      <c r="K725" s="832" t="s">
        <v>2134</v>
      </c>
      <c r="L725" s="835">
        <v>942.8</v>
      </c>
      <c r="M725" s="835">
        <v>1885.6</v>
      </c>
      <c r="N725" s="832">
        <v>2</v>
      </c>
      <c r="O725" s="836">
        <v>1</v>
      </c>
      <c r="P725" s="835"/>
      <c r="Q725" s="837">
        <v>0</v>
      </c>
      <c r="R725" s="832"/>
      <c r="S725" s="837">
        <v>0</v>
      </c>
      <c r="T725" s="836"/>
      <c r="U725" s="838">
        <v>0</v>
      </c>
    </row>
    <row r="726" spans="1:21" ht="14.4" customHeight="1" x14ac:dyDescent="0.3">
      <c r="A726" s="831">
        <v>11</v>
      </c>
      <c r="B726" s="832" t="s">
        <v>1297</v>
      </c>
      <c r="C726" s="832" t="s">
        <v>1302</v>
      </c>
      <c r="D726" s="833" t="s">
        <v>2255</v>
      </c>
      <c r="E726" s="834" t="s">
        <v>1310</v>
      </c>
      <c r="F726" s="832" t="s">
        <v>1299</v>
      </c>
      <c r="G726" s="832" t="s">
        <v>1359</v>
      </c>
      <c r="H726" s="832" t="s">
        <v>592</v>
      </c>
      <c r="I726" s="832" t="s">
        <v>1391</v>
      </c>
      <c r="J726" s="832" t="s">
        <v>1392</v>
      </c>
      <c r="K726" s="832" t="s">
        <v>1393</v>
      </c>
      <c r="L726" s="835">
        <v>278.75</v>
      </c>
      <c r="M726" s="835">
        <v>10592.5</v>
      </c>
      <c r="N726" s="832">
        <v>38</v>
      </c>
      <c r="O726" s="836">
        <v>19</v>
      </c>
      <c r="P726" s="835">
        <v>7805</v>
      </c>
      <c r="Q726" s="837">
        <v>0.73684210526315785</v>
      </c>
      <c r="R726" s="832">
        <v>28</v>
      </c>
      <c r="S726" s="837">
        <v>0.73684210526315785</v>
      </c>
      <c r="T726" s="836">
        <v>14</v>
      </c>
      <c r="U726" s="838">
        <v>0.73684210526315785</v>
      </c>
    </row>
    <row r="727" spans="1:21" ht="14.4" customHeight="1" x14ac:dyDescent="0.3">
      <c r="A727" s="831">
        <v>11</v>
      </c>
      <c r="B727" s="832" t="s">
        <v>1297</v>
      </c>
      <c r="C727" s="832" t="s">
        <v>1302</v>
      </c>
      <c r="D727" s="833" t="s">
        <v>2255</v>
      </c>
      <c r="E727" s="834" t="s">
        <v>1310</v>
      </c>
      <c r="F727" s="832" t="s">
        <v>1299</v>
      </c>
      <c r="G727" s="832" t="s">
        <v>1359</v>
      </c>
      <c r="H727" s="832" t="s">
        <v>592</v>
      </c>
      <c r="I727" s="832" t="s">
        <v>2135</v>
      </c>
      <c r="J727" s="832" t="s">
        <v>2136</v>
      </c>
      <c r="K727" s="832" t="s">
        <v>2137</v>
      </c>
      <c r="L727" s="835">
        <v>2000</v>
      </c>
      <c r="M727" s="835">
        <v>2000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11</v>
      </c>
      <c r="B728" s="832" t="s">
        <v>1297</v>
      </c>
      <c r="C728" s="832" t="s">
        <v>1302</v>
      </c>
      <c r="D728" s="833" t="s">
        <v>2255</v>
      </c>
      <c r="E728" s="834" t="s">
        <v>1310</v>
      </c>
      <c r="F728" s="832" t="s">
        <v>1299</v>
      </c>
      <c r="G728" s="832" t="s">
        <v>1359</v>
      </c>
      <c r="H728" s="832" t="s">
        <v>592</v>
      </c>
      <c r="I728" s="832" t="s">
        <v>2138</v>
      </c>
      <c r="J728" s="832" t="s">
        <v>2139</v>
      </c>
      <c r="K728" s="832" t="s">
        <v>2140</v>
      </c>
      <c r="L728" s="835">
        <v>4000</v>
      </c>
      <c r="M728" s="835">
        <v>4000</v>
      </c>
      <c r="N728" s="832">
        <v>1</v>
      </c>
      <c r="O728" s="836">
        <v>1</v>
      </c>
      <c r="P728" s="835"/>
      <c r="Q728" s="837">
        <v>0</v>
      </c>
      <c r="R728" s="832"/>
      <c r="S728" s="837">
        <v>0</v>
      </c>
      <c r="T728" s="836"/>
      <c r="U728" s="838">
        <v>0</v>
      </c>
    </row>
    <row r="729" spans="1:21" ht="14.4" customHeight="1" x14ac:dyDescent="0.3">
      <c r="A729" s="831">
        <v>11</v>
      </c>
      <c r="B729" s="832" t="s">
        <v>1297</v>
      </c>
      <c r="C729" s="832" t="s">
        <v>1302</v>
      </c>
      <c r="D729" s="833" t="s">
        <v>2255</v>
      </c>
      <c r="E729" s="834" t="s">
        <v>1310</v>
      </c>
      <c r="F729" s="832" t="s">
        <v>1299</v>
      </c>
      <c r="G729" s="832" t="s">
        <v>1535</v>
      </c>
      <c r="H729" s="832" t="s">
        <v>592</v>
      </c>
      <c r="I729" s="832" t="s">
        <v>1721</v>
      </c>
      <c r="J729" s="832" t="s">
        <v>1722</v>
      </c>
      <c r="K729" s="832" t="s">
        <v>1723</v>
      </c>
      <c r="L729" s="835">
        <v>1659.44</v>
      </c>
      <c r="M729" s="835">
        <v>14934.960000000003</v>
      </c>
      <c r="N729" s="832">
        <v>9</v>
      </c>
      <c r="O729" s="836">
        <v>9</v>
      </c>
      <c r="P729" s="835">
        <v>14934.960000000003</v>
      </c>
      <c r="Q729" s="837">
        <v>1</v>
      </c>
      <c r="R729" s="832">
        <v>9</v>
      </c>
      <c r="S729" s="837">
        <v>1</v>
      </c>
      <c r="T729" s="836">
        <v>9</v>
      </c>
      <c r="U729" s="838">
        <v>1</v>
      </c>
    </row>
    <row r="730" spans="1:21" ht="14.4" customHeight="1" x14ac:dyDescent="0.3">
      <c r="A730" s="831">
        <v>11</v>
      </c>
      <c r="B730" s="832" t="s">
        <v>1297</v>
      </c>
      <c r="C730" s="832" t="s">
        <v>1302</v>
      </c>
      <c r="D730" s="833" t="s">
        <v>2255</v>
      </c>
      <c r="E730" s="834" t="s">
        <v>1318</v>
      </c>
      <c r="F730" s="832" t="s">
        <v>1298</v>
      </c>
      <c r="G730" s="832" t="s">
        <v>1542</v>
      </c>
      <c r="H730" s="832" t="s">
        <v>592</v>
      </c>
      <c r="I730" s="832" t="s">
        <v>1543</v>
      </c>
      <c r="J730" s="832" t="s">
        <v>1544</v>
      </c>
      <c r="K730" s="832" t="s">
        <v>1545</v>
      </c>
      <c r="L730" s="835">
        <v>159.71</v>
      </c>
      <c r="M730" s="835">
        <v>2235.94</v>
      </c>
      <c r="N730" s="832">
        <v>14</v>
      </c>
      <c r="O730" s="836">
        <v>4</v>
      </c>
      <c r="P730" s="835"/>
      <c r="Q730" s="837">
        <v>0</v>
      </c>
      <c r="R730" s="832"/>
      <c r="S730" s="837">
        <v>0</v>
      </c>
      <c r="T730" s="836"/>
      <c r="U730" s="838">
        <v>0</v>
      </c>
    </row>
    <row r="731" spans="1:21" ht="14.4" customHeight="1" x14ac:dyDescent="0.3">
      <c r="A731" s="831">
        <v>11</v>
      </c>
      <c r="B731" s="832" t="s">
        <v>1297</v>
      </c>
      <c r="C731" s="832" t="s">
        <v>1302</v>
      </c>
      <c r="D731" s="833" t="s">
        <v>2255</v>
      </c>
      <c r="E731" s="834" t="s">
        <v>1318</v>
      </c>
      <c r="F731" s="832" t="s">
        <v>1298</v>
      </c>
      <c r="G731" s="832" t="s">
        <v>1335</v>
      </c>
      <c r="H731" s="832" t="s">
        <v>592</v>
      </c>
      <c r="I731" s="832" t="s">
        <v>1336</v>
      </c>
      <c r="J731" s="832" t="s">
        <v>1337</v>
      </c>
      <c r="K731" s="832" t="s">
        <v>1338</v>
      </c>
      <c r="L731" s="835">
        <v>401.63</v>
      </c>
      <c r="M731" s="835">
        <v>803.26</v>
      </c>
      <c r="N731" s="832">
        <v>2</v>
      </c>
      <c r="O731" s="836">
        <v>0.5</v>
      </c>
      <c r="P731" s="835">
        <v>803.26</v>
      </c>
      <c r="Q731" s="837">
        <v>1</v>
      </c>
      <c r="R731" s="832">
        <v>2</v>
      </c>
      <c r="S731" s="837">
        <v>1</v>
      </c>
      <c r="T731" s="836">
        <v>0.5</v>
      </c>
      <c r="U731" s="838">
        <v>1</v>
      </c>
    </row>
    <row r="732" spans="1:21" ht="14.4" customHeight="1" x14ac:dyDescent="0.3">
      <c r="A732" s="831">
        <v>11</v>
      </c>
      <c r="B732" s="832" t="s">
        <v>1297</v>
      </c>
      <c r="C732" s="832" t="s">
        <v>1302</v>
      </c>
      <c r="D732" s="833" t="s">
        <v>2255</v>
      </c>
      <c r="E732" s="834" t="s">
        <v>1318</v>
      </c>
      <c r="F732" s="832" t="s">
        <v>1298</v>
      </c>
      <c r="G732" s="832" t="s">
        <v>1363</v>
      </c>
      <c r="H732" s="832" t="s">
        <v>635</v>
      </c>
      <c r="I732" s="832" t="s">
        <v>2141</v>
      </c>
      <c r="J732" s="832" t="s">
        <v>1189</v>
      </c>
      <c r="K732" s="832" t="s">
        <v>2142</v>
      </c>
      <c r="L732" s="835">
        <v>85.27</v>
      </c>
      <c r="M732" s="835">
        <v>170.54</v>
      </c>
      <c r="N732" s="832">
        <v>2</v>
      </c>
      <c r="O732" s="836">
        <v>0.5</v>
      </c>
      <c r="P732" s="835">
        <v>170.54</v>
      </c>
      <c r="Q732" s="837">
        <v>1</v>
      </c>
      <c r="R732" s="832">
        <v>2</v>
      </c>
      <c r="S732" s="837">
        <v>1</v>
      </c>
      <c r="T732" s="836">
        <v>0.5</v>
      </c>
      <c r="U732" s="838">
        <v>1</v>
      </c>
    </row>
    <row r="733" spans="1:21" ht="14.4" customHeight="1" x14ac:dyDescent="0.3">
      <c r="A733" s="831">
        <v>11</v>
      </c>
      <c r="B733" s="832" t="s">
        <v>1297</v>
      </c>
      <c r="C733" s="832" t="s">
        <v>1302</v>
      </c>
      <c r="D733" s="833" t="s">
        <v>2255</v>
      </c>
      <c r="E733" s="834" t="s">
        <v>1318</v>
      </c>
      <c r="F733" s="832" t="s">
        <v>1298</v>
      </c>
      <c r="G733" s="832" t="s">
        <v>1363</v>
      </c>
      <c r="H733" s="832" t="s">
        <v>635</v>
      </c>
      <c r="I733" s="832" t="s">
        <v>1394</v>
      </c>
      <c r="J733" s="832" t="s">
        <v>1189</v>
      </c>
      <c r="K733" s="832" t="s">
        <v>1395</v>
      </c>
      <c r="L733" s="835">
        <v>272.83</v>
      </c>
      <c r="M733" s="835">
        <v>2182.64</v>
      </c>
      <c r="N733" s="832">
        <v>8</v>
      </c>
      <c r="O733" s="836">
        <v>2</v>
      </c>
      <c r="P733" s="835">
        <v>1636.98</v>
      </c>
      <c r="Q733" s="837">
        <v>0.75</v>
      </c>
      <c r="R733" s="832">
        <v>6</v>
      </c>
      <c r="S733" s="837">
        <v>0.75</v>
      </c>
      <c r="T733" s="836">
        <v>1.5</v>
      </c>
      <c r="U733" s="838">
        <v>0.75</v>
      </c>
    </row>
    <row r="734" spans="1:21" ht="14.4" customHeight="1" x14ac:dyDescent="0.3">
      <c r="A734" s="831">
        <v>11</v>
      </c>
      <c r="B734" s="832" t="s">
        <v>1297</v>
      </c>
      <c r="C734" s="832" t="s">
        <v>1302</v>
      </c>
      <c r="D734" s="833" t="s">
        <v>2255</v>
      </c>
      <c r="E734" s="834" t="s">
        <v>1318</v>
      </c>
      <c r="F734" s="832" t="s">
        <v>1298</v>
      </c>
      <c r="G734" s="832" t="s">
        <v>1438</v>
      </c>
      <c r="H734" s="832" t="s">
        <v>592</v>
      </c>
      <c r="I734" s="832" t="s">
        <v>1439</v>
      </c>
      <c r="J734" s="832" t="s">
        <v>1440</v>
      </c>
      <c r="K734" s="832" t="s">
        <v>1441</v>
      </c>
      <c r="L734" s="835">
        <v>72.64</v>
      </c>
      <c r="M734" s="835">
        <v>1816</v>
      </c>
      <c r="N734" s="832">
        <v>25</v>
      </c>
      <c r="O734" s="836">
        <v>19</v>
      </c>
      <c r="P734" s="835">
        <v>1162.24</v>
      </c>
      <c r="Q734" s="837">
        <v>0.64</v>
      </c>
      <c r="R734" s="832">
        <v>16</v>
      </c>
      <c r="S734" s="837">
        <v>0.64</v>
      </c>
      <c r="T734" s="836">
        <v>12</v>
      </c>
      <c r="U734" s="838">
        <v>0.63157894736842102</v>
      </c>
    </row>
    <row r="735" spans="1:21" ht="14.4" customHeight="1" x14ac:dyDescent="0.3">
      <c r="A735" s="831">
        <v>11</v>
      </c>
      <c r="B735" s="832" t="s">
        <v>1297</v>
      </c>
      <c r="C735" s="832" t="s">
        <v>1302</v>
      </c>
      <c r="D735" s="833" t="s">
        <v>2255</v>
      </c>
      <c r="E735" s="834" t="s">
        <v>1318</v>
      </c>
      <c r="F735" s="832" t="s">
        <v>1298</v>
      </c>
      <c r="G735" s="832" t="s">
        <v>1438</v>
      </c>
      <c r="H735" s="832" t="s">
        <v>592</v>
      </c>
      <c r="I735" s="832" t="s">
        <v>1921</v>
      </c>
      <c r="J735" s="832" t="s">
        <v>1922</v>
      </c>
      <c r="K735" s="832" t="s">
        <v>1923</v>
      </c>
      <c r="L735" s="835">
        <v>0</v>
      </c>
      <c r="M735" s="835">
        <v>0</v>
      </c>
      <c r="N735" s="832">
        <v>9</v>
      </c>
      <c r="O735" s="836">
        <v>5</v>
      </c>
      <c r="P735" s="835">
        <v>0</v>
      </c>
      <c r="Q735" s="837"/>
      <c r="R735" s="832">
        <v>6</v>
      </c>
      <c r="S735" s="837">
        <v>0.66666666666666663</v>
      </c>
      <c r="T735" s="836">
        <v>3</v>
      </c>
      <c r="U735" s="838">
        <v>0.6</v>
      </c>
    </row>
    <row r="736" spans="1:21" ht="14.4" customHeight="1" x14ac:dyDescent="0.3">
      <c r="A736" s="831">
        <v>11</v>
      </c>
      <c r="B736" s="832" t="s">
        <v>1297</v>
      </c>
      <c r="C736" s="832" t="s">
        <v>1302</v>
      </c>
      <c r="D736" s="833" t="s">
        <v>2255</v>
      </c>
      <c r="E736" s="834" t="s">
        <v>1318</v>
      </c>
      <c r="F736" s="832" t="s">
        <v>1298</v>
      </c>
      <c r="G736" s="832" t="s">
        <v>1492</v>
      </c>
      <c r="H736" s="832" t="s">
        <v>592</v>
      </c>
      <c r="I736" s="832" t="s">
        <v>1561</v>
      </c>
      <c r="J736" s="832" t="s">
        <v>659</v>
      </c>
      <c r="K736" s="832" t="s">
        <v>1494</v>
      </c>
      <c r="L736" s="835">
        <v>91.11</v>
      </c>
      <c r="M736" s="835">
        <v>182.22</v>
      </c>
      <c r="N736" s="832">
        <v>2</v>
      </c>
      <c r="O736" s="836">
        <v>1</v>
      </c>
      <c r="P736" s="835">
        <v>182.22</v>
      </c>
      <c r="Q736" s="837">
        <v>1</v>
      </c>
      <c r="R736" s="832">
        <v>2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11</v>
      </c>
      <c r="B737" s="832" t="s">
        <v>1297</v>
      </c>
      <c r="C737" s="832" t="s">
        <v>1302</v>
      </c>
      <c r="D737" s="833" t="s">
        <v>2255</v>
      </c>
      <c r="E737" s="834" t="s">
        <v>1318</v>
      </c>
      <c r="F737" s="832" t="s">
        <v>1298</v>
      </c>
      <c r="G737" s="832" t="s">
        <v>1660</v>
      </c>
      <c r="H737" s="832" t="s">
        <v>592</v>
      </c>
      <c r="I737" s="832" t="s">
        <v>1661</v>
      </c>
      <c r="J737" s="832" t="s">
        <v>832</v>
      </c>
      <c r="K737" s="832" t="s">
        <v>1662</v>
      </c>
      <c r="L737" s="835">
        <v>107.27</v>
      </c>
      <c r="M737" s="835">
        <v>214.54</v>
      </c>
      <c r="N737" s="832">
        <v>2</v>
      </c>
      <c r="O737" s="836">
        <v>1</v>
      </c>
      <c r="P737" s="835">
        <v>214.54</v>
      </c>
      <c r="Q737" s="837">
        <v>1</v>
      </c>
      <c r="R737" s="832">
        <v>2</v>
      </c>
      <c r="S737" s="837">
        <v>1</v>
      </c>
      <c r="T737" s="836">
        <v>1</v>
      </c>
      <c r="U737" s="838">
        <v>1</v>
      </c>
    </row>
    <row r="738" spans="1:21" ht="14.4" customHeight="1" x14ac:dyDescent="0.3">
      <c r="A738" s="831">
        <v>11</v>
      </c>
      <c r="B738" s="832" t="s">
        <v>1297</v>
      </c>
      <c r="C738" s="832" t="s">
        <v>1302</v>
      </c>
      <c r="D738" s="833" t="s">
        <v>2255</v>
      </c>
      <c r="E738" s="834" t="s">
        <v>1318</v>
      </c>
      <c r="F738" s="832" t="s">
        <v>1298</v>
      </c>
      <c r="G738" s="832" t="s">
        <v>1499</v>
      </c>
      <c r="H738" s="832" t="s">
        <v>592</v>
      </c>
      <c r="I738" s="832" t="s">
        <v>1500</v>
      </c>
      <c r="J738" s="832" t="s">
        <v>1501</v>
      </c>
      <c r="K738" s="832" t="s">
        <v>1502</v>
      </c>
      <c r="L738" s="835">
        <v>159.71</v>
      </c>
      <c r="M738" s="835">
        <v>3353.91</v>
      </c>
      <c r="N738" s="832">
        <v>21</v>
      </c>
      <c r="O738" s="836">
        <v>6.5</v>
      </c>
      <c r="P738" s="835">
        <v>1437.3899999999999</v>
      </c>
      <c r="Q738" s="837">
        <v>0.42857142857142855</v>
      </c>
      <c r="R738" s="832">
        <v>9</v>
      </c>
      <c r="S738" s="837">
        <v>0.42857142857142855</v>
      </c>
      <c r="T738" s="836">
        <v>2.5</v>
      </c>
      <c r="U738" s="838">
        <v>0.38461538461538464</v>
      </c>
    </row>
    <row r="739" spans="1:21" ht="14.4" customHeight="1" x14ac:dyDescent="0.3">
      <c r="A739" s="831">
        <v>11</v>
      </c>
      <c r="B739" s="832" t="s">
        <v>1297</v>
      </c>
      <c r="C739" s="832" t="s">
        <v>1302</v>
      </c>
      <c r="D739" s="833" t="s">
        <v>2255</v>
      </c>
      <c r="E739" s="834" t="s">
        <v>1318</v>
      </c>
      <c r="F739" s="832" t="s">
        <v>1298</v>
      </c>
      <c r="G739" s="832" t="s">
        <v>1371</v>
      </c>
      <c r="H739" s="832" t="s">
        <v>592</v>
      </c>
      <c r="I739" s="832" t="s">
        <v>1372</v>
      </c>
      <c r="J739" s="832" t="s">
        <v>870</v>
      </c>
      <c r="K739" s="832" t="s">
        <v>1373</v>
      </c>
      <c r="L739" s="835">
        <v>0</v>
      </c>
      <c r="M739" s="835">
        <v>0</v>
      </c>
      <c r="N739" s="832">
        <v>7</v>
      </c>
      <c r="O739" s="836">
        <v>2.5</v>
      </c>
      <c r="P739" s="835">
        <v>0</v>
      </c>
      <c r="Q739" s="837"/>
      <c r="R739" s="832">
        <v>3</v>
      </c>
      <c r="S739" s="837">
        <v>0.42857142857142855</v>
      </c>
      <c r="T739" s="836">
        <v>1.5</v>
      </c>
      <c r="U739" s="838">
        <v>0.6</v>
      </c>
    </row>
    <row r="740" spans="1:21" ht="14.4" customHeight="1" x14ac:dyDescent="0.3">
      <c r="A740" s="831">
        <v>11</v>
      </c>
      <c r="B740" s="832" t="s">
        <v>1297</v>
      </c>
      <c r="C740" s="832" t="s">
        <v>1302</v>
      </c>
      <c r="D740" s="833" t="s">
        <v>2255</v>
      </c>
      <c r="E740" s="834" t="s">
        <v>1318</v>
      </c>
      <c r="F740" s="832" t="s">
        <v>1298</v>
      </c>
      <c r="G740" s="832" t="s">
        <v>1615</v>
      </c>
      <c r="H740" s="832" t="s">
        <v>592</v>
      </c>
      <c r="I740" s="832" t="s">
        <v>1616</v>
      </c>
      <c r="J740" s="832" t="s">
        <v>1617</v>
      </c>
      <c r="K740" s="832" t="s">
        <v>1618</v>
      </c>
      <c r="L740" s="835">
        <v>1776.68</v>
      </c>
      <c r="M740" s="835">
        <v>1776.68</v>
      </c>
      <c r="N740" s="832">
        <v>1</v>
      </c>
      <c r="O740" s="836">
        <v>0.5</v>
      </c>
      <c r="P740" s="835">
        <v>1776.68</v>
      </c>
      <c r="Q740" s="837">
        <v>1</v>
      </c>
      <c r="R740" s="832">
        <v>1</v>
      </c>
      <c r="S740" s="837">
        <v>1</v>
      </c>
      <c r="T740" s="836">
        <v>0.5</v>
      </c>
      <c r="U740" s="838">
        <v>1</v>
      </c>
    </row>
    <row r="741" spans="1:21" ht="14.4" customHeight="1" x14ac:dyDescent="0.3">
      <c r="A741" s="831">
        <v>11</v>
      </c>
      <c r="B741" s="832" t="s">
        <v>1297</v>
      </c>
      <c r="C741" s="832" t="s">
        <v>1302</v>
      </c>
      <c r="D741" s="833" t="s">
        <v>2255</v>
      </c>
      <c r="E741" s="834" t="s">
        <v>1318</v>
      </c>
      <c r="F741" s="832" t="s">
        <v>1298</v>
      </c>
      <c r="G741" s="832" t="s">
        <v>1382</v>
      </c>
      <c r="H741" s="832" t="s">
        <v>592</v>
      </c>
      <c r="I741" s="832" t="s">
        <v>1383</v>
      </c>
      <c r="J741" s="832" t="s">
        <v>702</v>
      </c>
      <c r="K741" s="832" t="s">
        <v>1384</v>
      </c>
      <c r="L741" s="835">
        <v>0</v>
      </c>
      <c r="M741" s="835">
        <v>0</v>
      </c>
      <c r="N741" s="832">
        <v>2</v>
      </c>
      <c r="O741" s="836">
        <v>1</v>
      </c>
      <c r="P741" s="835"/>
      <c r="Q741" s="837"/>
      <c r="R741" s="832"/>
      <c r="S741" s="837">
        <v>0</v>
      </c>
      <c r="T741" s="836"/>
      <c r="U741" s="838">
        <v>0</v>
      </c>
    </row>
    <row r="742" spans="1:21" ht="14.4" customHeight="1" x14ac:dyDescent="0.3">
      <c r="A742" s="831">
        <v>11</v>
      </c>
      <c r="B742" s="832" t="s">
        <v>1297</v>
      </c>
      <c r="C742" s="832" t="s">
        <v>1302</v>
      </c>
      <c r="D742" s="833" t="s">
        <v>2255</v>
      </c>
      <c r="E742" s="834" t="s">
        <v>1318</v>
      </c>
      <c r="F742" s="832" t="s">
        <v>1298</v>
      </c>
      <c r="G742" s="832" t="s">
        <v>1873</v>
      </c>
      <c r="H742" s="832" t="s">
        <v>592</v>
      </c>
      <c r="I742" s="832" t="s">
        <v>1874</v>
      </c>
      <c r="J742" s="832" t="s">
        <v>958</v>
      </c>
      <c r="K742" s="832" t="s">
        <v>1099</v>
      </c>
      <c r="L742" s="835">
        <v>38.56</v>
      </c>
      <c r="M742" s="835">
        <v>231.36</v>
      </c>
      <c r="N742" s="832">
        <v>6</v>
      </c>
      <c r="O742" s="836">
        <v>3.5</v>
      </c>
      <c r="P742" s="835">
        <v>77.12</v>
      </c>
      <c r="Q742" s="837">
        <v>0.33333333333333331</v>
      </c>
      <c r="R742" s="832">
        <v>2</v>
      </c>
      <c r="S742" s="837">
        <v>0.33333333333333331</v>
      </c>
      <c r="T742" s="836">
        <v>1</v>
      </c>
      <c r="U742" s="838">
        <v>0.2857142857142857</v>
      </c>
    </row>
    <row r="743" spans="1:21" ht="14.4" customHeight="1" x14ac:dyDescent="0.3">
      <c r="A743" s="831">
        <v>11</v>
      </c>
      <c r="B743" s="832" t="s">
        <v>1297</v>
      </c>
      <c r="C743" s="832" t="s">
        <v>1302</v>
      </c>
      <c r="D743" s="833" t="s">
        <v>2255</v>
      </c>
      <c r="E743" s="834" t="s">
        <v>1318</v>
      </c>
      <c r="F743" s="832" t="s">
        <v>1298</v>
      </c>
      <c r="G743" s="832" t="s">
        <v>1339</v>
      </c>
      <c r="H743" s="832" t="s">
        <v>635</v>
      </c>
      <c r="I743" s="832" t="s">
        <v>1340</v>
      </c>
      <c r="J743" s="832" t="s">
        <v>673</v>
      </c>
      <c r="K743" s="832" t="s">
        <v>1090</v>
      </c>
      <c r="L743" s="835">
        <v>736.33</v>
      </c>
      <c r="M743" s="835">
        <v>46388.790000000008</v>
      </c>
      <c r="N743" s="832">
        <v>63</v>
      </c>
      <c r="O743" s="836">
        <v>19</v>
      </c>
      <c r="P743" s="835">
        <v>35343.840000000011</v>
      </c>
      <c r="Q743" s="837">
        <v>0.76190476190476197</v>
      </c>
      <c r="R743" s="832">
        <v>48</v>
      </c>
      <c r="S743" s="837">
        <v>0.76190476190476186</v>
      </c>
      <c r="T743" s="836">
        <v>14.5</v>
      </c>
      <c r="U743" s="838">
        <v>0.76315789473684215</v>
      </c>
    </row>
    <row r="744" spans="1:21" ht="14.4" customHeight="1" x14ac:dyDescent="0.3">
      <c r="A744" s="831">
        <v>11</v>
      </c>
      <c r="B744" s="832" t="s">
        <v>1297</v>
      </c>
      <c r="C744" s="832" t="s">
        <v>1302</v>
      </c>
      <c r="D744" s="833" t="s">
        <v>2255</v>
      </c>
      <c r="E744" s="834" t="s">
        <v>1318</v>
      </c>
      <c r="F744" s="832" t="s">
        <v>1298</v>
      </c>
      <c r="G744" s="832" t="s">
        <v>1339</v>
      </c>
      <c r="H744" s="832" t="s">
        <v>635</v>
      </c>
      <c r="I744" s="832" t="s">
        <v>1341</v>
      </c>
      <c r="J744" s="832" t="s">
        <v>673</v>
      </c>
      <c r="K744" s="832" t="s">
        <v>1165</v>
      </c>
      <c r="L744" s="835">
        <v>923.74</v>
      </c>
      <c r="M744" s="835">
        <v>2771.2200000000003</v>
      </c>
      <c r="N744" s="832">
        <v>3</v>
      </c>
      <c r="O744" s="836">
        <v>0.5</v>
      </c>
      <c r="P744" s="835">
        <v>2771.2200000000003</v>
      </c>
      <c r="Q744" s="837">
        <v>1</v>
      </c>
      <c r="R744" s="832">
        <v>3</v>
      </c>
      <c r="S744" s="837">
        <v>1</v>
      </c>
      <c r="T744" s="836">
        <v>0.5</v>
      </c>
      <c r="U744" s="838">
        <v>1</v>
      </c>
    </row>
    <row r="745" spans="1:21" ht="14.4" customHeight="1" x14ac:dyDescent="0.3">
      <c r="A745" s="831">
        <v>11</v>
      </c>
      <c r="B745" s="832" t="s">
        <v>1297</v>
      </c>
      <c r="C745" s="832" t="s">
        <v>1302</v>
      </c>
      <c r="D745" s="833" t="s">
        <v>2255</v>
      </c>
      <c r="E745" s="834" t="s">
        <v>1318</v>
      </c>
      <c r="F745" s="832" t="s">
        <v>1298</v>
      </c>
      <c r="G745" s="832" t="s">
        <v>1358</v>
      </c>
      <c r="H745" s="832" t="s">
        <v>635</v>
      </c>
      <c r="I745" s="832" t="s">
        <v>1144</v>
      </c>
      <c r="J745" s="832" t="s">
        <v>636</v>
      </c>
      <c r="K745" s="832" t="s">
        <v>1145</v>
      </c>
      <c r="L745" s="835">
        <v>48.42</v>
      </c>
      <c r="M745" s="835">
        <v>1549.4400000000003</v>
      </c>
      <c r="N745" s="832">
        <v>32</v>
      </c>
      <c r="O745" s="836">
        <v>24</v>
      </c>
      <c r="P745" s="835">
        <v>338.94000000000005</v>
      </c>
      <c r="Q745" s="837">
        <v>0.21875</v>
      </c>
      <c r="R745" s="832">
        <v>7</v>
      </c>
      <c r="S745" s="837">
        <v>0.21875</v>
      </c>
      <c r="T745" s="836">
        <v>5.5</v>
      </c>
      <c r="U745" s="838">
        <v>0.22916666666666666</v>
      </c>
    </row>
    <row r="746" spans="1:21" ht="14.4" customHeight="1" x14ac:dyDescent="0.3">
      <c r="A746" s="831">
        <v>11</v>
      </c>
      <c r="B746" s="832" t="s">
        <v>1297</v>
      </c>
      <c r="C746" s="832" t="s">
        <v>1302</v>
      </c>
      <c r="D746" s="833" t="s">
        <v>2255</v>
      </c>
      <c r="E746" s="834" t="s">
        <v>1318</v>
      </c>
      <c r="F746" s="832" t="s">
        <v>1298</v>
      </c>
      <c r="G746" s="832" t="s">
        <v>1358</v>
      </c>
      <c r="H746" s="832" t="s">
        <v>592</v>
      </c>
      <c r="I746" s="832" t="s">
        <v>1462</v>
      </c>
      <c r="J746" s="832" t="s">
        <v>636</v>
      </c>
      <c r="K746" s="832" t="s">
        <v>1463</v>
      </c>
      <c r="L746" s="835">
        <v>48.42</v>
      </c>
      <c r="M746" s="835">
        <v>290.52</v>
      </c>
      <c r="N746" s="832">
        <v>6</v>
      </c>
      <c r="O746" s="836">
        <v>2.5</v>
      </c>
      <c r="P746" s="835"/>
      <c r="Q746" s="837">
        <v>0</v>
      </c>
      <c r="R746" s="832"/>
      <c r="S746" s="837">
        <v>0</v>
      </c>
      <c r="T746" s="836"/>
      <c r="U746" s="838">
        <v>0</v>
      </c>
    </row>
    <row r="747" spans="1:21" ht="14.4" customHeight="1" x14ac:dyDescent="0.3">
      <c r="A747" s="831">
        <v>11</v>
      </c>
      <c r="B747" s="832" t="s">
        <v>1297</v>
      </c>
      <c r="C747" s="832" t="s">
        <v>1302</v>
      </c>
      <c r="D747" s="833" t="s">
        <v>2255</v>
      </c>
      <c r="E747" s="834" t="s">
        <v>1318</v>
      </c>
      <c r="F747" s="832" t="s">
        <v>1298</v>
      </c>
      <c r="G747" s="832" t="s">
        <v>1478</v>
      </c>
      <c r="H747" s="832" t="s">
        <v>592</v>
      </c>
      <c r="I747" s="832" t="s">
        <v>2088</v>
      </c>
      <c r="J747" s="832" t="s">
        <v>678</v>
      </c>
      <c r="K747" s="832" t="s">
        <v>2085</v>
      </c>
      <c r="L747" s="835">
        <v>32.25</v>
      </c>
      <c r="M747" s="835">
        <v>64.5</v>
      </c>
      <c r="N747" s="832">
        <v>2</v>
      </c>
      <c r="O747" s="836">
        <v>1.5</v>
      </c>
      <c r="P747" s="835">
        <v>32.25</v>
      </c>
      <c r="Q747" s="837">
        <v>0.5</v>
      </c>
      <c r="R747" s="832">
        <v>1</v>
      </c>
      <c r="S747" s="837">
        <v>0.5</v>
      </c>
      <c r="T747" s="836">
        <v>0.5</v>
      </c>
      <c r="U747" s="838">
        <v>0.33333333333333331</v>
      </c>
    </row>
    <row r="748" spans="1:21" ht="14.4" customHeight="1" x14ac:dyDescent="0.3">
      <c r="A748" s="831">
        <v>11</v>
      </c>
      <c r="B748" s="832" t="s">
        <v>1297</v>
      </c>
      <c r="C748" s="832" t="s">
        <v>1302</v>
      </c>
      <c r="D748" s="833" t="s">
        <v>2255</v>
      </c>
      <c r="E748" s="834" t="s">
        <v>1318</v>
      </c>
      <c r="F748" s="832" t="s">
        <v>1298</v>
      </c>
      <c r="G748" s="832" t="s">
        <v>1342</v>
      </c>
      <c r="H748" s="832" t="s">
        <v>635</v>
      </c>
      <c r="I748" s="832" t="s">
        <v>1147</v>
      </c>
      <c r="J748" s="832" t="s">
        <v>1148</v>
      </c>
      <c r="K748" s="832" t="s">
        <v>1149</v>
      </c>
      <c r="L748" s="835">
        <v>0</v>
      </c>
      <c r="M748" s="835">
        <v>0</v>
      </c>
      <c r="N748" s="832">
        <v>31</v>
      </c>
      <c r="O748" s="836">
        <v>19.5</v>
      </c>
      <c r="P748" s="835">
        <v>0</v>
      </c>
      <c r="Q748" s="837"/>
      <c r="R748" s="832">
        <v>23</v>
      </c>
      <c r="S748" s="837">
        <v>0.74193548387096775</v>
      </c>
      <c r="T748" s="836">
        <v>13</v>
      </c>
      <c r="U748" s="838">
        <v>0.66666666666666663</v>
      </c>
    </row>
    <row r="749" spans="1:21" ht="14.4" customHeight="1" x14ac:dyDescent="0.3">
      <c r="A749" s="831">
        <v>11</v>
      </c>
      <c r="B749" s="832" t="s">
        <v>1297</v>
      </c>
      <c r="C749" s="832" t="s">
        <v>1302</v>
      </c>
      <c r="D749" s="833" t="s">
        <v>2255</v>
      </c>
      <c r="E749" s="834" t="s">
        <v>1318</v>
      </c>
      <c r="F749" s="832" t="s">
        <v>1298</v>
      </c>
      <c r="G749" s="832" t="s">
        <v>2093</v>
      </c>
      <c r="H749" s="832" t="s">
        <v>592</v>
      </c>
      <c r="I749" s="832" t="s">
        <v>2097</v>
      </c>
      <c r="J749" s="832" t="s">
        <v>2095</v>
      </c>
      <c r="K749" s="832" t="s">
        <v>2098</v>
      </c>
      <c r="L749" s="835">
        <v>59.56</v>
      </c>
      <c r="M749" s="835">
        <v>119.12</v>
      </c>
      <c r="N749" s="832">
        <v>2</v>
      </c>
      <c r="O749" s="836">
        <v>1</v>
      </c>
      <c r="P749" s="835"/>
      <c r="Q749" s="837">
        <v>0</v>
      </c>
      <c r="R749" s="832"/>
      <c r="S749" s="837">
        <v>0</v>
      </c>
      <c r="T749" s="836"/>
      <c r="U749" s="838">
        <v>0</v>
      </c>
    </row>
    <row r="750" spans="1:21" ht="14.4" customHeight="1" x14ac:dyDescent="0.3">
      <c r="A750" s="831">
        <v>11</v>
      </c>
      <c r="B750" s="832" t="s">
        <v>1297</v>
      </c>
      <c r="C750" s="832" t="s">
        <v>1302</v>
      </c>
      <c r="D750" s="833" t="s">
        <v>2255</v>
      </c>
      <c r="E750" s="834" t="s">
        <v>1318</v>
      </c>
      <c r="F750" s="832" t="s">
        <v>1298</v>
      </c>
      <c r="G750" s="832" t="s">
        <v>1422</v>
      </c>
      <c r="H750" s="832" t="s">
        <v>592</v>
      </c>
      <c r="I750" s="832" t="s">
        <v>2143</v>
      </c>
      <c r="J750" s="832" t="s">
        <v>1424</v>
      </c>
      <c r="K750" s="832" t="s">
        <v>2144</v>
      </c>
      <c r="L750" s="835">
        <v>0</v>
      </c>
      <c r="M750" s="835">
        <v>0</v>
      </c>
      <c r="N750" s="832">
        <v>1</v>
      </c>
      <c r="O750" s="836">
        <v>0.5</v>
      </c>
      <c r="P750" s="835"/>
      <c r="Q750" s="837"/>
      <c r="R750" s="832"/>
      <c r="S750" s="837">
        <v>0</v>
      </c>
      <c r="T750" s="836"/>
      <c r="U750" s="838">
        <v>0</v>
      </c>
    </row>
    <row r="751" spans="1:21" ht="14.4" customHeight="1" x14ac:dyDescent="0.3">
      <c r="A751" s="831">
        <v>11</v>
      </c>
      <c r="B751" s="832" t="s">
        <v>1297</v>
      </c>
      <c r="C751" s="832" t="s">
        <v>1302</v>
      </c>
      <c r="D751" s="833" t="s">
        <v>2255</v>
      </c>
      <c r="E751" s="834" t="s">
        <v>1318</v>
      </c>
      <c r="F751" s="832" t="s">
        <v>1298</v>
      </c>
      <c r="G751" s="832" t="s">
        <v>1402</v>
      </c>
      <c r="H751" s="832" t="s">
        <v>592</v>
      </c>
      <c r="I751" s="832" t="s">
        <v>1403</v>
      </c>
      <c r="J751" s="832" t="s">
        <v>1404</v>
      </c>
      <c r="K751" s="832" t="s">
        <v>1405</v>
      </c>
      <c r="L751" s="835">
        <v>50.32</v>
      </c>
      <c r="M751" s="835">
        <v>402.56</v>
      </c>
      <c r="N751" s="832">
        <v>8</v>
      </c>
      <c r="O751" s="836">
        <v>4</v>
      </c>
      <c r="P751" s="835">
        <v>352.24</v>
      </c>
      <c r="Q751" s="837">
        <v>0.875</v>
      </c>
      <c r="R751" s="832">
        <v>7</v>
      </c>
      <c r="S751" s="837">
        <v>0.875</v>
      </c>
      <c r="T751" s="836">
        <v>3.5</v>
      </c>
      <c r="U751" s="838">
        <v>0.875</v>
      </c>
    </row>
    <row r="752" spans="1:21" ht="14.4" customHeight="1" x14ac:dyDescent="0.3">
      <c r="A752" s="831">
        <v>11</v>
      </c>
      <c r="B752" s="832" t="s">
        <v>1297</v>
      </c>
      <c r="C752" s="832" t="s">
        <v>1302</v>
      </c>
      <c r="D752" s="833" t="s">
        <v>2255</v>
      </c>
      <c r="E752" s="834" t="s">
        <v>1318</v>
      </c>
      <c r="F752" s="832" t="s">
        <v>1298</v>
      </c>
      <c r="G752" s="832" t="s">
        <v>1426</v>
      </c>
      <c r="H752" s="832" t="s">
        <v>635</v>
      </c>
      <c r="I752" s="832" t="s">
        <v>1127</v>
      </c>
      <c r="J752" s="832" t="s">
        <v>1017</v>
      </c>
      <c r="K752" s="832" t="s">
        <v>1128</v>
      </c>
      <c r="L752" s="835">
        <v>154.36000000000001</v>
      </c>
      <c r="M752" s="835">
        <v>154.36000000000001</v>
      </c>
      <c r="N752" s="832">
        <v>1</v>
      </c>
      <c r="O752" s="836">
        <v>1</v>
      </c>
      <c r="P752" s="835">
        <v>154.36000000000001</v>
      </c>
      <c r="Q752" s="837">
        <v>1</v>
      </c>
      <c r="R752" s="832">
        <v>1</v>
      </c>
      <c r="S752" s="837">
        <v>1</v>
      </c>
      <c r="T752" s="836">
        <v>1</v>
      </c>
      <c r="U752" s="838">
        <v>1</v>
      </c>
    </row>
    <row r="753" spans="1:21" ht="14.4" customHeight="1" x14ac:dyDescent="0.3">
      <c r="A753" s="831">
        <v>11</v>
      </c>
      <c r="B753" s="832" t="s">
        <v>1297</v>
      </c>
      <c r="C753" s="832" t="s">
        <v>1302</v>
      </c>
      <c r="D753" s="833" t="s">
        <v>2255</v>
      </c>
      <c r="E753" s="834" t="s">
        <v>1318</v>
      </c>
      <c r="F753" s="832" t="s">
        <v>1298</v>
      </c>
      <c r="G753" s="832" t="s">
        <v>1426</v>
      </c>
      <c r="H753" s="832" t="s">
        <v>592</v>
      </c>
      <c r="I753" s="832" t="s">
        <v>1804</v>
      </c>
      <c r="J753" s="832" t="s">
        <v>1017</v>
      </c>
      <c r="K753" s="832" t="s">
        <v>1128</v>
      </c>
      <c r="L753" s="835">
        <v>154.36000000000001</v>
      </c>
      <c r="M753" s="835">
        <v>308.72000000000003</v>
      </c>
      <c r="N753" s="832">
        <v>2</v>
      </c>
      <c r="O753" s="836">
        <v>1.5</v>
      </c>
      <c r="P753" s="835">
        <v>308.72000000000003</v>
      </c>
      <c r="Q753" s="837">
        <v>1</v>
      </c>
      <c r="R753" s="832">
        <v>2</v>
      </c>
      <c r="S753" s="837">
        <v>1</v>
      </c>
      <c r="T753" s="836">
        <v>1.5</v>
      </c>
      <c r="U753" s="838">
        <v>1</v>
      </c>
    </row>
    <row r="754" spans="1:21" ht="14.4" customHeight="1" x14ac:dyDescent="0.3">
      <c r="A754" s="831">
        <v>11</v>
      </c>
      <c r="B754" s="832" t="s">
        <v>1297</v>
      </c>
      <c r="C754" s="832" t="s">
        <v>1302</v>
      </c>
      <c r="D754" s="833" t="s">
        <v>2255</v>
      </c>
      <c r="E754" s="834" t="s">
        <v>1318</v>
      </c>
      <c r="F754" s="832" t="s">
        <v>1298</v>
      </c>
      <c r="G754" s="832" t="s">
        <v>1426</v>
      </c>
      <c r="H754" s="832" t="s">
        <v>635</v>
      </c>
      <c r="I754" s="832" t="s">
        <v>1265</v>
      </c>
      <c r="J754" s="832" t="s">
        <v>1017</v>
      </c>
      <c r="K754" s="832" t="s">
        <v>1266</v>
      </c>
      <c r="L754" s="835">
        <v>225.06</v>
      </c>
      <c r="M754" s="835">
        <v>450.12</v>
      </c>
      <c r="N754" s="832">
        <v>2</v>
      </c>
      <c r="O754" s="836">
        <v>2</v>
      </c>
      <c r="P754" s="835">
        <v>450.12</v>
      </c>
      <c r="Q754" s="837">
        <v>1</v>
      </c>
      <c r="R754" s="832">
        <v>2</v>
      </c>
      <c r="S754" s="837">
        <v>1</v>
      </c>
      <c r="T754" s="836">
        <v>2</v>
      </c>
      <c r="U754" s="838">
        <v>1</v>
      </c>
    </row>
    <row r="755" spans="1:21" ht="14.4" customHeight="1" x14ac:dyDescent="0.3">
      <c r="A755" s="831">
        <v>11</v>
      </c>
      <c r="B755" s="832" t="s">
        <v>1297</v>
      </c>
      <c r="C755" s="832" t="s">
        <v>1302</v>
      </c>
      <c r="D755" s="833" t="s">
        <v>2255</v>
      </c>
      <c r="E755" s="834" t="s">
        <v>1318</v>
      </c>
      <c r="F755" s="832" t="s">
        <v>1299</v>
      </c>
      <c r="G755" s="832" t="s">
        <v>1516</v>
      </c>
      <c r="H755" s="832" t="s">
        <v>592</v>
      </c>
      <c r="I755" s="832" t="s">
        <v>1517</v>
      </c>
      <c r="J755" s="832" t="s">
        <v>1518</v>
      </c>
      <c r="K755" s="832" t="s">
        <v>1519</v>
      </c>
      <c r="L755" s="835">
        <v>0</v>
      </c>
      <c r="M755" s="835">
        <v>0</v>
      </c>
      <c r="N755" s="832">
        <v>11</v>
      </c>
      <c r="O755" s="836">
        <v>11</v>
      </c>
      <c r="P755" s="835"/>
      <c r="Q755" s="837"/>
      <c r="R755" s="832"/>
      <c r="S755" s="837">
        <v>0</v>
      </c>
      <c r="T755" s="836"/>
      <c r="U755" s="838">
        <v>0</v>
      </c>
    </row>
    <row r="756" spans="1:21" ht="14.4" customHeight="1" x14ac:dyDescent="0.3">
      <c r="A756" s="831">
        <v>11</v>
      </c>
      <c r="B756" s="832" t="s">
        <v>1297</v>
      </c>
      <c r="C756" s="832" t="s">
        <v>1302</v>
      </c>
      <c r="D756" s="833" t="s">
        <v>2255</v>
      </c>
      <c r="E756" s="834" t="s">
        <v>1318</v>
      </c>
      <c r="F756" s="832" t="s">
        <v>1299</v>
      </c>
      <c r="G756" s="832" t="s">
        <v>1347</v>
      </c>
      <c r="H756" s="832" t="s">
        <v>592</v>
      </c>
      <c r="I756" s="832" t="s">
        <v>2145</v>
      </c>
      <c r="J756" s="832" t="s">
        <v>2146</v>
      </c>
      <c r="K756" s="832" t="s">
        <v>2147</v>
      </c>
      <c r="L756" s="835">
        <v>492.18</v>
      </c>
      <c r="M756" s="835">
        <v>492.18</v>
      </c>
      <c r="N756" s="832">
        <v>1</v>
      </c>
      <c r="O756" s="836">
        <v>1</v>
      </c>
      <c r="P756" s="835">
        <v>492.18</v>
      </c>
      <c r="Q756" s="837">
        <v>1</v>
      </c>
      <c r="R756" s="832">
        <v>1</v>
      </c>
      <c r="S756" s="837">
        <v>1</v>
      </c>
      <c r="T756" s="836">
        <v>1</v>
      </c>
      <c r="U756" s="838">
        <v>1</v>
      </c>
    </row>
    <row r="757" spans="1:21" ht="14.4" customHeight="1" x14ac:dyDescent="0.3">
      <c r="A757" s="831">
        <v>11</v>
      </c>
      <c r="B757" s="832" t="s">
        <v>1297</v>
      </c>
      <c r="C757" s="832" t="s">
        <v>1302</v>
      </c>
      <c r="D757" s="833" t="s">
        <v>2255</v>
      </c>
      <c r="E757" s="834" t="s">
        <v>1318</v>
      </c>
      <c r="F757" s="832" t="s">
        <v>1299</v>
      </c>
      <c r="G757" s="832" t="s">
        <v>1347</v>
      </c>
      <c r="H757" s="832" t="s">
        <v>592</v>
      </c>
      <c r="I757" s="832" t="s">
        <v>1348</v>
      </c>
      <c r="J757" s="832" t="s">
        <v>1349</v>
      </c>
      <c r="K757" s="832" t="s">
        <v>1350</v>
      </c>
      <c r="L757" s="835">
        <v>245.43</v>
      </c>
      <c r="M757" s="835">
        <v>245.43</v>
      </c>
      <c r="N757" s="832">
        <v>1</v>
      </c>
      <c r="O757" s="836">
        <v>1</v>
      </c>
      <c r="P757" s="835">
        <v>245.43</v>
      </c>
      <c r="Q757" s="837">
        <v>1</v>
      </c>
      <c r="R757" s="832">
        <v>1</v>
      </c>
      <c r="S757" s="837">
        <v>1</v>
      </c>
      <c r="T757" s="836">
        <v>1</v>
      </c>
      <c r="U757" s="838">
        <v>1</v>
      </c>
    </row>
    <row r="758" spans="1:21" ht="14.4" customHeight="1" x14ac:dyDescent="0.3">
      <c r="A758" s="831">
        <v>11</v>
      </c>
      <c r="B758" s="832" t="s">
        <v>1297</v>
      </c>
      <c r="C758" s="832" t="s">
        <v>1302</v>
      </c>
      <c r="D758" s="833" t="s">
        <v>2255</v>
      </c>
      <c r="E758" s="834" t="s">
        <v>1318</v>
      </c>
      <c r="F758" s="832" t="s">
        <v>1299</v>
      </c>
      <c r="G758" s="832" t="s">
        <v>1347</v>
      </c>
      <c r="H758" s="832" t="s">
        <v>592</v>
      </c>
      <c r="I758" s="832" t="s">
        <v>1406</v>
      </c>
      <c r="J758" s="832" t="s">
        <v>1407</v>
      </c>
      <c r="K758" s="832" t="s">
        <v>1408</v>
      </c>
      <c r="L758" s="835">
        <v>748.12</v>
      </c>
      <c r="M758" s="835">
        <v>2244.36</v>
      </c>
      <c r="N758" s="832">
        <v>3</v>
      </c>
      <c r="O758" s="836">
        <v>3</v>
      </c>
      <c r="P758" s="835">
        <v>1496.24</v>
      </c>
      <c r="Q758" s="837">
        <v>0.66666666666666663</v>
      </c>
      <c r="R758" s="832">
        <v>2</v>
      </c>
      <c r="S758" s="837">
        <v>0.66666666666666663</v>
      </c>
      <c r="T758" s="836">
        <v>2</v>
      </c>
      <c r="U758" s="838">
        <v>0.66666666666666663</v>
      </c>
    </row>
    <row r="759" spans="1:21" ht="14.4" customHeight="1" x14ac:dyDescent="0.3">
      <c r="A759" s="831">
        <v>11</v>
      </c>
      <c r="B759" s="832" t="s">
        <v>1297</v>
      </c>
      <c r="C759" s="832" t="s">
        <v>1302</v>
      </c>
      <c r="D759" s="833" t="s">
        <v>2255</v>
      </c>
      <c r="E759" s="834" t="s">
        <v>1318</v>
      </c>
      <c r="F759" s="832" t="s">
        <v>1299</v>
      </c>
      <c r="G759" s="832" t="s">
        <v>1347</v>
      </c>
      <c r="H759" s="832" t="s">
        <v>592</v>
      </c>
      <c r="I759" s="832" t="s">
        <v>1355</v>
      </c>
      <c r="J759" s="832" t="s">
        <v>1356</v>
      </c>
      <c r="K759" s="832" t="s">
        <v>1357</v>
      </c>
      <c r="L759" s="835">
        <v>1000</v>
      </c>
      <c r="M759" s="835">
        <v>3000</v>
      </c>
      <c r="N759" s="832">
        <v>3</v>
      </c>
      <c r="O759" s="836">
        <v>3</v>
      </c>
      <c r="P759" s="835">
        <v>3000</v>
      </c>
      <c r="Q759" s="837">
        <v>1</v>
      </c>
      <c r="R759" s="832">
        <v>3</v>
      </c>
      <c r="S759" s="837">
        <v>1</v>
      </c>
      <c r="T759" s="836">
        <v>3</v>
      </c>
      <c r="U759" s="838">
        <v>1</v>
      </c>
    </row>
    <row r="760" spans="1:21" ht="14.4" customHeight="1" x14ac:dyDescent="0.3">
      <c r="A760" s="831">
        <v>11</v>
      </c>
      <c r="B760" s="832" t="s">
        <v>1297</v>
      </c>
      <c r="C760" s="832" t="s">
        <v>1302</v>
      </c>
      <c r="D760" s="833" t="s">
        <v>2255</v>
      </c>
      <c r="E760" s="834" t="s">
        <v>1318</v>
      </c>
      <c r="F760" s="832" t="s">
        <v>1299</v>
      </c>
      <c r="G760" s="832" t="s">
        <v>1347</v>
      </c>
      <c r="H760" s="832" t="s">
        <v>592</v>
      </c>
      <c r="I760" s="832" t="s">
        <v>1351</v>
      </c>
      <c r="J760" s="832" t="s">
        <v>1352</v>
      </c>
      <c r="K760" s="832" t="s">
        <v>1353</v>
      </c>
      <c r="L760" s="835">
        <v>500</v>
      </c>
      <c r="M760" s="835">
        <v>500</v>
      </c>
      <c r="N760" s="832">
        <v>1</v>
      </c>
      <c r="O760" s="836">
        <v>1</v>
      </c>
      <c r="P760" s="835"/>
      <c r="Q760" s="837">
        <v>0</v>
      </c>
      <c r="R760" s="832"/>
      <c r="S760" s="837">
        <v>0</v>
      </c>
      <c r="T760" s="836"/>
      <c r="U760" s="838">
        <v>0</v>
      </c>
    </row>
    <row r="761" spans="1:21" ht="14.4" customHeight="1" x14ac:dyDescent="0.3">
      <c r="A761" s="831">
        <v>11</v>
      </c>
      <c r="B761" s="832" t="s">
        <v>1297</v>
      </c>
      <c r="C761" s="832" t="s">
        <v>1302</v>
      </c>
      <c r="D761" s="833" t="s">
        <v>2255</v>
      </c>
      <c r="E761" s="834" t="s">
        <v>1318</v>
      </c>
      <c r="F761" s="832" t="s">
        <v>1299</v>
      </c>
      <c r="G761" s="832" t="s">
        <v>1347</v>
      </c>
      <c r="H761" s="832" t="s">
        <v>592</v>
      </c>
      <c r="I761" s="832" t="s">
        <v>1388</v>
      </c>
      <c r="J761" s="832" t="s">
        <v>1389</v>
      </c>
      <c r="K761" s="832" t="s">
        <v>1390</v>
      </c>
      <c r="L761" s="835">
        <v>971.25</v>
      </c>
      <c r="M761" s="835">
        <v>6798.75</v>
      </c>
      <c r="N761" s="832">
        <v>7</v>
      </c>
      <c r="O761" s="836">
        <v>7</v>
      </c>
      <c r="P761" s="835">
        <v>6798.75</v>
      </c>
      <c r="Q761" s="837">
        <v>1</v>
      </c>
      <c r="R761" s="832">
        <v>7</v>
      </c>
      <c r="S761" s="837">
        <v>1</v>
      </c>
      <c r="T761" s="836">
        <v>7</v>
      </c>
      <c r="U761" s="838">
        <v>1</v>
      </c>
    </row>
    <row r="762" spans="1:21" ht="14.4" customHeight="1" x14ac:dyDescent="0.3">
      <c r="A762" s="831">
        <v>11</v>
      </c>
      <c r="B762" s="832" t="s">
        <v>1297</v>
      </c>
      <c r="C762" s="832" t="s">
        <v>1302</v>
      </c>
      <c r="D762" s="833" t="s">
        <v>2255</v>
      </c>
      <c r="E762" s="834" t="s">
        <v>1318</v>
      </c>
      <c r="F762" s="832" t="s">
        <v>1299</v>
      </c>
      <c r="G762" s="832" t="s">
        <v>1347</v>
      </c>
      <c r="H762" s="832" t="s">
        <v>592</v>
      </c>
      <c r="I762" s="832" t="s">
        <v>1442</v>
      </c>
      <c r="J762" s="832" t="s">
        <v>1443</v>
      </c>
      <c r="K762" s="832"/>
      <c r="L762" s="835">
        <v>1000</v>
      </c>
      <c r="M762" s="835">
        <v>1000</v>
      </c>
      <c r="N762" s="832">
        <v>1</v>
      </c>
      <c r="O762" s="836">
        <v>1</v>
      </c>
      <c r="P762" s="835"/>
      <c r="Q762" s="837">
        <v>0</v>
      </c>
      <c r="R762" s="832"/>
      <c r="S762" s="837">
        <v>0</v>
      </c>
      <c r="T762" s="836"/>
      <c r="U762" s="838">
        <v>0</v>
      </c>
    </row>
    <row r="763" spans="1:21" ht="14.4" customHeight="1" x14ac:dyDescent="0.3">
      <c r="A763" s="831">
        <v>11</v>
      </c>
      <c r="B763" s="832" t="s">
        <v>1297</v>
      </c>
      <c r="C763" s="832" t="s">
        <v>1302</v>
      </c>
      <c r="D763" s="833" t="s">
        <v>2255</v>
      </c>
      <c r="E763" s="834" t="s">
        <v>1318</v>
      </c>
      <c r="F763" s="832" t="s">
        <v>1299</v>
      </c>
      <c r="G763" s="832" t="s">
        <v>1347</v>
      </c>
      <c r="H763" s="832" t="s">
        <v>592</v>
      </c>
      <c r="I763" s="832" t="s">
        <v>1592</v>
      </c>
      <c r="J763" s="832" t="s">
        <v>1593</v>
      </c>
      <c r="K763" s="832"/>
      <c r="L763" s="835">
        <v>600</v>
      </c>
      <c r="M763" s="835">
        <v>1200</v>
      </c>
      <c r="N763" s="832">
        <v>2</v>
      </c>
      <c r="O763" s="836">
        <v>2</v>
      </c>
      <c r="P763" s="835">
        <v>1200</v>
      </c>
      <c r="Q763" s="837">
        <v>1</v>
      </c>
      <c r="R763" s="832">
        <v>2</v>
      </c>
      <c r="S763" s="837">
        <v>1</v>
      </c>
      <c r="T763" s="836">
        <v>2</v>
      </c>
      <c r="U763" s="838">
        <v>1</v>
      </c>
    </row>
    <row r="764" spans="1:21" ht="14.4" customHeight="1" x14ac:dyDescent="0.3">
      <c r="A764" s="831">
        <v>11</v>
      </c>
      <c r="B764" s="832" t="s">
        <v>1297</v>
      </c>
      <c r="C764" s="832" t="s">
        <v>1302</v>
      </c>
      <c r="D764" s="833" t="s">
        <v>2255</v>
      </c>
      <c r="E764" s="834" t="s">
        <v>1318</v>
      </c>
      <c r="F764" s="832" t="s">
        <v>1299</v>
      </c>
      <c r="G764" s="832" t="s">
        <v>1347</v>
      </c>
      <c r="H764" s="832" t="s">
        <v>592</v>
      </c>
      <c r="I764" s="832" t="s">
        <v>1887</v>
      </c>
      <c r="J764" s="832" t="s">
        <v>1888</v>
      </c>
      <c r="K764" s="832" t="s">
        <v>1889</v>
      </c>
      <c r="L764" s="835">
        <v>600</v>
      </c>
      <c r="M764" s="835">
        <v>600</v>
      </c>
      <c r="N764" s="832">
        <v>1</v>
      </c>
      <c r="O764" s="836">
        <v>1</v>
      </c>
      <c r="P764" s="835"/>
      <c r="Q764" s="837">
        <v>0</v>
      </c>
      <c r="R764" s="832"/>
      <c r="S764" s="837">
        <v>0</v>
      </c>
      <c r="T764" s="836"/>
      <c r="U764" s="838">
        <v>0</v>
      </c>
    </row>
    <row r="765" spans="1:21" ht="14.4" customHeight="1" x14ac:dyDescent="0.3">
      <c r="A765" s="831">
        <v>11</v>
      </c>
      <c r="B765" s="832" t="s">
        <v>1297</v>
      </c>
      <c r="C765" s="832" t="s">
        <v>1302</v>
      </c>
      <c r="D765" s="833" t="s">
        <v>2255</v>
      </c>
      <c r="E765" s="834" t="s">
        <v>1318</v>
      </c>
      <c r="F765" s="832" t="s">
        <v>1299</v>
      </c>
      <c r="G765" s="832" t="s">
        <v>1347</v>
      </c>
      <c r="H765" s="832" t="s">
        <v>592</v>
      </c>
      <c r="I765" s="832" t="s">
        <v>2148</v>
      </c>
      <c r="J765" s="832" t="s">
        <v>2149</v>
      </c>
      <c r="K765" s="832" t="s">
        <v>2150</v>
      </c>
      <c r="L765" s="835">
        <v>400</v>
      </c>
      <c r="M765" s="835">
        <v>400</v>
      </c>
      <c r="N765" s="832">
        <v>1</v>
      </c>
      <c r="O765" s="836">
        <v>1</v>
      </c>
      <c r="P765" s="835">
        <v>400</v>
      </c>
      <c r="Q765" s="837">
        <v>1</v>
      </c>
      <c r="R765" s="832">
        <v>1</v>
      </c>
      <c r="S765" s="837">
        <v>1</v>
      </c>
      <c r="T765" s="836">
        <v>1</v>
      </c>
      <c r="U765" s="838">
        <v>1</v>
      </c>
    </row>
    <row r="766" spans="1:21" ht="14.4" customHeight="1" x14ac:dyDescent="0.3">
      <c r="A766" s="831">
        <v>11</v>
      </c>
      <c r="B766" s="832" t="s">
        <v>1297</v>
      </c>
      <c r="C766" s="832" t="s">
        <v>1302</v>
      </c>
      <c r="D766" s="833" t="s">
        <v>2255</v>
      </c>
      <c r="E766" s="834" t="s">
        <v>1318</v>
      </c>
      <c r="F766" s="832" t="s">
        <v>1299</v>
      </c>
      <c r="G766" s="832" t="s">
        <v>1347</v>
      </c>
      <c r="H766" s="832" t="s">
        <v>592</v>
      </c>
      <c r="I766" s="832" t="s">
        <v>2151</v>
      </c>
      <c r="J766" s="832" t="s">
        <v>2152</v>
      </c>
      <c r="K766" s="832"/>
      <c r="L766" s="835">
        <v>180</v>
      </c>
      <c r="M766" s="835">
        <v>180</v>
      </c>
      <c r="N766" s="832">
        <v>1</v>
      </c>
      <c r="O766" s="836">
        <v>1</v>
      </c>
      <c r="P766" s="835">
        <v>180</v>
      </c>
      <c r="Q766" s="837">
        <v>1</v>
      </c>
      <c r="R766" s="832">
        <v>1</v>
      </c>
      <c r="S766" s="837">
        <v>1</v>
      </c>
      <c r="T766" s="836">
        <v>1</v>
      </c>
      <c r="U766" s="838">
        <v>1</v>
      </c>
    </row>
    <row r="767" spans="1:21" ht="14.4" customHeight="1" x14ac:dyDescent="0.3">
      <c r="A767" s="831">
        <v>11</v>
      </c>
      <c r="B767" s="832" t="s">
        <v>1297</v>
      </c>
      <c r="C767" s="832" t="s">
        <v>1302</v>
      </c>
      <c r="D767" s="833" t="s">
        <v>2255</v>
      </c>
      <c r="E767" s="834" t="s">
        <v>1318</v>
      </c>
      <c r="F767" s="832" t="s">
        <v>1299</v>
      </c>
      <c r="G767" s="832" t="s">
        <v>1359</v>
      </c>
      <c r="H767" s="832" t="s">
        <v>592</v>
      </c>
      <c r="I767" s="832" t="s">
        <v>1969</v>
      </c>
      <c r="J767" s="832" t="s">
        <v>1970</v>
      </c>
      <c r="K767" s="832" t="s">
        <v>1971</v>
      </c>
      <c r="L767" s="835">
        <v>3990</v>
      </c>
      <c r="M767" s="835">
        <v>3990</v>
      </c>
      <c r="N767" s="832">
        <v>1</v>
      </c>
      <c r="O767" s="836">
        <v>1</v>
      </c>
      <c r="P767" s="835">
        <v>3990</v>
      </c>
      <c r="Q767" s="837">
        <v>1</v>
      </c>
      <c r="R767" s="832">
        <v>1</v>
      </c>
      <c r="S767" s="837">
        <v>1</v>
      </c>
      <c r="T767" s="836">
        <v>1</v>
      </c>
      <c r="U767" s="838">
        <v>1</v>
      </c>
    </row>
    <row r="768" spans="1:21" ht="14.4" customHeight="1" x14ac:dyDescent="0.3">
      <c r="A768" s="831">
        <v>11</v>
      </c>
      <c r="B768" s="832" t="s">
        <v>1297</v>
      </c>
      <c r="C768" s="832" t="s">
        <v>1302</v>
      </c>
      <c r="D768" s="833" t="s">
        <v>2255</v>
      </c>
      <c r="E768" s="834" t="s">
        <v>1318</v>
      </c>
      <c r="F768" s="832" t="s">
        <v>1299</v>
      </c>
      <c r="G768" s="832" t="s">
        <v>1359</v>
      </c>
      <c r="H768" s="832" t="s">
        <v>592</v>
      </c>
      <c r="I768" s="832" t="s">
        <v>1360</v>
      </c>
      <c r="J768" s="832" t="s">
        <v>1361</v>
      </c>
      <c r="K768" s="832" t="s">
        <v>1362</v>
      </c>
      <c r="L768" s="835">
        <v>200</v>
      </c>
      <c r="M768" s="835">
        <v>1200</v>
      </c>
      <c r="N768" s="832">
        <v>6</v>
      </c>
      <c r="O768" s="836">
        <v>3</v>
      </c>
      <c r="P768" s="835">
        <v>1200</v>
      </c>
      <c r="Q768" s="837">
        <v>1</v>
      </c>
      <c r="R768" s="832">
        <v>6</v>
      </c>
      <c r="S768" s="837">
        <v>1</v>
      </c>
      <c r="T768" s="836">
        <v>3</v>
      </c>
      <c r="U768" s="838">
        <v>1</v>
      </c>
    </row>
    <row r="769" spans="1:21" ht="14.4" customHeight="1" x14ac:dyDescent="0.3">
      <c r="A769" s="831">
        <v>11</v>
      </c>
      <c r="B769" s="832" t="s">
        <v>1297</v>
      </c>
      <c r="C769" s="832" t="s">
        <v>1302</v>
      </c>
      <c r="D769" s="833" t="s">
        <v>2255</v>
      </c>
      <c r="E769" s="834" t="s">
        <v>1318</v>
      </c>
      <c r="F769" s="832" t="s">
        <v>1299</v>
      </c>
      <c r="G769" s="832" t="s">
        <v>1359</v>
      </c>
      <c r="H769" s="832" t="s">
        <v>592</v>
      </c>
      <c r="I769" s="832" t="s">
        <v>1391</v>
      </c>
      <c r="J769" s="832" t="s">
        <v>1392</v>
      </c>
      <c r="K769" s="832" t="s">
        <v>1393</v>
      </c>
      <c r="L769" s="835">
        <v>278.75</v>
      </c>
      <c r="M769" s="835">
        <v>7805</v>
      </c>
      <c r="N769" s="832">
        <v>28</v>
      </c>
      <c r="O769" s="836">
        <v>15</v>
      </c>
      <c r="P769" s="835">
        <v>7247.5</v>
      </c>
      <c r="Q769" s="837">
        <v>0.9285714285714286</v>
      </c>
      <c r="R769" s="832">
        <v>26</v>
      </c>
      <c r="S769" s="837">
        <v>0.9285714285714286</v>
      </c>
      <c r="T769" s="836">
        <v>14</v>
      </c>
      <c r="U769" s="838">
        <v>0.93333333333333335</v>
      </c>
    </row>
    <row r="770" spans="1:21" ht="14.4" customHeight="1" x14ac:dyDescent="0.3">
      <c r="A770" s="831">
        <v>11</v>
      </c>
      <c r="B770" s="832" t="s">
        <v>1297</v>
      </c>
      <c r="C770" s="832" t="s">
        <v>1302</v>
      </c>
      <c r="D770" s="833" t="s">
        <v>2255</v>
      </c>
      <c r="E770" s="834" t="s">
        <v>1318</v>
      </c>
      <c r="F770" s="832" t="s">
        <v>1299</v>
      </c>
      <c r="G770" s="832" t="s">
        <v>1359</v>
      </c>
      <c r="H770" s="832" t="s">
        <v>592</v>
      </c>
      <c r="I770" s="832" t="s">
        <v>2153</v>
      </c>
      <c r="J770" s="832" t="s">
        <v>2154</v>
      </c>
      <c r="K770" s="832" t="s">
        <v>2155</v>
      </c>
      <c r="L770" s="835">
        <v>1394</v>
      </c>
      <c r="M770" s="835">
        <v>1394</v>
      </c>
      <c r="N770" s="832">
        <v>1</v>
      </c>
      <c r="O770" s="836">
        <v>1</v>
      </c>
      <c r="P770" s="835"/>
      <c r="Q770" s="837">
        <v>0</v>
      </c>
      <c r="R770" s="832"/>
      <c r="S770" s="837">
        <v>0</v>
      </c>
      <c r="T770" s="836"/>
      <c r="U770" s="838">
        <v>0</v>
      </c>
    </row>
    <row r="771" spans="1:21" ht="14.4" customHeight="1" x14ac:dyDescent="0.3">
      <c r="A771" s="831">
        <v>11</v>
      </c>
      <c r="B771" s="832" t="s">
        <v>1297</v>
      </c>
      <c r="C771" s="832" t="s">
        <v>1302</v>
      </c>
      <c r="D771" s="833" t="s">
        <v>2255</v>
      </c>
      <c r="E771" s="834" t="s">
        <v>1318</v>
      </c>
      <c r="F771" s="832" t="s">
        <v>1299</v>
      </c>
      <c r="G771" s="832" t="s">
        <v>1535</v>
      </c>
      <c r="H771" s="832" t="s">
        <v>592</v>
      </c>
      <c r="I771" s="832" t="s">
        <v>1721</v>
      </c>
      <c r="J771" s="832" t="s">
        <v>1722</v>
      </c>
      <c r="K771" s="832" t="s">
        <v>1723</v>
      </c>
      <c r="L771" s="835">
        <v>1659.44</v>
      </c>
      <c r="M771" s="835">
        <v>29869.919999999998</v>
      </c>
      <c r="N771" s="832">
        <v>18</v>
      </c>
      <c r="O771" s="836">
        <v>17</v>
      </c>
      <c r="P771" s="835">
        <v>24891.599999999999</v>
      </c>
      <c r="Q771" s="837">
        <v>0.83333333333333337</v>
      </c>
      <c r="R771" s="832">
        <v>15</v>
      </c>
      <c r="S771" s="837">
        <v>0.83333333333333337</v>
      </c>
      <c r="T771" s="836">
        <v>14</v>
      </c>
      <c r="U771" s="838">
        <v>0.82352941176470584</v>
      </c>
    </row>
    <row r="772" spans="1:21" ht="14.4" customHeight="1" x14ac:dyDescent="0.3">
      <c r="A772" s="831">
        <v>11</v>
      </c>
      <c r="B772" s="832" t="s">
        <v>1297</v>
      </c>
      <c r="C772" s="832" t="s">
        <v>1302</v>
      </c>
      <c r="D772" s="833" t="s">
        <v>2255</v>
      </c>
      <c r="E772" s="834" t="s">
        <v>1323</v>
      </c>
      <c r="F772" s="832" t="s">
        <v>1298</v>
      </c>
      <c r="G772" s="832" t="s">
        <v>1542</v>
      </c>
      <c r="H772" s="832" t="s">
        <v>592</v>
      </c>
      <c r="I772" s="832" t="s">
        <v>1543</v>
      </c>
      <c r="J772" s="832" t="s">
        <v>1544</v>
      </c>
      <c r="K772" s="832" t="s">
        <v>1545</v>
      </c>
      <c r="L772" s="835">
        <v>159.71</v>
      </c>
      <c r="M772" s="835">
        <v>958.26</v>
      </c>
      <c r="N772" s="832">
        <v>6</v>
      </c>
      <c r="O772" s="836">
        <v>2</v>
      </c>
      <c r="P772" s="835">
        <v>479.13</v>
      </c>
      <c r="Q772" s="837">
        <v>0.5</v>
      </c>
      <c r="R772" s="832">
        <v>3</v>
      </c>
      <c r="S772" s="837">
        <v>0.5</v>
      </c>
      <c r="T772" s="836">
        <v>1</v>
      </c>
      <c r="U772" s="838">
        <v>0.5</v>
      </c>
    </row>
    <row r="773" spans="1:21" ht="14.4" customHeight="1" x14ac:dyDescent="0.3">
      <c r="A773" s="831">
        <v>11</v>
      </c>
      <c r="B773" s="832" t="s">
        <v>1297</v>
      </c>
      <c r="C773" s="832" t="s">
        <v>1302</v>
      </c>
      <c r="D773" s="833" t="s">
        <v>2255</v>
      </c>
      <c r="E773" s="834" t="s">
        <v>1323</v>
      </c>
      <c r="F773" s="832" t="s">
        <v>1298</v>
      </c>
      <c r="G773" s="832" t="s">
        <v>1542</v>
      </c>
      <c r="H773" s="832" t="s">
        <v>592</v>
      </c>
      <c r="I773" s="832" t="s">
        <v>1826</v>
      </c>
      <c r="J773" s="832" t="s">
        <v>1544</v>
      </c>
      <c r="K773" s="832" t="s">
        <v>1545</v>
      </c>
      <c r="L773" s="835">
        <v>159.71</v>
      </c>
      <c r="M773" s="835">
        <v>798.55</v>
      </c>
      <c r="N773" s="832">
        <v>5</v>
      </c>
      <c r="O773" s="836">
        <v>2</v>
      </c>
      <c r="P773" s="835">
        <v>798.55</v>
      </c>
      <c r="Q773" s="837">
        <v>1</v>
      </c>
      <c r="R773" s="832">
        <v>5</v>
      </c>
      <c r="S773" s="837">
        <v>1</v>
      </c>
      <c r="T773" s="836">
        <v>2</v>
      </c>
      <c r="U773" s="838">
        <v>1</v>
      </c>
    </row>
    <row r="774" spans="1:21" ht="14.4" customHeight="1" x14ac:dyDescent="0.3">
      <c r="A774" s="831">
        <v>11</v>
      </c>
      <c r="B774" s="832" t="s">
        <v>1297</v>
      </c>
      <c r="C774" s="832" t="s">
        <v>1302</v>
      </c>
      <c r="D774" s="833" t="s">
        <v>2255</v>
      </c>
      <c r="E774" s="834" t="s">
        <v>1323</v>
      </c>
      <c r="F774" s="832" t="s">
        <v>1298</v>
      </c>
      <c r="G774" s="832" t="s">
        <v>1363</v>
      </c>
      <c r="H774" s="832" t="s">
        <v>635</v>
      </c>
      <c r="I774" s="832" t="s">
        <v>1394</v>
      </c>
      <c r="J774" s="832" t="s">
        <v>1189</v>
      </c>
      <c r="K774" s="832" t="s">
        <v>1395</v>
      </c>
      <c r="L774" s="835">
        <v>272.83</v>
      </c>
      <c r="M774" s="835">
        <v>1091.32</v>
      </c>
      <c r="N774" s="832">
        <v>4</v>
      </c>
      <c r="O774" s="836">
        <v>2</v>
      </c>
      <c r="P774" s="835">
        <v>1091.32</v>
      </c>
      <c r="Q774" s="837">
        <v>1</v>
      </c>
      <c r="R774" s="832">
        <v>4</v>
      </c>
      <c r="S774" s="837">
        <v>1</v>
      </c>
      <c r="T774" s="836">
        <v>2</v>
      </c>
      <c r="U774" s="838">
        <v>1</v>
      </c>
    </row>
    <row r="775" spans="1:21" ht="14.4" customHeight="1" x14ac:dyDescent="0.3">
      <c r="A775" s="831">
        <v>11</v>
      </c>
      <c r="B775" s="832" t="s">
        <v>1297</v>
      </c>
      <c r="C775" s="832" t="s">
        <v>1302</v>
      </c>
      <c r="D775" s="833" t="s">
        <v>2255</v>
      </c>
      <c r="E775" s="834" t="s">
        <v>1323</v>
      </c>
      <c r="F775" s="832" t="s">
        <v>1298</v>
      </c>
      <c r="G775" s="832" t="s">
        <v>1917</v>
      </c>
      <c r="H775" s="832" t="s">
        <v>592</v>
      </c>
      <c r="I775" s="832" t="s">
        <v>1918</v>
      </c>
      <c r="J775" s="832" t="s">
        <v>1919</v>
      </c>
      <c r="K775" s="832" t="s">
        <v>1920</v>
      </c>
      <c r="L775" s="835">
        <v>79.849999999999994</v>
      </c>
      <c r="M775" s="835">
        <v>239.54999999999998</v>
      </c>
      <c r="N775" s="832">
        <v>3</v>
      </c>
      <c r="O775" s="836">
        <v>1</v>
      </c>
      <c r="P775" s="835">
        <v>239.54999999999998</v>
      </c>
      <c r="Q775" s="837">
        <v>1</v>
      </c>
      <c r="R775" s="832">
        <v>3</v>
      </c>
      <c r="S775" s="837">
        <v>1</v>
      </c>
      <c r="T775" s="836">
        <v>1</v>
      </c>
      <c r="U775" s="838">
        <v>1</v>
      </c>
    </row>
    <row r="776" spans="1:21" ht="14.4" customHeight="1" x14ac:dyDescent="0.3">
      <c r="A776" s="831">
        <v>11</v>
      </c>
      <c r="B776" s="832" t="s">
        <v>1297</v>
      </c>
      <c r="C776" s="832" t="s">
        <v>1302</v>
      </c>
      <c r="D776" s="833" t="s">
        <v>2255</v>
      </c>
      <c r="E776" s="834" t="s">
        <v>1323</v>
      </c>
      <c r="F776" s="832" t="s">
        <v>1298</v>
      </c>
      <c r="G776" s="832" t="s">
        <v>1660</v>
      </c>
      <c r="H776" s="832" t="s">
        <v>592</v>
      </c>
      <c r="I776" s="832" t="s">
        <v>2156</v>
      </c>
      <c r="J776" s="832" t="s">
        <v>832</v>
      </c>
      <c r="K776" s="832" t="s">
        <v>1662</v>
      </c>
      <c r="L776" s="835">
        <v>107.27</v>
      </c>
      <c r="M776" s="835">
        <v>107.27</v>
      </c>
      <c r="N776" s="832">
        <v>1</v>
      </c>
      <c r="O776" s="836">
        <v>0.5</v>
      </c>
      <c r="P776" s="835"/>
      <c r="Q776" s="837">
        <v>0</v>
      </c>
      <c r="R776" s="832"/>
      <c r="S776" s="837">
        <v>0</v>
      </c>
      <c r="T776" s="836"/>
      <c r="U776" s="838">
        <v>0</v>
      </c>
    </row>
    <row r="777" spans="1:21" ht="14.4" customHeight="1" x14ac:dyDescent="0.3">
      <c r="A777" s="831">
        <v>11</v>
      </c>
      <c r="B777" s="832" t="s">
        <v>1297</v>
      </c>
      <c r="C777" s="832" t="s">
        <v>1302</v>
      </c>
      <c r="D777" s="833" t="s">
        <v>2255</v>
      </c>
      <c r="E777" s="834" t="s">
        <v>1323</v>
      </c>
      <c r="F777" s="832" t="s">
        <v>1298</v>
      </c>
      <c r="G777" s="832" t="s">
        <v>1367</v>
      </c>
      <c r="H777" s="832" t="s">
        <v>592</v>
      </c>
      <c r="I777" s="832" t="s">
        <v>1368</v>
      </c>
      <c r="J777" s="832" t="s">
        <v>1369</v>
      </c>
      <c r="K777" s="832" t="s">
        <v>1370</v>
      </c>
      <c r="L777" s="835">
        <v>60.9</v>
      </c>
      <c r="M777" s="835">
        <v>243.6</v>
      </c>
      <c r="N777" s="832">
        <v>4</v>
      </c>
      <c r="O777" s="836">
        <v>2</v>
      </c>
      <c r="P777" s="835">
        <v>182.7</v>
      </c>
      <c r="Q777" s="837">
        <v>0.75</v>
      </c>
      <c r="R777" s="832">
        <v>3</v>
      </c>
      <c r="S777" s="837">
        <v>0.75</v>
      </c>
      <c r="T777" s="836">
        <v>1.5</v>
      </c>
      <c r="U777" s="838">
        <v>0.75</v>
      </c>
    </row>
    <row r="778" spans="1:21" ht="14.4" customHeight="1" x14ac:dyDescent="0.3">
      <c r="A778" s="831">
        <v>11</v>
      </c>
      <c r="B778" s="832" t="s">
        <v>1297</v>
      </c>
      <c r="C778" s="832" t="s">
        <v>1302</v>
      </c>
      <c r="D778" s="833" t="s">
        <v>2255</v>
      </c>
      <c r="E778" s="834" t="s">
        <v>1323</v>
      </c>
      <c r="F778" s="832" t="s">
        <v>1298</v>
      </c>
      <c r="G778" s="832" t="s">
        <v>2157</v>
      </c>
      <c r="H778" s="832" t="s">
        <v>592</v>
      </c>
      <c r="I778" s="832" t="s">
        <v>2158</v>
      </c>
      <c r="J778" s="832" t="s">
        <v>2159</v>
      </c>
      <c r="K778" s="832" t="s">
        <v>2160</v>
      </c>
      <c r="L778" s="835">
        <v>90.95</v>
      </c>
      <c r="M778" s="835">
        <v>90.95</v>
      </c>
      <c r="N778" s="832">
        <v>1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11</v>
      </c>
      <c r="B779" s="832" t="s">
        <v>1297</v>
      </c>
      <c r="C779" s="832" t="s">
        <v>1302</v>
      </c>
      <c r="D779" s="833" t="s">
        <v>2255</v>
      </c>
      <c r="E779" s="834" t="s">
        <v>1323</v>
      </c>
      <c r="F779" s="832" t="s">
        <v>1298</v>
      </c>
      <c r="G779" s="832" t="s">
        <v>1873</v>
      </c>
      <c r="H779" s="832" t="s">
        <v>592</v>
      </c>
      <c r="I779" s="832" t="s">
        <v>1874</v>
      </c>
      <c r="J779" s="832" t="s">
        <v>958</v>
      </c>
      <c r="K779" s="832" t="s">
        <v>1099</v>
      </c>
      <c r="L779" s="835">
        <v>38.56</v>
      </c>
      <c r="M779" s="835">
        <v>38.56</v>
      </c>
      <c r="N779" s="832">
        <v>1</v>
      </c>
      <c r="O779" s="836">
        <v>1</v>
      </c>
      <c r="P779" s="835">
        <v>38.56</v>
      </c>
      <c r="Q779" s="837">
        <v>1</v>
      </c>
      <c r="R779" s="832">
        <v>1</v>
      </c>
      <c r="S779" s="837">
        <v>1</v>
      </c>
      <c r="T779" s="836">
        <v>1</v>
      </c>
      <c r="U779" s="838">
        <v>1</v>
      </c>
    </row>
    <row r="780" spans="1:21" ht="14.4" customHeight="1" x14ac:dyDescent="0.3">
      <c r="A780" s="831">
        <v>11</v>
      </c>
      <c r="B780" s="832" t="s">
        <v>1297</v>
      </c>
      <c r="C780" s="832" t="s">
        <v>1302</v>
      </c>
      <c r="D780" s="833" t="s">
        <v>2255</v>
      </c>
      <c r="E780" s="834" t="s">
        <v>1323</v>
      </c>
      <c r="F780" s="832" t="s">
        <v>1298</v>
      </c>
      <c r="G780" s="832" t="s">
        <v>1339</v>
      </c>
      <c r="H780" s="832" t="s">
        <v>635</v>
      </c>
      <c r="I780" s="832" t="s">
        <v>1354</v>
      </c>
      <c r="J780" s="832" t="s">
        <v>673</v>
      </c>
      <c r="K780" s="832" t="s">
        <v>1092</v>
      </c>
      <c r="L780" s="835">
        <v>490.89</v>
      </c>
      <c r="M780" s="835">
        <v>2945.34</v>
      </c>
      <c r="N780" s="832">
        <v>6</v>
      </c>
      <c r="O780" s="836">
        <v>3.5</v>
      </c>
      <c r="P780" s="835">
        <v>1963.56</v>
      </c>
      <c r="Q780" s="837">
        <v>0.66666666666666663</v>
      </c>
      <c r="R780" s="832">
        <v>4</v>
      </c>
      <c r="S780" s="837">
        <v>0.66666666666666663</v>
      </c>
      <c r="T780" s="836">
        <v>2.5</v>
      </c>
      <c r="U780" s="838">
        <v>0.7142857142857143</v>
      </c>
    </row>
    <row r="781" spans="1:21" ht="14.4" customHeight="1" x14ac:dyDescent="0.3">
      <c r="A781" s="831">
        <v>11</v>
      </c>
      <c r="B781" s="832" t="s">
        <v>1297</v>
      </c>
      <c r="C781" s="832" t="s">
        <v>1302</v>
      </c>
      <c r="D781" s="833" t="s">
        <v>2255</v>
      </c>
      <c r="E781" s="834" t="s">
        <v>1323</v>
      </c>
      <c r="F781" s="832" t="s">
        <v>1298</v>
      </c>
      <c r="G781" s="832" t="s">
        <v>1339</v>
      </c>
      <c r="H781" s="832" t="s">
        <v>635</v>
      </c>
      <c r="I781" s="832" t="s">
        <v>1340</v>
      </c>
      <c r="J781" s="832" t="s">
        <v>673</v>
      </c>
      <c r="K781" s="832" t="s">
        <v>1090</v>
      </c>
      <c r="L781" s="835">
        <v>736.33</v>
      </c>
      <c r="M781" s="835">
        <v>16935.59</v>
      </c>
      <c r="N781" s="832">
        <v>23</v>
      </c>
      <c r="O781" s="836">
        <v>15.5</v>
      </c>
      <c r="P781" s="835">
        <v>11781.28</v>
      </c>
      <c r="Q781" s="837">
        <v>0.69565217391304346</v>
      </c>
      <c r="R781" s="832">
        <v>16</v>
      </c>
      <c r="S781" s="837">
        <v>0.69565217391304346</v>
      </c>
      <c r="T781" s="836">
        <v>12</v>
      </c>
      <c r="U781" s="838">
        <v>0.77419354838709675</v>
      </c>
    </row>
    <row r="782" spans="1:21" ht="14.4" customHeight="1" x14ac:dyDescent="0.3">
      <c r="A782" s="831">
        <v>11</v>
      </c>
      <c r="B782" s="832" t="s">
        <v>1297</v>
      </c>
      <c r="C782" s="832" t="s">
        <v>1302</v>
      </c>
      <c r="D782" s="833" t="s">
        <v>2255</v>
      </c>
      <c r="E782" s="834" t="s">
        <v>1323</v>
      </c>
      <c r="F782" s="832" t="s">
        <v>1298</v>
      </c>
      <c r="G782" s="832" t="s">
        <v>1339</v>
      </c>
      <c r="H782" s="832" t="s">
        <v>635</v>
      </c>
      <c r="I782" s="832" t="s">
        <v>1341</v>
      </c>
      <c r="J782" s="832" t="s">
        <v>673</v>
      </c>
      <c r="K782" s="832" t="s">
        <v>1165</v>
      </c>
      <c r="L782" s="835">
        <v>923.74</v>
      </c>
      <c r="M782" s="835">
        <v>1847.48</v>
      </c>
      <c r="N782" s="832">
        <v>2</v>
      </c>
      <c r="O782" s="836">
        <v>1</v>
      </c>
      <c r="P782" s="835">
        <v>1847.48</v>
      </c>
      <c r="Q782" s="837">
        <v>1</v>
      </c>
      <c r="R782" s="832">
        <v>2</v>
      </c>
      <c r="S782" s="837">
        <v>1</v>
      </c>
      <c r="T782" s="836">
        <v>1</v>
      </c>
      <c r="U782" s="838">
        <v>1</v>
      </c>
    </row>
    <row r="783" spans="1:21" ht="14.4" customHeight="1" x14ac:dyDescent="0.3">
      <c r="A783" s="831">
        <v>11</v>
      </c>
      <c r="B783" s="832" t="s">
        <v>1297</v>
      </c>
      <c r="C783" s="832" t="s">
        <v>1302</v>
      </c>
      <c r="D783" s="833" t="s">
        <v>2255</v>
      </c>
      <c r="E783" s="834" t="s">
        <v>1323</v>
      </c>
      <c r="F783" s="832" t="s">
        <v>1298</v>
      </c>
      <c r="G783" s="832" t="s">
        <v>1358</v>
      </c>
      <c r="H783" s="832" t="s">
        <v>635</v>
      </c>
      <c r="I783" s="832" t="s">
        <v>1144</v>
      </c>
      <c r="J783" s="832" t="s">
        <v>636</v>
      </c>
      <c r="K783" s="832" t="s">
        <v>1145</v>
      </c>
      <c r="L783" s="835">
        <v>48.42</v>
      </c>
      <c r="M783" s="835">
        <v>242.1</v>
      </c>
      <c r="N783" s="832">
        <v>5</v>
      </c>
      <c r="O783" s="836">
        <v>3.5</v>
      </c>
      <c r="P783" s="835">
        <v>96.84</v>
      </c>
      <c r="Q783" s="837">
        <v>0.4</v>
      </c>
      <c r="R783" s="832">
        <v>2</v>
      </c>
      <c r="S783" s="837">
        <v>0.4</v>
      </c>
      <c r="T783" s="836">
        <v>1.5</v>
      </c>
      <c r="U783" s="838">
        <v>0.42857142857142855</v>
      </c>
    </row>
    <row r="784" spans="1:21" ht="14.4" customHeight="1" x14ac:dyDescent="0.3">
      <c r="A784" s="831">
        <v>11</v>
      </c>
      <c r="B784" s="832" t="s">
        <v>1297</v>
      </c>
      <c r="C784" s="832" t="s">
        <v>1302</v>
      </c>
      <c r="D784" s="833" t="s">
        <v>2255</v>
      </c>
      <c r="E784" s="834" t="s">
        <v>1323</v>
      </c>
      <c r="F784" s="832" t="s">
        <v>1298</v>
      </c>
      <c r="G784" s="832" t="s">
        <v>1358</v>
      </c>
      <c r="H784" s="832" t="s">
        <v>592</v>
      </c>
      <c r="I784" s="832" t="s">
        <v>1462</v>
      </c>
      <c r="J784" s="832" t="s">
        <v>636</v>
      </c>
      <c r="K784" s="832" t="s">
        <v>1463</v>
      </c>
      <c r="L784" s="835">
        <v>48.42</v>
      </c>
      <c r="M784" s="835">
        <v>96.84</v>
      </c>
      <c r="N784" s="832">
        <v>2</v>
      </c>
      <c r="O784" s="836">
        <v>1.5</v>
      </c>
      <c r="P784" s="835">
        <v>48.42</v>
      </c>
      <c r="Q784" s="837">
        <v>0.5</v>
      </c>
      <c r="R784" s="832">
        <v>1</v>
      </c>
      <c r="S784" s="837">
        <v>0.5</v>
      </c>
      <c r="T784" s="836">
        <v>1</v>
      </c>
      <c r="U784" s="838">
        <v>0.66666666666666663</v>
      </c>
    </row>
    <row r="785" spans="1:21" ht="14.4" customHeight="1" x14ac:dyDescent="0.3">
      <c r="A785" s="831">
        <v>11</v>
      </c>
      <c r="B785" s="832" t="s">
        <v>1297</v>
      </c>
      <c r="C785" s="832" t="s">
        <v>1302</v>
      </c>
      <c r="D785" s="833" t="s">
        <v>2255</v>
      </c>
      <c r="E785" s="834" t="s">
        <v>1323</v>
      </c>
      <c r="F785" s="832" t="s">
        <v>1298</v>
      </c>
      <c r="G785" s="832" t="s">
        <v>1342</v>
      </c>
      <c r="H785" s="832" t="s">
        <v>635</v>
      </c>
      <c r="I785" s="832" t="s">
        <v>1147</v>
      </c>
      <c r="J785" s="832" t="s">
        <v>1148</v>
      </c>
      <c r="K785" s="832" t="s">
        <v>1149</v>
      </c>
      <c r="L785" s="835">
        <v>0</v>
      </c>
      <c r="M785" s="835">
        <v>0</v>
      </c>
      <c r="N785" s="832">
        <v>15</v>
      </c>
      <c r="O785" s="836">
        <v>8.5</v>
      </c>
      <c r="P785" s="835">
        <v>0</v>
      </c>
      <c r="Q785" s="837"/>
      <c r="R785" s="832">
        <v>12</v>
      </c>
      <c r="S785" s="837">
        <v>0.8</v>
      </c>
      <c r="T785" s="836">
        <v>7</v>
      </c>
      <c r="U785" s="838">
        <v>0.82352941176470584</v>
      </c>
    </row>
    <row r="786" spans="1:21" ht="14.4" customHeight="1" x14ac:dyDescent="0.3">
      <c r="A786" s="831">
        <v>11</v>
      </c>
      <c r="B786" s="832" t="s">
        <v>1297</v>
      </c>
      <c r="C786" s="832" t="s">
        <v>1302</v>
      </c>
      <c r="D786" s="833" t="s">
        <v>2255</v>
      </c>
      <c r="E786" s="834" t="s">
        <v>1323</v>
      </c>
      <c r="F786" s="832" t="s">
        <v>1298</v>
      </c>
      <c r="G786" s="832" t="s">
        <v>1343</v>
      </c>
      <c r="H786" s="832" t="s">
        <v>592</v>
      </c>
      <c r="I786" s="832" t="s">
        <v>1944</v>
      </c>
      <c r="J786" s="832" t="s">
        <v>1345</v>
      </c>
      <c r="K786" s="832" t="s">
        <v>1697</v>
      </c>
      <c r="L786" s="835">
        <v>93.96</v>
      </c>
      <c r="M786" s="835">
        <v>93.96</v>
      </c>
      <c r="N786" s="832">
        <v>1</v>
      </c>
      <c r="O786" s="836">
        <v>1</v>
      </c>
      <c r="P786" s="835"/>
      <c r="Q786" s="837">
        <v>0</v>
      </c>
      <c r="R786" s="832"/>
      <c r="S786" s="837">
        <v>0</v>
      </c>
      <c r="T786" s="836"/>
      <c r="U786" s="838">
        <v>0</v>
      </c>
    </row>
    <row r="787" spans="1:21" ht="14.4" customHeight="1" x14ac:dyDescent="0.3">
      <c r="A787" s="831">
        <v>11</v>
      </c>
      <c r="B787" s="832" t="s">
        <v>1297</v>
      </c>
      <c r="C787" s="832" t="s">
        <v>1302</v>
      </c>
      <c r="D787" s="833" t="s">
        <v>2255</v>
      </c>
      <c r="E787" s="834" t="s">
        <v>1323</v>
      </c>
      <c r="F787" s="832" t="s">
        <v>1298</v>
      </c>
      <c r="G787" s="832" t="s">
        <v>1343</v>
      </c>
      <c r="H787" s="832" t="s">
        <v>592</v>
      </c>
      <c r="I787" s="832" t="s">
        <v>1344</v>
      </c>
      <c r="J787" s="832" t="s">
        <v>1345</v>
      </c>
      <c r="K787" s="832" t="s">
        <v>1346</v>
      </c>
      <c r="L787" s="835">
        <v>31.32</v>
      </c>
      <c r="M787" s="835">
        <v>31.32</v>
      </c>
      <c r="N787" s="832">
        <v>1</v>
      </c>
      <c r="O787" s="836">
        <v>0.5</v>
      </c>
      <c r="P787" s="835">
        <v>31.32</v>
      </c>
      <c r="Q787" s="837">
        <v>1</v>
      </c>
      <c r="R787" s="832">
        <v>1</v>
      </c>
      <c r="S787" s="837">
        <v>1</v>
      </c>
      <c r="T787" s="836">
        <v>0.5</v>
      </c>
      <c r="U787" s="838">
        <v>1</v>
      </c>
    </row>
    <row r="788" spans="1:21" ht="14.4" customHeight="1" x14ac:dyDescent="0.3">
      <c r="A788" s="831">
        <v>11</v>
      </c>
      <c r="B788" s="832" t="s">
        <v>1297</v>
      </c>
      <c r="C788" s="832" t="s">
        <v>1302</v>
      </c>
      <c r="D788" s="833" t="s">
        <v>2255</v>
      </c>
      <c r="E788" s="834" t="s">
        <v>1323</v>
      </c>
      <c r="F788" s="832" t="s">
        <v>1298</v>
      </c>
      <c r="G788" s="832" t="s">
        <v>1426</v>
      </c>
      <c r="H788" s="832" t="s">
        <v>592</v>
      </c>
      <c r="I788" s="832" t="s">
        <v>1804</v>
      </c>
      <c r="J788" s="832" t="s">
        <v>1017</v>
      </c>
      <c r="K788" s="832" t="s">
        <v>1128</v>
      </c>
      <c r="L788" s="835">
        <v>154.36000000000001</v>
      </c>
      <c r="M788" s="835">
        <v>154.36000000000001</v>
      </c>
      <c r="N788" s="832">
        <v>1</v>
      </c>
      <c r="O788" s="836">
        <v>0.5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11</v>
      </c>
      <c r="B789" s="832" t="s">
        <v>1297</v>
      </c>
      <c r="C789" s="832" t="s">
        <v>1302</v>
      </c>
      <c r="D789" s="833" t="s">
        <v>2255</v>
      </c>
      <c r="E789" s="834" t="s">
        <v>1323</v>
      </c>
      <c r="F789" s="832" t="s">
        <v>1299</v>
      </c>
      <c r="G789" s="832" t="s">
        <v>1516</v>
      </c>
      <c r="H789" s="832" t="s">
        <v>592</v>
      </c>
      <c r="I789" s="832" t="s">
        <v>1769</v>
      </c>
      <c r="J789" s="832" t="s">
        <v>1770</v>
      </c>
      <c r="K789" s="832" t="s">
        <v>1771</v>
      </c>
      <c r="L789" s="835">
        <v>300</v>
      </c>
      <c r="M789" s="835">
        <v>5400</v>
      </c>
      <c r="N789" s="832">
        <v>18</v>
      </c>
      <c r="O789" s="836">
        <v>18</v>
      </c>
      <c r="P789" s="835"/>
      <c r="Q789" s="837">
        <v>0</v>
      </c>
      <c r="R789" s="832"/>
      <c r="S789" s="837">
        <v>0</v>
      </c>
      <c r="T789" s="836"/>
      <c r="U789" s="838">
        <v>0</v>
      </c>
    </row>
    <row r="790" spans="1:21" ht="14.4" customHeight="1" x14ac:dyDescent="0.3">
      <c r="A790" s="831">
        <v>11</v>
      </c>
      <c r="B790" s="832" t="s">
        <v>1297</v>
      </c>
      <c r="C790" s="832" t="s">
        <v>1302</v>
      </c>
      <c r="D790" s="833" t="s">
        <v>2255</v>
      </c>
      <c r="E790" s="834" t="s">
        <v>1323</v>
      </c>
      <c r="F790" s="832" t="s">
        <v>1299</v>
      </c>
      <c r="G790" s="832" t="s">
        <v>1516</v>
      </c>
      <c r="H790" s="832" t="s">
        <v>592</v>
      </c>
      <c r="I790" s="832" t="s">
        <v>1517</v>
      </c>
      <c r="J790" s="832" t="s">
        <v>1518</v>
      </c>
      <c r="K790" s="832" t="s">
        <v>1519</v>
      </c>
      <c r="L790" s="835">
        <v>0</v>
      </c>
      <c r="M790" s="835">
        <v>0</v>
      </c>
      <c r="N790" s="832">
        <v>1</v>
      </c>
      <c r="O790" s="836">
        <v>1</v>
      </c>
      <c r="P790" s="835"/>
      <c r="Q790" s="837"/>
      <c r="R790" s="832"/>
      <c r="S790" s="837">
        <v>0</v>
      </c>
      <c r="T790" s="836"/>
      <c r="U790" s="838">
        <v>0</v>
      </c>
    </row>
    <row r="791" spans="1:21" ht="14.4" customHeight="1" x14ac:dyDescent="0.3">
      <c r="A791" s="831">
        <v>11</v>
      </c>
      <c r="B791" s="832" t="s">
        <v>1297</v>
      </c>
      <c r="C791" s="832" t="s">
        <v>1302</v>
      </c>
      <c r="D791" s="833" t="s">
        <v>2255</v>
      </c>
      <c r="E791" s="834" t="s">
        <v>1323</v>
      </c>
      <c r="F791" s="832" t="s">
        <v>1299</v>
      </c>
      <c r="G791" s="832" t="s">
        <v>1347</v>
      </c>
      <c r="H791" s="832" t="s">
        <v>592</v>
      </c>
      <c r="I791" s="832" t="s">
        <v>1351</v>
      </c>
      <c r="J791" s="832" t="s">
        <v>1352</v>
      </c>
      <c r="K791" s="832" t="s">
        <v>1353</v>
      </c>
      <c r="L791" s="835">
        <v>500</v>
      </c>
      <c r="M791" s="835">
        <v>500</v>
      </c>
      <c r="N791" s="832">
        <v>1</v>
      </c>
      <c r="O791" s="836">
        <v>1</v>
      </c>
      <c r="P791" s="835"/>
      <c r="Q791" s="837">
        <v>0</v>
      </c>
      <c r="R791" s="832"/>
      <c r="S791" s="837">
        <v>0</v>
      </c>
      <c r="T791" s="836"/>
      <c r="U791" s="838">
        <v>0</v>
      </c>
    </row>
    <row r="792" spans="1:21" ht="14.4" customHeight="1" x14ac:dyDescent="0.3">
      <c r="A792" s="831">
        <v>11</v>
      </c>
      <c r="B792" s="832" t="s">
        <v>1297</v>
      </c>
      <c r="C792" s="832" t="s">
        <v>1302</v>
      </c>
      <c r="D792" s="833" t="s">
        <v>2255</v>
      </c>
      <c r="E792" s="834" t="s">
        <v>1323</v>
      </c>
      <c r="F792" s="832" t="s">
        <v>1299</v>
      </c>
      <c r="G792" s="832" t="s">
        <v>1347</v>
      </c>
      <c r="H792" s="832" t="s">
        <v>592</v>
      </c>
      <c r="I792" s="832" t="s">
        <v>1388</v>
      </c>
      <c r="J792" s="832" t="s">
        <v>1389</v>
      </c>
      <c r="K792" s="832" t="s">
        <v>1390</v>
      </c>
      <c r="L792" s="835">
        <v>971.25</v>
      </c>
      <c r="M792" s="835">
        <v>5827.5</v>
      </c>
      <c r="N792" s="832">
        <v>6</v>
      </c>
      <c r="O792" s="836">
        <v>6</v>
      </c>
      <c r="P792" s="835">
        <v>4856.25</v>
      </c>
      <c r="Q792" s="837">
        <v>0.83333333333333337</v>
      </c>
      <c r="R792" s="832">
        <v>5</v>
      </c>
      <c r="S792" s="837">
        <v>0.83333333333333337</v>
      </c>
      <c r="T792" s="836">
        <v>5</v>
      </c>
      <c r="U792" s="838">
        <v>0.83333333333333337</v>
      </c>
    </row>
    <row r="793" spans="1:21" ht="14.4" customHeight="1" x14ac:dyDescent="0.3">
      <c r="A793" s="831">
        <v>11</v>
      </c>
      <c r="B793" s="832" t="s">
        <v>1297</v>
      </c>
      <c r="C793" s="832" t="s">
        <v>1302</v>
      </c>
      <c r="D793" s="833" t="s">
        <v>2255</v>
      </c>
      <c r="E793" s="834" t="s">
        <v>1323</v>
      </c>
      <c r="F793" s="832" t="s">
        <v>1299</v>
      </c>
      <c r="G793" s="832" t="s">
        <v>1347</v>
      </c>
      <c r="H793" s="832" t="s">
        <v>592</v>
      </c>
      <c r="I793" s="832" t="s">
        <v>1442</v>
      </c>
      <c r="J793" s="832" t="s">
        <v>1443</v>
      </c>
      <c r="K793" s="832"/>
      <c r="L793" s="835">
        <v>1000</v>
      </c>
      <c r="M793" s="835">
        <v>1000</v>
      </c>
      <c r="N793" s="832">
        <v>1</v>
      </c>
      <c r="O793" s="836">
        <v>1</v>
      </c>
      <c r="P793" s="835"/>
      <c r="Q793" s="837">
        <v>0</v>
      </c>
      <c r="R793" s="832"/>
      <c r="S793" s="837">
        <v>0</v>
      </c>
      <c r="T793" s="836"/>
      <c r="U793" s="838">
        <v>0</v>
      </c>
    </row>
    <row r="794" spans="1:21" ht="14.4" customHeight="1" x14ac:dyDescent="0.3">
      <c r="A794" s="831">
        <v>11</v>
      </c>
      <c r="B794" s="832" t="s">
        <v>1297</v>
      </c>
      <c r="C794" s="832" t="s">
        <v>1302</v>
      </c>
      <c r="D794" s="833" t="s">
        <v>2255</v>
      </c>
      <c r="E794" s="834" t="s">
        <v>1323</v>
      </c>
      <c r="F794" s="832" t="s">
        <v>1299</v>
      </c>
      <c r="G794" s="832" t="s">
        <v>1347</v>
      </c>
      <c r="H794" s="832" t="s">
        <v>592</v>
      </c>
      <c r="I794" s="832" t="s">
        <v>2161</v>
      </c>
      <c r="J794" s="832" t="s">
        <v>2162</v>
      </c>
      <c r="K794" s="832" t="s">
        <v>2163</v>
      </c>
      <c r="L794" s="835">
        <v>416.1</v>
      </c>
      <c r="M794" s="835">
        <v>416.1</v>
      </c>
      <c r="N794" s="832">
        <v>1</v>
      </c>
      <c r="O794" s="836">
        <v>1</v>
      </c>
      <c r="P794" s="835">
        <v>416.1</v>
      </c>
      <c r="Q794" s="837">
        <v>1</v>
      </c>
      <c r="R794" s="832">
        <v>1</v>
      </c>
      <c r="S794" s="837">
        <v>1</v>
      </c>
      <c r="T794" s="836">
        <v>1</v>
      </c>
      <c r="U794" s="838">
        <v>1</v>
      </c>
    </row>
    <row r="795" spans="1:21" ht="14.4" customHeight="1" x14ac:dyDescent="0.3">
      <c r="A795" s="831">
        <v>11</v>
      </c>
      <c r="B795" s="832" t="s">
        <v>1297</v>
      </c>
      <c r="C795" s="832" t="s">
        <v>1302</v>
      </c>
      <c r="D795" s="833" t="s">
        <v>2255</v>
      </c>
      <c r="E795" s="834" t="s">
        <v>1323</v>
      </c>
      <c r="F795" s="832" t="s">
        <v>1299</v>
      </c>
      <c r="G795" s="832" t="s">
        <v>1347</v>
      </c>
      <c r="H795" s="832" t="s">
        <v>592</v>
      </c>
      <c r="I795" s="832" t="s">
        <v>2164</v>
      </c>
      <c r="J795" s="832" t="s">
        <v>2165</v>
      </c>
      <c r="K795" s="832" t="s">
        <v>2166</v>
      </c>
      <c r="L795" s="835">
        <v>679.94</v>
      </c>
      <c r="M795" s="835">
        <v>679.94</v>
      </c>
      <c r="N795" s="832">
        <v>1</v>
      </c>
      <c r="O795" s="836">
        <v>1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" customHeight="1" x14ac:dyDescent="0.3">
      <c r="A796" s="831">
        <v>11</v>
      </c>
      <c r="B796" s="832" t="s">
        <v>1297</v>
      </c>
      <c r="C796" s="832" t="s">
        <v>1302</v>
      </c>
      <c r="D796" s="833" t="s">
        <v>2255</v>
      </c>
      <c r="E796" s="834" t="s">
        <v>1323</v>
      </c>
      <c r="F796" s="832" t="s">
        <v>1299</v>
      </c>
      <c r="G796" s="832" t="s">
        <v>1347</v>
      </c>
      <c r="H796" s="832" t="s">
        <v>592</v>
      </c>
      <c r="I796" s="832" t="s">
        <v>1464</v>
      </c>
      <c r="J796" s="832" t="s">
        <v>1465</v>
      </c>
      <c r="K796" s="832" t="s">
        <v>1466</v>
      </c>
      <c r="L796" s="835">
        <v>999.46</v>
      </c>
      <c r="M796" s="835">
        <v>999.46</v>
      </c>
      <c r="N796" s="832">
        <v>1</v>
      </c>
      <c r="O796" s="836">
        <v>1</v>
      </c>
      <c r="P796" s="835">
        <v>999.46</v>
      </c>
      <c r="Q796" s="837">
        <v>1</v>
      </c>
      <c r="R796" s="832">
        <v>1</v>
      </c>
      <c r="S796" s="837">
        <v>1</v>
      </c>
      <c r="T796" s="836">
        <v>1</v>
      </c>
      <c r="U796" s="838">
        <v>1</v>
      </c>
    </row>
    <row r="797" spans="1:21" ht="14.4" customHeight="1" x14ac:dyDescent="0.3">
      <c r="A797" s="831">
        <v>11</v>
      </c>
      <c r="B797" s="832" t="s">
        <v>1297</v>
      </c>
      <c r="C797" s="832" t="s">
        <v>1302</v>
      </c>
      <c r="D797" s="833" t="s">
        <v>2255</v>
      </c>
      <c r="E797" s="834" t="s">
        <v>1323</v>
      </c>
      <c r="F797" s="832" t="s">
        <v>1299</v>
      </c>
      <c r="G797" s="832" t="s">
        <v>1359</v>
      </c>
      <c r="H797" s="832" t="s">
        <v>592</v>
      </c>
      <c r="I797" s="832" t="s">
        <v>1360</v>
      </c>
      <c r="J797" s="832" t="s">
        <v>1361</v>
      </c>
      <c r="K797" s="832" t="s">
        <v>1362</v>
      </c>
      <c r="L797" s="835">
        <v>200</v>
      </c>
      <c r="M797" s="835">
        <v>800</v>
      </c>
      <c r="N797" s="832">
        <v>4</v>
      </c>
      <c r="O797" s="836">
        <v>2</v>
      </c>
      <c r="P797" s="835">
        <v>800</v>
      </c>
      <c r="Q797" s="837">
        <v>1</v>
      </c>
      <c r="R797" s="832">
        <v>4</v>
      </c>
      <c r="S797" s="837">
        <v>1</v>
      </c>
      <c r="T797" s="836">
        <v>2</v>
      </c>
      <c r="U797" s="838">
        <v>1</v>
      </c>
    </row>
    <row r="798" spans="1:21" ht="14.4" customHeight="1" x14ac:dyDescent="0.3">
      <c r="A798" s="831">
        <v>11</v>
      </c>
      <c r="B798" s="832" t="s">
        <v>1297</v>
      </c>
      <c r="C798" s="832" t="s">
        <v>1302</v>
      </c>
      <c r="D798" s="833" t="s">
        <v>2255</v>
      </c>
      <c r="E798" s="834" t="s">
        <v>1323</v>
      </c>
      <c r="F798" s="832" t="s">
        <v>1299</v>
      </c>
      <c r="G798" s="832" t="s">
        <v>1359</v>
      </c>
      <c r="H798" s="832" t="s">
        <v>592</v>
      </c>
      <c r="I798" s="832" t="s">
        <v>1391</v>
      </c>
      <c r="J798" s="832" t="s">
        <v>1392</v>
      </c>
      <c r="K798" s="832" t="s">
        <v>1393</v>
      </c>
      <c r="L798" s="835">
        <v>278.75</v>
      </c>
      <c r="M798" s="835">
        <v>2787.5</v>
      </c>
      <c r="N798" s="832">
        <v>10</v>
      </c>
      <c r="O798" s="836">
        <v>5</v>
      </c>
      <c r="P798" s="835">
        <v>2230</v>
      </c>
      <c r="Q798" s="837">
        <v>0.8</v>
      </c>
      <c r="R798" s="832">
        <v>8</v>
      </c>
      <c r="S798" s="837">
        <v>0.8</v>
      </c>
      <c r="T798" s="836">
        <v>4</v>
      </c>
      <c r="U798" s="838">
        <v>0.8</v>
      </c>
    </row>
    <row r="799" spans="1:21" ht="14.4" customHeight="1" x14ac:dyDescent="0.3">
      <c r="A799" s="831">
        <v>11</v>
      </c>
      <c r="B799" s="832" t="s">
        <v>1297</v>
      </c>
      <c r="C799" s="832" t="s">
        <v>1302</v>
      </c>
      <c r="D799" s="833" t="s">
        <v>2255</v>
      </c>
      <c r="E799" s="834" t="s">
        <v>1323</v>
      </c>
      <c r="F799" s="832" t="s">
        <v>1299</v>
      </c>
      <c r="G799" s="832" t="s">
        <v>1359</v>
      </c>
      <c r="H799" s="832" t="s">
        <v>592</v>
      </c>
      <c r="I799" s="832" t="s">
        <v>2167</v>
      </c>
      <c r="J799" s="832" t="s">
        <v>2168</v>
      </c>
      <c r="K799" s="832" t="s">
        <v>2169</v>
      </c>
      <c r="L799" s="835">
        <v>1110</v>
      </c>
      <c r="M799" s="835">
        <v>1110</v>
      </c>
      <c r="N799" s="832">
        <v>1</v>
      </c>
      <c r="O799" s="836">
        <v>1</v>
      </c>
      <c r="P799" s="835">
        <v>1110</v>
      </c>
      <c r="Q799" s="837">
        <v>1</v>
      </c>
      <c r="R799" s="832">
        <v>1</v>
      </c>
      <c r="S799" s="837">
        <v>1</v>
      </c>
      <c r="T799" s="836">
        <v>1</v>
      </c>
      <c r="U799" s="838">
        <v>1</v>
      </c>
    </row>
    <row r="800" spans="1:21" ht="14.4" customHeight="1" x14ac:dyDescent="0.3">
      <c r="A800" s="831">
        <v>11</v>
      </c>
      <c r="B800" s="832" t="s">
        <v>1297</v>
      </c>
      <c r="C800" s="832" t="s">
        <v>1302</v>
      </c>
      <c r="D800" s="833" t="s">
        <v>2255</v>
      </c>
      <c r="E800" s="834" t="s">
        <v>1323</v>
      </c>
      <c r="F800" s="832" t="s">
        <v>1299</v>
      </c>
      <c r="G800" s="832" t="s">
        <v>1454</v>
      </c>
      <c r="H800" s="832" t="s">
        <v>592</v>
      </c>
      <c r="I800" s="832" t="s">
        <v>1532</v>
      </c>
      <c r="J800" s="832" t="s">
        <v>1533</v>
      </c>
      <c r="K800" s="832" t="s">
        <v>1534</v>
      </c>
      <c r="L800" s="835">
        <v>0</v>
      </c>
      <c r="M800" s="835">
        <v>0</v>
      </c>
      <c r="N800" s="832">
        <v>1</v>
      </c>
      <c r="O800" s="836">
        <v>1</v>
      </c>
      <c r="P800" s="835"/>
      <c r="Q800" s="837"/>
      <c r="R800" s="832"/>
      <c r="S800" s="837">
        <v>0</v>
      </c>
      <c r="T800" s="836"/>
      <c r="U800" s="838">
        <v>0</v>
      </c>
    </row>
    <row r="801" spans="1:21" ht="14.4" customHeight="1" x14ac:dyDescent="0.3">
      <c r="A801" s="831">
        <v>11</v>
      </c>
      <c r="B801" s="832" t="s">
        <v>1297</v>
      </c>
      <c r="C801" s="832" t="s">
        <v>1302</v>
      </c>
      <c r="D801" s="833" t="s">
        <v>2255</v>
      </c>
      <c r="E801" s="834" t="s">
        <v>1323</v>
      </c>
      <c r="F801" s="832" t="s">
        <v>1299</v>
      </c>
      <c r="G801" s="832" t="s">
        <v>1454</v>
      </c>
      <c r="H801" s="832" t="s">
        <v>592</v>
      </c>
      <c r="I801" s="832" t="s">
        <v>2170</v>
      </c>
      <c r="J801" s="832" t="s">
        <v>2171</v>
      </c>
      <c r="K801" s="832" t="s">
        <v>2172</v>
      </c>
      <c r="L801" s="835">
        <v>0</v>
      </c>
      <c r="M801" s="835">
        <v>0</v>
      </c>
      <c r="N801" s="832">
        <v>1</v>
      </c>
      <c r="O801" s="836">
        <v>1</v>
      </c>
      <c r="P801" s="835"/>
      <c r="Q801" s="837"/>
      <c r="R801" s="832"/>
      <c r="S801" s="837">
        <v>0</v>
      </c>
      <c r="T801" s="836"/>
      <c r="U801" s="838">
        <v>0</v>
      </c>
    </row>
    <row r="802" spans="1:21" ht="14.4" customHeight="1" x14ac:dyDescent="0.3">
      <c r="A802" s="831">
        <v>11</v>
      </c>
      <c r="B802" s="832" t="s">
        <v>1297</v>
      </c>
      <c r="C802" s="832" t="s">
        <v>1302</v>
      </c>
      <c r="D802" s="833" t="s">
        <v>2255</v>
      </c>
      <c r="E802" s="834" t="s">
        <v>1323</v>
      </c>
      <c r="F802" s="832" t="s">
        <v>1299</v>
      </c>
      <c r="G802" s="832" t="s">
        <v>1454</v>
      </c>
      <c r="H802" s="832" t="s">
        <v>592</v>
      </c>
      <c r="I802" s="832" t="s">
        <v>2173</v>
      </c>
      <c r="J802" s="832" t="s">
        <v>2174</v>
      </c>
      <c r="K802" s="832"/>
      <c r="L802" s="835">
        <v>0</v>
      </c>
      <c r="M802" s="835">
        <v>0</v>
      </c>
      <c r="N802" s="832">
        <v>1</v>
      </c>
      <c r="O802" s="836">
        <v>1</v>
      </c>
      <c r="P802" s="835"/>
      <c r="Q802" s="837"/>
      <c r="R802" s="832"/>
      <c r="S802" s="837">
        <v>0</v>
      </c>
      <c r="T802" s="836"/>
      <c r="U802" s="838">
        <v>0</v>
      </c>
    </row>
    <row r="803" spans="1:21" ht="14.4" customHeight="1" x14ac:dyDescent="0.3">
      <c r="A803" s="831">
        <v>11</v>
      </c>
      <c r="B803" s="832" t="s">
        <v>1297</v>
      </c>
      <c r="C803" s="832" t="s">
        <v>1302</v>
      </c>
      <c r="D803" s="833" t="s">
        <v>2255</v>
      </c>
      <c r="E803" s="834" t="s">
        <v>1323</v>
      </c>
      <c r="F803" s="832" t="s">
        <v>1299</v>
      </c>
      <c r="G803" s="832" t="s">
        <v>1454</v>
      </c>
      <c r="H803" s="832" t="s">
        <v>592</v>
      </c>
      <c r="I803" s="832" t="s">
        <v>2175</v>
      </c>
      <c r="J803" s="832" t="s">
        <v>2176</v>
      </c>
      <c r="K803" s="832" t="s">
        <v>2177</v>
      </c>
      <c r="L803" s="835">
        <v>0</v>
      </c>
      <c r="M803" s="835">
        <v>0</v>
      </c>
      <c r="N803" s="832">
        <v>1</v>
      </c>
      <c r="O803" s="836">
        <v>1</v>
      </c>
      <c r="P803" s="835"/>
      <c r="Q803" s="837"/>
      <c r="R803" s="832"/>
      <c r="S803" s="837">
        <v>0</v>
      </c>
      <c r="T803" s="836"/>
      <c r="U803" s="838">
        <v>0</v>
      </c>
    </row>
    <row r="804" spans="1:21" ht="14.4" customHeight="1" x14ac:dyDescent="0.3">
      <c r="A804" s="831">
        <v>11</v>
      </c>
      <c r="B804" s="832" t="s">
        <v>1297</v>
      </c>
      <c r="C804" s="832" t="s">
        <v>1302</v>
      </c>
      <c r="D804" s="833" t="s">
        <v>2255</v>
      </c>
      <c r="E804" s="834" t="s">
        <v>1314</v>
      </c>
      <c r="F804" s="832" t="s">
        <v>1298</v>
      </c>
      <c r="G804" s="832" t="s">
        <v>1542</v>
      </c>
      <c r="H804" s="832" t="s">
        <v>592</v>
      </c>
      <c r="I804" s="832" t="s">
        <v>1543</v>
      </c>
      <c r="J804" s="832" t="s">
        <v>1544</v>
      </c>
      <c r="K804" s="832" t="s">
        <v>1545</v>
      </c>
      <c r="L804" s="835">
        <v>159.71</v>
      </c>
      <c r="M804" s="835">
        <v>479.13</v>
      </c>
      <c r="N804" s="832">
        <v>3</v>
      </c>
      <c r="O804" s="836">
        <v>1</v>
      </c>
      <c r="P804" s="835"/>
      <c r="Q804" s="837">
        <v>0</v>
      </c>
      <c r="R804" s="832"/>
      <c r="S804" s="837">
        <v>0</v>
      </c>
      <c r="T804" s="836"/>
      <c r="U804" s="838">
        <v>0</v>
      </c>
    </row>
    <row r="805" spans="1:21" ht="14.4" customHeight="1" x14ac:dyDescent="0.3">
      <c r="A805" s="831">
        <v>11</v>
      </c>
      <c r="B805" s="832" t="s">
        <v>1297</v>
      </c>
      <c r="C805" s="832" t="s">
        <v>1302</v>
      </c>
      <c r="D805" s="833" t="s">
        <v>2255</v>
      </c>
      <c r="E805" s="834" t="s">
        <v>1314</v>
      </c>
      <c r="F805" s="832" t="s">
        <v>1298</v>
      </c>
      <c r="G805" s="832" t="s">
        <v>2178</v>
      </c>
      <c r="H805" s="832" t="s">
        <v>635</v>
      </c>
      <c r="I805" s="832" t="s">
        <v>2179</v>
      </c>
      <c r="J805" s="832" t="s">
        <v>2180</v>
      </c>
      <c r="K805" s="832" t="s">
        <v>2181</v>
      </c>
      <c r="L805" s="835">
        <v>141.09</v>
      </c>
      <c r="M805" s="835">
        <v>987.63000000000011</v>
      </c>
      <c r="N805" s="832">
        <v>7</v>
      </c>
      <c r="O805" s="836">
        <v>5</v>
      </c>
      <c r="P805" s="835"/>
      <c r="Q805" s="837">
        <v>0</v>
      </c>
      <c r="R805" s="832"/>
      <c r="S805" s="837">
        <v>0</v>
      </c>
      <c r="T805" s="836"/>
      <c r="U805" s="838">
        <v>0</v>
      </c>
    </row>
    <row r="806" spans="1:21" ht="14.4" customHeight="1" x14ac:dyDescent="0.3">
      <c r="A806" s="831">
        <v>11</v>
      </c>
      <c r="B806" s="832" t="s">
        <v>1297</v>
      </c>
      <c r="C806" s="832" t="s">
        <v>1302</v>
      </c>
      <c r="D806" s="833" t="s">
        <v>2255</v>
      </c>
      <c r="E806" s="834" t="s">
        <v>1314</v>
      </c>
      <c r="F806" s="832" t="s">
        <v>1298</v>
      </c>
      <c r="G806" s="832" t="s">
        <v>1363</v>
      </c>
      <c r="H806" s="832" t="s">
        <v>635</v>
      </c>
      <c r="I806" s="832" t="s">
        <v>1394</v>
      </c>
      <c r="J806" s="832" t="s">
        <v>1189</v>
      </c>
      <c r="K806" s="832" t="s">
        <v>1395</v>
      </c>
      <c r="L806" s="835">
        <v>272.83</v>
      </c>
      <c r="M806" s="835">
        <v>272.83</v>
      </c>
      <c r="N806" s="832">
        <v>1</v>
      </c>
      <c r="O806" s="836">
        <v>0.5</v>
      </c>
      <c r="P806" s="835"/>
      <c r="Q806" s="837">
        <v>0</v>
      </c>
      <c r="R806" s="832"/>
      <c r="S806" s="837">
        <v>0</v>
      </c>
      <c r="T806" s="836"/>
      <c r="U806" s="838">
        <v>0</v>
      </c>
    </row>
    <row r="807" spans="1:21" ht="14.4" customHeight="1" x14ac:dyDescent="0.3">
      <c r="A807" s="831">
        <v>11</v>
      </c>
      <c r="B807" s="832" t="s">
        <v>1297</v>
      </c>
      <c r="C807" s="832" t="s">
        <v>1302</v>
      </c>
      <c r="D807" s="833" t="s">
        <v>2255</v>
      </c>
      <c r="E807" s="834" t="s">
        <v>1314</v>
      </c>
      <c r="F807" s="832" t="s">
        <v>1298</v>
      </c>
      <c r="G807" s="832" t="s">
        <v>1438</v>
      </c>
      <c r="H807" s="832" t="s">
        <v>592</v>
      </c>
      <c r="I807" s="832" t="s">
        <v>1439</v>
      </c>
      <c r="J807" s="832" t="s">
        <v>1440</v>
      </c>
      <c r="K807" s="832" t="s">
        <v>1441</v>
      </c>
      <c r="L807" s="835">
        <v>72.64</v>
      </c>
      <c r="M807" s="835">
        <v>217.92000000000002</v>
      </c>
      <c r="N807" s="832">
        <v>3</v>
      </c>
      <c r="O807" s="836">
        <v>2.5</v>
      </c>
      <c r="P807" s="835">
        <v>72.64</v>
      </c>
      <c r="Q807" s="837">
        <v>0.33333333333333331</v>
      </c>
      <c r="R807" s="832">
        <v>1</v>
      </c>
      <c r="S807" s="837">
        <v>0.33333333333333331</v>
      </c>
      <c r="T807" s="836">
        <v>1</v>
      </c>
      <c r="U807" s="838">
        <v>0.4</v>
      </c>
    </row>
    <row r="808" spans="1:21" ht="14.4" customHeight="1" x14ac:dyDescent="0.3">
      <c r="A808" s="831">
        <v>11</v>
      </c>
      <c r="B808" s="832" t="s">
        <v>1297</v>
      </c>
      <c r="C808" s="832" t="s">
        <v>1302</v>
      </c>
      <c r="D808" s="833" t="s">
        <v>2255</v>
      </c>
      <c r="E808" s="834" t="s">
        <v>1314</v>
      </c>
      <c r="F808" s="832" t="s">
        <v>1298</v>
      </c>
      <c r="G808" s="832" t="s">
        <v>1438</v>
      </c>
      <c r="H808" s="832" t="s">
        <v>592</v>
      </c>
      <c r="I808" s="832" t="s">
        <v>1921</v>
      </c>
      <c r="J808" s="832" t="s">
        <v>1922</v>
      </c>
      <c r="K808" s="832" t="s">
        <v>1923</v>
      </c>
      <c r="L808" s="835">
        <v>0</v>
      </c>
      <c r="M808" s="835">
        <v>0</v>
      </c>
      <c r="N808" s="832">
        <v>8</v>
      </c>
      <c r="O808" s="836">
        <v>7</v>
      </c>
      <c r="P808" s="835">
        <v>0</v>
      </c>
      <c r="Q808" s="837"/>
      <c r="R808" s="832">
        <v>5</v>
      </c>
      <c r="S808" s="837">
        <v>0.625</v>
      </c>
      <c r="T808" s="836">
        <v>4.5</v>
      </c>
      <c r="U808" s="838">
        <v>0.6428571428571429</v>
      </c>
    </row>
    <row r="809" spans="1:21" ht="14.4" customHeight="1" x14ac:dyDescent="0.3">
      <c r="A809" s="831">
        <v>11</v>
      </c>
      <c r="B809" s="832" t="s">
        <v>1297</v>
      </c>
      <c r="C809" s="832" t="s">
        <v>1302</v>
      </c>
      <c r="D809" s="833" t="s">
        <v>2255</v>
      </c>
      <c r="E809" s="834" t="s">
        <v>1314</v>
      </c>
      <c r="F809" s="832" t="s">
        <v>1298</v>
      </c>
      <c r="G809" s="832" t="s">
        <v>1492</v>
      </c>
      <c r="H809" s="832" t="s">
        <v>592</v>
      </c>
      <c r="I809" s="832" t="s">
        <v>1493</v>
      </c>
      <c r="J809" s="832" t="s">
        <v>659</v>
      </c>
      <c r="K809" s="832" t="s">
        <v>1494</v>
      </c>
      <c r="L809" s="835">
        <v>91.11</v>
      </c>
      <c r="M809" s="835">
        <v>91.11</v>
      </c>
      <c r="N809" s="832">
        <v>1</v>
      </c>
      <c r="O809" s="836">
        <v>1</v>
      </c>
      <c r="P809" s="835"/>
      <c r="Q809" s="837">
        <v>0</v>
      </c>
      <c r="R809" s="832"/>
      <c r="S809" s="837">
        <v>0</v>
      </c>
      <c r="T809" s="836"/>
      <c r="U809" s="838">
        <v>0</v>
      </c>
    </row>
    <row r="810" spans="1:21" ht="14.4" customHeight="1" x14ac:dyDescent="0.3">
      <c r="A810" s="831">
        <v>11</v>
      </c>
      <c r="B810" s="832" t="s">
        <v>1297</v>
      </c>
      <c r="C810" s="832" t="s">
        <v>1302</v>
      </c>
      <c r="D810" s="833" t="s">
        <v>2255</v>
      </c>
      <c r="E810" s="834" t="s">
        <v>1314</v>
      </c>
      <c r="F810" s="832" t="s">
        <v>1298</v>
      </c>
      <c r="G810" s="832" t="s">
        <v>1663</v>
      </c>
      <c r="H810" s="832" t="s">
        <v>592</v>
      </c>
      <c r="I810" s="832" t="s">
        <v>1664</v>
      </c>
      <c r="J810" s="832" t="s">
        <v>1665</v>
      </c>
      <c r="K810" s="832" t="s">
        <v>1666</v>
      </c>
      <c r="L810" s="835">
        <v>0</v>
      </c>
      <c r="M810" s="835">
        <v>0</v>
      </c>
      <c r="N810" s="832">
        <v>1</v>
      </c>
      <c r="O810" s="836">
        <v>0.5</v>
      </c>
      <c r="P810" s="835">
        <v>0</v>
      </c>
      <c r="Q810" s="837"/>
      <c r="R810" s="832">
        <v>1</v>
      </c>
      <c r="S810" s="837">
        <v>1</v>
      </c>
      <c r="T810" s="836">
        <v>0.5</v>
      </c>
      <c r="U810" s="838">
        <v>1</v>
      </c>
    </row>
    <row r="811" spans="1:21" ht="14.4" customHeight="1" x14ac:dyDescent="0.3">
      <c r="A811" s="831">
        <v>11</v>
      </c>
      <c r="B811" s="832" t="s">
        <v>1297</v>
      </c>
      <c r="C811" s="832" t="s">
        <v>1302</v>
      </c>
      <c r="D811" s="833" t="s">
        <v>2255</v>
      </c>
      <c r="E811" s="834" t="s">
        <v>1314</v>
      </c>
      <c r="F811" s="832" t="s">
        <v>1298</v>
      </c>
      <c r="G811" s="832" t="s">
        <v>1499</v>
      </c>
      <c r="H811" s="832" t="s">
        <v>592</v>
      </c>
      <c r="I811" s="832" t="s">
        <v>1500</v>
      </c>
      <c r="J811" s="832" t="s">
        <v>1501</v>
      </c>
      <c r="K811" s="832" t="s">
        <v>1502</v>
      </c>
      <c r="L811" s="835">
        <v>159.71</v>
      </c>
      <c r="M811" s="835">
        <v>3353.91</v>
      </c>
      <c r="N811" s="832">
        <v>21</v>
      </c>
      <c r="O811" s="836">
        <v>9</v>
      </c>
      <c r="P811" s="835">
        <v>2076.23</v>
      </c>
      <c r="Q811" s="837">
        <v>0.61904761904761907</v>
      </c>
      <c r="R811" s="832">
        <v>13</v>
      </c>
      <c r="S811" s="837">
        <v>0.61904761904761907</v>
      </c>
      <c r="T811" s="836">
        <v>5</v>
      </c>
      <c r="U811" s="838">
        <v>0.55555555555555558</v>
      </c>
    </row>
    <row r="812" spans="1:21" ht="14.4" customHeight="1" x14ac:dyDescent="0.3">
      <c r="A812" s="831">
        <v>11</v>
      </c>
      <c r="B812" s="832" t="s">
        <v>1297</v>
      </c>
      <c r="C812" s="832" t="s">
        <v>1302</v>
      </c>
      <c r="D812" s="833" t="s">
        <v>2255</v>
      </c>
      <c r="E812" s="834" t="s">
        <v>1314</v>
      </c>
      <c r="F812" s="832" t="s">
        <v>1298</v>
      </c>
      <c r="G812" s="832" t="s">
        <v>1367</v>
      </c>
      <c r="H812" s="832" t="s">
        <v>592</v>
      </c>
      <c r="I812" s="832" t="s">
        <v>1368</v>
      </c>
      <c r="J812" s="832" t="s">
        <v>1369</v>
      </c>
      <c r="K812" s="832" t="s">
        <v>1370</v>
      </c>
      <c r="L812" s="835">
        <v>60.9</v>
      </c>
      <c r="M812" s="835">
        <v>60.9</v>
      </c>
      <c r="N812" s="832">
        <v>1</v>
      </c>
      <c r="O812" s="836">
        <v>0.5</v>
      </c>
      <c r="P812" s="835"/>
      <c r="Q812" s="837">
        <v>0</v>
      </c>
      <c r="R812" s="832"/>
      <c r="S812" s="837">
        <v>0</v>
      </c>
      <c r="T812" s="836"/>
      <c r="U812" s="838">
        <v>0</v>
      </c>
    </row>
    <row r="813" spans="1:21" ht="14.4" customHeight="1" x14ac:dyDescent="0.3">
      <c r="A813" s="831">
        <v>11</v>
      </c>
      <c r="B813" s="832" t="s">
        <v>1297</v>
      </c>
      <c r="C813" s="832" t="s">
        <v>1302</v>
      </c>
      <c r="D813" s="833" t="s">
        <v>2255</v>
      </c>
      <c r="E813" s="834" t="s">
        <v>1314</v>
      </c>
      <c r="F813" s="832" t="s">
        <v>1298</v>
      </c>
      <c r="G813" s="832" t="s">
        <v>1371</v>
      </c>
      <c r="H813" s="832" t="s">
        <v>592</v>
      </c>
      <c r="I813" s="832" t="s">
        <v>1472</v>
      </c>
      <c r="J813" s="832" t="s">
        <v>870</v>
      </c>
      <c r="K813" s="832" t="s">
        <v>1473</v>
      </c>
      <c r="L813" s="835">
        <v>0</v>
      </c>
      <c r="M813" s="835">
        <v>0</v>
      </c>
      <c r="N813" s="832">
        <v>2</v>
      </c>
      <c r="O813" s="836">
        <v>1</v>
      </c>
      <c r="P813" s="835">
        <v>0</v>
      </c>
      <c r="Q813" s="837"/>
      <c r="R813" s="832">
        <v>2</v>
      </c>
      <c r="S813" s="837">
        <v>1</v>
      </c>
      <c r="T813" s="836">
        <v>1</v>
      </c>
      <c r="U813" s="838">
        <v>1</v>
      </c>
    </row>
    <row r="814" spans="1:21" ht="14.4" customHeight="1" x14ac:dyDescent="0.3">
      <c r="A814" s="831">
        <v>11</v>
      </c>
      <c r="B814" s="832" t="s">
        <v>1297</v>
      </c>
      <c r="C814" s="832" t="s">
        <v>1302</v>
      </c>
      <c r="D814" s="833" t="s">
        <v>2255</v>
      </c>
      <c r="E814" s="834" t="s">
        <v>1314</v>
      </c>
      <c r="F814" s="832" t="s">
        <v>1298</v>
      </c>
      <c r="G814" s="832" t="s">
        <v>1371</v>
      </c>
      <c r="H814" s="832" t="s">
        <v>592</v>
      </c>
      <c r="I814" s="832" t="s">
        <v>1372</v>
      </c>
      <c r="J814" s="832" t="s">
        <v>870</v>
      </c>
      <c r="K814" s="832" t="s">
        <v>1373</v>
      </c>
      <c r="L814" s="835">
        <v>0</v>
      </c>
      <c r="M814" s="835">
        <v>0</v>
      </c>
      <c r="N814" s="832">
        <v>1</v>
      </c>
      <c r="O814" s="836">
        <v>0.5</v>
      </c>
      <c r="P814" s="835"/>
      <c r="Q814" s="837"/>
      <c r="R814" s="832"/>
      <c r="S814" s="837">
        <v>0</v>
      </c>
      <c r="T814" s="836"/>
      <c r="U814" s="838">
        <v>0</v>
      </c>
    </row>
    <row r="815" spans="1:21" ht="14.4" customHeight="1" x14ac:dyDescent="0.3">
      <c r="A815" s="831">
        <v>11</v>
      </c>
      <c r="B815" s="832" t="s">
        <v>1297</v>
      </c>
      <c r="C815" s="832" t="s">
        <v>1302</v>
      </c>
      <c r="D815" s="833" t="s">
        <v>2255</v>
      </c>
      <c r="E815" s="834" t="s">
        <v>1314</v>
      </c>
      <c r="F815" s="832" t="s">
        <v>1298</v>
      </c>
      <c r="G815" s="832" t="s">
        <v>1675</v>
      </c>
      <c r="H815" s="832" t="s">
        <v>592</v>
      </c>
      <c r="I815" s="832" t="s">
        <v>1931</v>
      </c>
      <c r="J815" s="832" t="s">
        <v>1932</v>
      </c>
      <c r="K815" s="832" t="s">
        <v>1933</v>
      </c>
      <c r="L815" s="835">
        <v>98.75</v>
      </c>
      <c r="M815" s="835">
        <v>296.25</v>
      </c>
      <c r="N815" s="832">
        <v>3</v>
      </c>
      <c r="O815" s="836">
        <v>1</v>
      </c>
      <c r="P815" s="835"/>
      <c r="Q815" s="837">
        <v>0</v>
      </c>
      <c r="R815" s="832"/>
      <c r="S815" s="837">
        <v>0</v>
      </c>
      <c r="T815" s="836"/>
      <c r="U815" s="838">
        <v>0</v>
      </c>
    </row>
    <row r="816" spans="1:21" ht="14.4" customHeight="1" x14ac:dyDescent="0.3">
      <c r="A816" s="831">
        <v>11</v>
      </c>
      <c r="B816" s="832" t="s">
        <v>1297</v>
      </c>
      <c r="C816" s="832" t="s">
        <v>1302</v>
      </c>
      <c r="D816" s="833" t="s">
        <v>2255</v>
      </c>
      <c r="E816" s="834" t="s">
        <v>1314</v>
      </c>
      <c r="F816" s="832" t="s">
        <v>1298</v>
      </c>
      <c r="G816" s="832" t="s">
        <v>1615</v>
      </c>
      <c r="H816" s="832" t="s">
        <v>592</v>
      </c>
      <c r="I816" s="832" t="s">
        <v>2182</v>
      </c>
      <c r="J816" s="832" t="s">
        <v>1617</v>
      </c>
      <c r="K816" s="832" t="s">
        <v>2183</v>
      </c>
      <c r="L816" s="835">
        <v>1222.95</v>
      </c>
      <c r="M816" s="835">
        <v>1222.95</v>
      </c>
      <c r="N816" s="832">
        <v>1</v>
      </c>
      <c r="O816" s="836">
        <v>1</v>
      </c>
      <c r="P816" s="835">
        <v>1222.95</v>
      </c>
      <c r="Q816" s="837">
        <v>1</v>
      </c>
      <c r="R816" s="832">
        <v>1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11</v>
      </c>
      <c r="B817" s="832" t="s">
        <v>1297</v>
      </c>
      <c r="C817" s="832" t="s">
        <v>1302</v>
      </c>
      <c r="D817" s="833" t="s">
        <v>2255</v>
      </c>
      <c r="E817" s="834" t="s">
        <v>1314</v>
      </c>
      <c r="F817" s="832" t="s">
        <v>1298</v>
      </c>
      <c r="G817" s="832" t="s">
        <v>1615</v>
      </c>
      <c r="H817" s="832" t="s">
        <v>592</v>
      </c>
      <c r="I817" s="832" t="s">
        <v>2184</v>
      </c>
      <c r="J817" s="832" t="s">
        <v>1617</v>
      </c>
      <c r="K817" s="832" t="s">
        <v>2185</v>
      </c>
      <c r="L817" s="835">
        <v>407.65</v>
      </c>
      <c r="M817" s="835">
        <v>407.65</v>
      </c>
      <c r="N817" s="832">
        <v>1</v>
      </c>
      <c r="O817" s="836">
        <v>1</v>
      </c>
      <c r="P817" s="835"/>
      <c r="Q817" s="837">
        <v>0</v>
      </c>
      <c r="R817" s="832"/>
      <c r="S817" s="837">
        <v>0</v>
      </c>
      <c r="T817" s="836"/>
      <c r="U817" s="838">
        <v>0</v>
      </c>
    </row>
    <row r="818" spans="1:21" ht="14.4" customHeight="1" x14ac:dyDescent="0.3">
      <c r="A818" s="831">
        <v>11</v>
      </c>
      <c r="B818" s="832" t="s">
        <v>1297</v>
      </c>
      <c r="C818" s="832" t="s">
        <v>1302</v>
      </c>
      <c r="D818" s="833" t="s">
        <v>2255</v>
      </c>
      <c r="E818" s="834" t="s">
        <v>1314</v>
      </c>
      <c r="F818" s="832" t="s">
        <v>1298</v>
      </c>
      <c r="G818" s="832" t="s">
        <v>2186</v>
      </c>
      <c r="H818" s="832" t="s">
        <v>592</v>
      </c>
      <c r="I818" s="832" t="s">
        <v>2187</v>
      </c>
      <c r="J818" s="832" t="s">
        <v>2188</v>
      </c>
      <c r="K818" s="832" t="s">
        <v>2189</v>
      </c>
      <c r="L818" s="835">
        <v>18.46</v>
      </c>
      <c r="M818" s="835">
        <v>55.38</v>
      </c>
      <c r="N818" s="832">
        <v>3</v>
      </c>
      <c r="O818" s="836">
        <v>1</v>
      </c>
      <c r="P818" s="835"/>
      <c r="Q818" s="837">
        <v>0</v>
      </c>
      <c r="R818" s="832"/>
      <c r="S818" s="837">
        <v>0</v>
      </c>
      <c r="T818" s="836"/>
      <c r="U818" s="838">
        <v>0</v>
      </c>
    </row>
    <row r="819" spans="1:21" ht="14.4" customHeight="1" x14ac:dyDescent="0.3">
      <c r="A819" s="831">
        <v>11</v>
      </c>
      <c r="B819" s="832" t="s">
        <v>1297</v>
      </c>
      <c r="C819" s="832" t="s">
        <v>1302</v>
      </c>
      <c r="D819" s="833" t="s">
        <v>2255</v>
      </c>
      <c r="E819" s="834" t="s">
        <v>1314</v>
      </c>
      <c r="F819" s="832" t="s">
        <v>1298</v>
      </c>
      <c r="G819" s="832" t="s">
        <v>1339</v>
      </c>
      <c r="H819" s="832" t="s">
        <v>635</v>
      </c>
      <c r="I819" s="832" t="s">
        <v>1340</v>
      </c>
      <c r="J819" s="832" t="s">
        <v>673</v>
      </c>
      <c r="K819" s="832" t="s">
        <v>1090</v>
      </c>
      <c r="L819" s="835">
        <v>736.33</v>
      </c>
      <c r="M819" s="835">
        <v>3681.65</v>
      </c>
      <c r="N819" s="832">
        <v>5</v>
      </c>
      <c r="O819" s="836">
        <v>3</v>
      </c>
      <c r="P819" s="835">
        <v>2945.32</v>
      </c>
      <c r="Q819" s="837">
        <v>0.8</v>
      </c>
      <c r="R819" s="832">
        <v>4</v>
      </c>
      <c r="S819" s="837">
        <v>0.8</v>
      </c>
      <c r="T819" s="836">
        <v>2</v>
      </c>
      <c r="U819" s="838">
        <v>0.66666666666666663</v>
      </c>
    </row>
    <row r="820" spans="1:21" ht="14.4" customHeight="1" x14ac:dyDescent="0.3">
      <c r="A820" s="831">
        <v>11</v>
      </c>
      <c r="B820" s="832" t="s">
        <v>1297</v>
      </c>
      <c r="C820" s="832" t="s">
        <v>1302</v>
      </c>
      <c r="D820" s="833" t="s">
        <v>2255</v>
      </c>
      <c r="E820" s="834" t="s">
        <v>1314</v>
      </c>
      <c r="F820" s="832" t="s">
        <v>1298</v>
      </c>
      <c r="G820" s="832" t="s">
        <v>1358</v>
      </c>
      <c r="H820" s="832" t="s">
        <v>635</v>
      </c>
      <c r="I820" s="832" t="s">
        <v>1246</v>
      </c>
      <c r="J820" s="832" t="s">
        <v>636</v>
      </c>
      <c r="K820" s="832" t="s">
        <v>1247</v>
      </c>
      <c r="L820" s="835">
        <v>24.22</v>
      </c>
      <c r="M820" s="835">
        <v>24.22</v>
      </c>
      <c r="N820" s="832">
        <v>1</v>
      </c>
      <c r="O820" s="836">
        <v>1</v>
      </c>
      <c r="P820" s="835"/>
      <c r="Q820" s="837">
        <v>0</v>
      </c>
      <c r="R820" s="832"/>
      <c r="S820" s="837">
        <v>0</v>
      </c>
      <c r="T820" s="836"/>
      <c r="U820" s="838">
        <v>0</v>
      </c>
    </row>
    <row r="821" spans="1:21" ht="14.4" customHeight="1" x14ac:dyDescent="0.3">
      <c r="A821" s="831">
        <v>11</v>
      </c>
      <c r="B821" s="832" t="s">
        <v>1297</v>
      </c>
      <c r="C821" s="832" t="s">
        <v>1302</v>
      </c>
      <c r="D821" s="833" t="s">
        <v>2255</v>
      </c>
      <c r="E821" s="834" t="s">
        <v>1314</v>
      </c>
      <c r="F821" s="832" t="s">
        <v>1298</v>
      </c>
      <c r="G821" s="832" t="s">
        <v>1358</v>
      </c>
      <c r="H821" s="832" t="s">
        <v>635</v>
      </c>
      <c r="I821" s="832" t="s">
        <v>1144</v>
      </c>
      <c r="J821" s="832" t="s">
        <v>636</v>
      </c>
      <c r="K821" s="832" t="s">
        <v>1145</v>
      </c>
      <c r="L821" s="835">
        <v>48.42</v>
      </c>
      <c r="M821" s="835">
        <v>919.98000000000025</v>
      </c>
      <c r="N821" s="832">
        <v>19</v>
      </c>
      <c r="O821" s="836">
        <v>17.5</v>
      </c>
      <c r="P821" s="835">
        <v>387.36000000000007</v>
      </c>
      <c r="Q821" s="837">
        <v>0.42105263157894735</v>
      </c>
      <c r="R821" s="832">
        <v>8</v>
      </c>
      <c r="S821" s="837">
        <v>0.42105263157894735</v>
      </c>
      <c r="T821" s="836">
        <v>6.5</v>
      </c>
      <c r="U821" s="838">
        <v>0.37142857142857144</v>
      </c>
    </row>
    <row r="822" spans="1:21" ht="14.4" customHeight="1" x14ac:dyDescent="0.3">
      <c r="A822" s="831">
        <v>11</v>
      </c>
      <c r="B822" s="832" t="s">
        <v>1297</v>
      </c>
      <c r="C822" s="832" t="s">
        <v>1302</v>
      </c>
      <c r="D822" s="833" t="s">
        <v>2255</v>
      </c>
      <c r="E822" s="834" t="s">
        <v>1314</v>
      </c>
      <c r="F822" s="832" t="s">
        <v>1298</v>
      </c>
      <c r="G822" s="832" t="s">
        <v>2190</v>
      </c>
      <c r="H822" s="832" t="s">
        <v>592</v>
      </c>
      <c r="I822" s="832" t="s">
        <v>2191</v>
      </c>
      <c r="J822" s="832" t="s">
        <v>2192</v>
      </c>
      <c r="K822" s="832" t="s">
        <v>2193</v>
      </c>
      <c r="L822" s="835">
        <v>42.09</v>
      </c>
      <c r="M822" s="835">
        <v>42.09</v>
      </c>
      <c r="N822" s="832">
        <v>1</v>
      </c>
      <c r="O822" s="836">
        <v>1</v>
      </c>
      <c r="P822" s="835"/>
      <c r="Q822" s="837">
        <v>0</v>
      </c>
      <c r="R822" s="832"/>
      <c r="S822" s="837">
        <v>0</v>
      </c>
      <c r="T822" s="836"/>
      <c r="U822" s="838">
        <v>0</v>
      </c>
    </row>
    <row r="823" spans="1:21" ht="14.4" customHeight="1" x14ac:dyDescent="0.3">
      <c r="A823" s="831">
        <v>11</v>
      </c>
      <c r="B823" s="832" t="s">
        <v>1297</v>
      </c>
      <c r="C823" s="832" t="s">
        <v>1302</v>
      </c>
      <c r="D823" s="833" t="s">
        <v>2255</v>
      </c>
      <c r="E823" s="834" t="s">
        <v>1314</v>
      </c>
      <c r="F823" s="832" t="s">
        <v>1298</v>
      </c>
      <c r="G823" s="832" t="s">
        <v>1342</v>
      </c>
      <c r="H823" s="832" t="s">
        <v>635</v>
      </c>
      <c r="I823" s="832" t="s">
        <v>1147</v>
      </c>
      <c r="J823" s="832" t="s">
        <v>1148</v>
      </c>
      <c r="K823" s="832" t="s">
        <v>1149</v>
      </c>
      <c r="L823" s="835">
        <v>0</v>
      </c>
      <c r="M823" s="835">
        <v>0</v>
      </c>
      <c r="N823" s="832">
        <v>6</v>
      </c>
      <c r="O823" s="836">
        <v>4</v>
      </c>
      <c r="P823" s="835">
        <v>0</v>
      </c>
      <c r="Q823" s="837"/>
      <c r="R823" s="832">
        <v>2</v>
      </c>
      <c r="S823" s="837">
        <v>0.33333333333333331</v>
      </c>
      <c r="T823" s="836">
        <v>1.5</v>
      </c>
      <c r="U823" s="838">
        <v>0.375</v>
      </c>
    </row>
    <row r="824" spans="1:21" ht="14.4" customHeight="1" x14ac:dyDescent="0.3">
      <c r="A824" s="831">
        <v>11</v>
      </c>
      <c r="B824" s="832" t="s">
        <v>1297</v>
      </c>
      <c r="C824" s="832" t="s">
        <v>1302</v>
      </c>
      <c r="D824" s="833" t="s">
        <v>2255</v>
      </c>
      <c r="E824" s="834" t="s">
        <v>1314</v>
      </c>
      <c r="F824" s="832" t="s">
        <v>1298</v>
      </c>
      <c r="G824" s="832" t="s">
        <v>1402</v>
      </c>
      <c r="H824" s="832" t="s">
        <v>592</v>
      </c>
      <c r="I824" s="832" t="s">
        <v>1403</v>
      </c>
      <c r="J824" s="832" t="s">
        <v>1404</v>
      </c>
      <c r="K824" s="832" t="s">
        <v>1405</v>
      </c>
      <c r="L824" s="835">
        <v>50.32</v>
      </c>
      <c r="M824" s="835">
        <v>50.32</v>
      </c>
      <c r="N824" s="832">
        <v>1</v>
      </c>
      <c r="O824" s="836">
        <v>1</v>
      </c>
      <c r="P824" s="835">
        <v>50.32</v>
      </c>
      <c r="Q824" s="837">
        <v>1</v>
      </c>
      <c r="R824" s="832">
        <v>1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11</v>
      </c>
      <c r="B825" s="832" t="s">
        <v>1297</v>
      </c>
      <c r="C825" s="832" t="s">
        <v>1302</v>
      </c>
      <c r="D825" s="833" t="s">
        <v>2255</v>
      </c>
      <c r="E825" s="834" t="s">
        <v>1314</v>
      </c>
      <c r="F825" s="832" t="s">
        <v>1299</v>
      </c>
      <c r="G825" s="832" t="s">
        <v>1516</v>
      </c>
      <c r="H825" s="832" t="s">
        <v>592</v>
      </c>
      <c r="I825" s="832" t="s">
        <v>1517</v>
      </c>
      <c r="J825" s="832" t="s">
        <v>1518</v>
      </c>
      <c r="K825" s="832" t="s">
        <v>1519</v>
      </c>
      <c r="L825" s="835">
        <v>0</v>
      </c>
      <c r="M825" s="835">
        <v>0</v>
      </c>
      <c r="N825" s="832">
        <v>7</v>
      </c>
      <c r="O825" s="836">
        <v>7</v>
      </c>
      <c r="P825" s="835"/>
      <c r="Q825" s="837"/>
      <c r="R825" s="832"/>
      <c r="S825" s="837">
        <v>0</v>
      </c>
      <c r="T825" s="836"/>
      <c r="U825" s="838">
        <v>0</v>
      </c>
    </row>
    <row r="826" spans="1:21" ht="14.4" customHeight="1" x14ac:dyDescent="0.3">
      <c r="A826" s="831">
        <v>11</v>
      </c>
      <c r="B826" s="832" t="s">
        <v>1297</v>
      </c>
      <c r="C826" s="832" t="s">
        <v>1302</v>
      </c>
      <c r="D826" s="833" t="s">
        <v>2255</v>
      </c>
      <c r="E826" s="834" t="s">
        <v>1314</v>
      </c>
      <c r="F826" s="832" t="s">
        <v>1299</v>
      </c>
      <c r="G826" s="832" t="s">
        <v>1347</v>
      </c>
      <c r="H826" s="832" t="s">
        <v>592</v>
      </c>
      <c r="I826" s="832" t="s">
        <v>1351</v>
      </c>
      <c r="J826" s="832" t="s">
        <v>1352</v>
      </c>
      <c r="K826" s="832" t="s">
        <v>1353</v>
      </c>
      <c r="L826" s="835">
        <v>500</v>
      </c>
      <c r="M826" s="835">
        <v>500</v>
      </c>
      <c r="N826" s="832">
        <v>1</v>
      </c>
      <c r="O826" s="836">
        <v>1</v>
      </c>
      <c r="P826" s="835">
        <v>500</v>
      </c>
      <c r="Q826" s="837">
        <v>1</v>
      </c>
      <c r="R826" s="832">
        <v>1</v>
      </c>
      <c r="S826" s="837">
        <v>1</v>
      </c>
      <c r="T826" s="836">
        <v>1</v>
      </c>
      <c r="U826" s="838">
        <v>1</v>
      </c>
    </row>
    <row r="827" spans="1:21" ht="14.4" customHeight="1" x14ac:dyDescent="0.3">
      <c r="A827" s="831">
        <v>11</v>
      </c>
      <c r="B827" s="832" t="s">
        <v>1297</v>
      </c>
      <c r="C827" s="832" t="s">
        <v>1302</v>
      </c>
      <c r="D827" s="833" t="s">
        <v>2255</v>
      </c>
      <c r="E827" s="834" t="s">
        <v>1314</v>
      </c>
      <c r="F827" s="832" t="s">
        <v>1299</v>
      </c>
      <c r="G827" s="832" t="s">
        <v>1347</v>
      </c>
      <c r="H827" s="832" t="s">
        <v>592</v>
      </c>
      <c r="I827" s="832" t="s">
        <v>2194</v>
      </c>
      <c r="J827" s="832" t="s">
        <v>2195</v>
      </c>
      <c r="K827" s="832" t="s">
        <v>2196</v>
      </c>
      <c r="L827" s="835">
        <v>58.5</v>
      </c>
      <c r="M827" s="835">
        <v>58.5</v>
      </c>
      <c r="N827" s="832">
        <v>1</v>
      </c>
      <c r="O827" s="836">
        <v>1</v>
      </c>
      <c r="P827" s="835">
        <v>58.5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11</v>
      </c>
      <c r="B828" s="832" t="s">
        <v>1297</v>
      </c>
      <c r="C828" s="832" t="s">
        <v>1302</v>
      </c>
      <c r="D828" s="833" t="s">
        <v>2255</v>
      </c>
      <c r="E828" s="834" t="s">
        <v>1314</v>
      </c>
      <c r="F828" s="832" t="s">
        <v>1299</v>
      </c>
      <c r="G828" s="832" t="s">
        <v>1347</v>
      </c>
      <c r="H828" s="832" t="s">
        <v>592</v>
      </c>
      <c r="I828" s="832" t="s">
        <v>1523</v>
      </c>
      <c r="J828" s="832" t="s">
        <v>1524</v>
      </c>
      <c r="K828" s="832" t="s">
        <v>1525</v>
      </c>
      <c r="L828" s="835">
        <v>180</v>
      </c>
      <c r="M828" s="835">
        <v>180</v>
      </c>
      <c r="N828" s="832">
        <v>1</v>
      </c>
      <c r="O828" s="836">
        <v>1</v>
      </c>
      <c r="P828" s="835">
        <v>180</v>
      </c>
      <c r="Q828" s="837">
        <v>1</v>
      </c>
      <c r="R828" s="832">
        <v>1</v>
      </c>
      <c r="S828" s="837">
        <v>1</v>
      </c>
      <c r="T828" s="836">
        <v>1</v>
      </c>
      <c r="U828" s="838">
        <v>1</v>
      </c>
    </row>
    <row r="829" spans="1:21" ht="14.4" customHeight="1" x14ac:dyDescent="0.3">
      <c r="A829" s="831">
        <v>11</v>
      </c>
      <c r="B829" s="832" t="s">
        <v>1297</v>
      </c>
      <c r="C829" s="832" t="s">
        <v>1302</v>
      </c>
      <c r="D829" s="833" t="s">
        <v>2255</v>
      </c>
      <c r="E829" s="834" t="s">
        <v>1314</v>
      </c>
      <c r="F829" s="832" t="s">
        <v>1299</v>
      </c>
      <c r="G829" s="832" t="s">
        <v>1347</v>
      </c>
      <c r="H829" s="832" t="s">
        <v>592</v>
      </c>
      <c r="I829" s="832" t="s">
        <v>1592</v>
      </c>
      <c r="J829" s="832" t="s">
        <v>1593</v>
      </c>
      <c r="K829" s="832"/>
      <c r="L829" s="835">
        <v>600</v>
      </c>
      <c r="M829" s="835">
        <v>2400</v>
      </c>
      <c r="N829" s="832">
        <v>4</v>
      </c>
      <c r="O829" s="836">
        <v>3</v>
      </c>
      <c r="P829" s="835">
        <v>1200</v>
      </c>
      <c r="Q829" s="837">
        <v>0.5</v>
      </c>
      <c r="R829" s="832">
        <v>2</v>
      </c>
      <c r="S829" s="837">
        <v>0.5</v>
      </c>
      <c r="T829" s="836">
        <v>2</v>
      </c>
      <c r="U829" s="838">
        <v>0.66666666666666663</v>
      </c>
    </row>
    <row r="830" spans="1:21" ht="14.4" customHeight="1" x14ac:dyDescent="0.3">
      <c r="A830" s="831">
        <v>11</v>
      </c>
      <c r="B830" s="832" t="s">
        <v>1297</v>
      </c>
      <c r="C830" s="832" t="s">
        <v>1302</v>
      </c>
      <c r="D830" s="833" t="s">
        <v>2255</v>
      </c>
      <c r="E830" s="834" t="s">
        <v>1314</v>
      </c>
      <c r="F830" s="832" t="s">
        <v>1299</v>
      </c>
      <c r="G830" s="832" t="s">
        <v>1347</v>
      </c>
      <c r="H830" s="832" t="s">
        <v>592</v>
      </c>
      <c r="I830" s="832" t="s">
        <v>2116</v>
      </c>
      <c r="J830" s="832" t="s">
        <v>2117</v>
      </c>
      <c r="K830" s="832" t="s">
        <v>2118</v>
      </c>
      <c r="L830" s="835">
        <v>249.37</v>
      </c>
      <c r="M830" s="835">
        <v>249.37</v>
      </c>
      <c r="N830" s="832">
        <v>1</v>
      </c>
      <c r="O830" s="836">
        <v>1</v>
      </c>
      <c r="P830" s="835">
        <v>249.37</v>
      </c>
      <c r="Q830" s="837">
        <v>1</v>
      </c>
      <c r="R830" s="832">
        <v>1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11</v>
      </c>
      <c r="B831" s="832" t="s">
        <v>1297</v>
      </c>
      <c r="C831" s="832" t="s">
        <v>1302</v>
      </c>
      <c r="D831" s="833" t="s">
        <v>2255</v>
      </c>
      <c r="E831" s="834" t="s">
        <v>1314</v>
      </c>
      <c r="F831" s="832" t="s">
        <v>1299</v>
      </c>
      <c r="G831" s="832" t="s">
        <v>1347</v>
      </c>
      <c r="H831" s="832" t="s">
        <v>592</v>
      </c>
      <c r="I831" s="832" t="s">
        <v>1744</v>
      </c>
      <c r="J831" s="832" t="s">
        <v>1745</v>
      </c>
      <c r="K831" s="832" t="s">
        <v>1746</v>
      </c>
      <c r="L831" s="835">
        <v>1600</v>
      </c>
      <c r="M831" s="835">
        <v>3200</v>
      </c>
      <c r="N831" s="832">
        <v>2</v>
      </c>
      <c r="O831" s="836">
        <v>1</v>
      </c>
      <c r="P831" s="835">
        <v>3200</v>
      </c>
      <c r="Q831" s="837">
        <v>1</v>
      </c>
      <c r="R831" s="832">
        <v>2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11</v>
      </c>
      <c r="B832" s="832" t="s">
        <v>1297</v>
      </c>
      <c r="C832" s="832" t="s">
        <v>1302</v>
      </c>
      <c r="D832" s="833" t="s">
        <v>2255</v>
      </c>
      <c r="E832" s="834" t="s">
        <v>1314</v>
      </c>
      <c r="F832" s="832" t="s">
        <v>1299</v>
      </c>
      <c r="G832" s="832" t="s">
        <v>1347</v>
      </c>
      <c r="H832" s="832" t="s">
        <v>592</v>
      </c>
      <c r="I832" s="832" t="s">
        <v>1427</v>
      </c>
      <c r="J832" s="832" t="s">
        <v>1428</v>
      </c>
      <c r="K832" s="832" t="s">
        <v>1429</v>
      </c>
      <c r="L832" s="835">
        <v>500</v>
      </c>
      <c r="M832" s="835">
        <v>500</v>
      </c>
      <c r="N832" s="832">
        <v>1</v>
      </c>
      <c r="O832" s="836">
        <v>1</v>
      </c>
      <c r="P832" s="835">
        <v>500</v>
      </c>
      <c r="Q832" s="837">
        <v>1</v>
      </c>
      <c r="R832" s="832">
        <v>1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11</v>
      </c>
      <c r="B833" s="832" t="s">
        <v>1297</v>
      </c>
      <c r="C833" s="832" t="s">
        <v>1302</v>
      </c>
      <c r="D833" s="833" t="s">
        <v>2255</v>
      </c>
      <c r="E833" s="834" t="s">
        <v>1314</v>
      </c>
      <c r="F833" s="832" t="s">
        <v>1299</v>
      </c>
      <c r="G833" s="832" t="s">
        <v>1347</v>
      </c>
      <c r="H833" s="832" t="s">
        <v>592</v>
      </c>
      <c r="I833" s="832" t="s">
        <v>2197</v>
      </c>
      <c r="J833" s="832" t="s">
        <v>2198</v>
      </c>
      <c r="K833" s="832" t="s">
        <v>2199</v>
      </c>
      <c r="L833" s="835">
        <v>600</v>
      </c>
      <c r="M833" s="835">
        <v>600</v>
      </c>
      <c r="N833" s="832">
        <v>1</v>
      </c>
      <c r="O833" s="836">
        <v>1</v>
      </c>
      <c r="P833" s="835"/>
      <c r="Q833" s="837">
        <v>0</v>
      </c>
      <c r="R833" s="832"/>
      <c r="S833" s="837">
        <v>0</v>
      </c>
      <c r="T833" s="836"/>
      <c r="U833" s="838">
        <v>0</v>
      </c>
    </row>
    <row r="834" spans="1:21" ht="14.4" customHeight="1" x14ac:dyDescent="0.3">
      <c r="A834" s="831">
        <v>11</v>
      </c>
      <c r="B834" s="832" t="s">
        <v>1297</v>
      </c>
      <c r="C834" s="832" t="s">
        <v>1302</v>
      </c>
      <c r="D834" s="833" t="s">
        <v>2255</v>
      </c>
      <c r="E834" s="834" t="s">
        <v>1314</v>
      </c>
      <c r="F834" s="832" t="s">
        <v>1299</v>
      </c>
      <c r="G834" s="832" t="s">
        <v>1347</v>
      </c>
      <c r="H834" s="832" t="s">
        <v>592</v>
      </c>
      <c r="I834" s="832" t="s">
        <v>2022</v>
      </c>
      <c r="J834" s="832" t="s">
        <v>2023</v>
      </c>
      <c r="K834" s="832" t="s">
        <v>2024</v>
      </c>
      <c r="L834" s="835">
        <v>700</v>
      </c>
      <c r="M834" s="835">
        <v>700</v>
      </c>
      <c r="N834" s="832">
        <v>1</v>
      </c>
      <c r="O834" s="836">
        <v>1</v>
      </c>
      <c r="P834" s="835">
        <v>700</v>
      </c>
      <c r="Q834" s="837">
        <v>1</v>
      </c>
      <c r="R834" s="832">
        <v>1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11</v>
      </c>
      <c r="B835" s="832" t="s">
        <v>1297</v>
      </c>
      <c r="C835" s="832" t="s">
        <v>1302</v>
      </c>
      <c r="D835" s="833" t="s">
        <v>2255</v>
      </c>
      <c r="E835" s="834" t="s">
        <v>1314</v>
      </c>
      <c r="F835" s="832" t="s">
        <v>1299</v>
      </c>
      <c r="G835" s="832" t="s">
        <v>1347</v>
      </c>
      <c r="H835" s="832" t="s">
        <v>592</v>
      </c>
      <c r="I835" s="832" t="s">
        <v>2200</v>
      </c>
      <c r="J835" s="832" t="s">
        <v>2201</v>
      </c>
      <c r="K835" s="832" t="s">
        <v>2202</v>
      </c>
      <c r="L835" s="835">
        <v>98</v>
      </c>
      <c r="M835" s="835">
        <v>98</v>
      </c>
      <c r="N835" s="832">
        <v>1</v>
      </c>
      <c r="O835" s="836">
        <v>1</v>
      </c>
      <c r="P835" s="835"/>
      <c r="Q835" s="837">
        <v>0</v>
      </c>
      <c r="R835" s="832"/>
      <c r="S835" s="837">
        <v>0</v>
      </c>
      <c r="T835" s="836"/>
      <c r="U835" s="838">
        <v>0</v>
      </c>
    </row>
    <row r="836" spans="1:21" ht="14.4" customHeight="1" x14ac:dyDescent="0.3">
      <c r="A836" s="831">
        <v>11</v>
      </c>
      <c r="B836" s="832" t="s">
        <v>1297</v>
      </c>
      <c r="C836" s="832" t="s">
        <v>1302</v>
      </c>
      <c r="D836" s="833" t="s">
        <v>2255</v>
      </c>
      <c r="E836" s="834" t="s">
        <v>1314</v>
      </c>
      <c r="F836" s="832" t="s">
        <v>1299</v>
      </c>
      <c r="G836" s="832" t="s">
        <v>1359</v>
      </c>
      <c r="H836" s="832" t="s">
        <v>592</v>
      </c>
      <c r="I836" s="832" t="s">
        <v>2007</v>
      </c>
      <c r="J836" s="832" t="s">
        <v>2008</v>
      </c>
      <c r="K836" s="832" t="s">
        <v>2009</v>
      </c>
      <c r="L836" s="835">
        <v>950</v>
      </c>
      <c r="M836" s="835">
        <v>950</v>
      </c>
      <c r="N836" s="832">
        <v>1</v>
      </c>
      <c r="O836" s="836">
        <v>1</v>
      </c>
      <c r="P836" s="835">
        <v>950</v>
      </c>
      <c r="Q836" s="837">
        <v>1</v>
      </c>
      <c r="R836" s="832">
        <v>1</v>
      </c>
      <c r="S836" s="837">
        <v>1</v>
      </c>
      <c r="T836" s="836">
        <v>1</v>
      </c>
      <c r="U836" s="838">
        <v>1</v>
      </c>
    </row>
    <row r="837" spans="1:21" ht="14.4" customHeight="1" x14ac:dyDescent="0.3">
      <c r="A837" s="831">
        <v>11</v>
      </c>
      <c r="B837" s="832" t="s">
        <v>1297</v>
      </c>
      <c r="C837" s="832" t="s">
        <v>1302</v>
      </c>
      <c r="D837" s="833" t="s">
        <v>2255</v>
      </c>
      <c r="E837" s="834" t="s">
        <v>1314</v>
      </c>
      <c r="F837" s="832" t="s">
        <v>1299</v>
      </c>
      <c r="G837" s="832" t="s">
        <v>1359</v>
      </c>
      <c r="H837" s="832" t="s">
        <v>592</v>
      </c>
      <c r="I837" s="832" t="s">
        <v>2010</v>
      </c>
      <c r="J837" s="832" t="s">
        <v>2011</v>
      </c>
      <c r="K837" s="832" t="s">
        <v>2012</v>
      </c>
      <c r="L837" s="835">
        <v>1075</v>
      </c>
      <c r="M837" s="835">
        <v>1075</v>
      </c>
      <c r="N837" s="832">
        <v>1</v>
      </c>
      <c r="O837" s="836">
        <v>1</v>
      </c>
      <c r="P837" s="835"/>
      <c r="Q837" s="837">
        <v>0</v>
      </c>
      <c r="R837" s="832"/>
      <c r="S837" s="837">
        <v>0</v>
      </c>
      <c r="T837" s="836"/>
      <c r="U837" s="838">
        <v>0</v>
      </c>
    </row>
    <row r="838" spans="1:21" ht="14.4" customHeight="1" x14ac:dyDescent="0.3">
      <c r="A838" s="831">
        <v>11</v>
      </c>
      <c r="B838" s="832" t="s">
        <v>1297</v>
      </c>
      <c r="C838" s="832" t="s">
        <v>1302</v>
      </c>
      <c r="D838" s="833" t="s">
        <v>2255</v>
      </c>
      <c r="E838" s="834" t="s">
        <v>1314</v>
      </c>
      <c r="F838" s="832" t="s">
        <v>1299</v>
      </c>
      <c r="G838" s="832" t="s">
        <v>1359</v>
      </c>
      <c r="H838" s="832" t="s">
        <v>592</v>
      </c>
      <c r="I838" s="832" t="s">
        <v>1360</v>
      </c>
      <c r="J838" s="832" t="s">
        <v>1361</v>
      </c>
      <c r="K838" s="832" t="s">
        <v>1362</v>
      </c>
      <c r="L838" s="835">
        <v>200</v>
      </c>
      <c r="M838" s="835">
        <v>800</v>
      </c>
      <c r="N838" s="832">
        <v>4</v>
      </c>
      <c r="O838" s="836">
        <v>2</v>
      </c>
      <c r="P838" s="835">
        <v>800</v>
      </c>
      <c r="Q838" s="837">
        <v>1</v>
      </c>
      <c r="R838" s="832">
        <v>4</v>
      </c>
      <c r="S838" s="837">
        <v>1</v>
      </c>
      <c r="T838" s="836">
        <v>2</v>
      </c>
      <c r="U838" s="838">
        <v>1</v>
      </c>
    </row>
    <row r="839" spans="1:21" ht="14.4" customHeight="1" x14ac:dyDescent="0.3">
      <c r="A839" s="831">
        <v>11</v>
      </c>
      <c r="B839" s="832" t="s">
        <v>1297</v>
      </c>
      <c r="C839" s="832" t="s">
        <v>1302</v>
      </c>
      <c r="D839" s="833" t="s">
        <v>2255</v>
      </c>
      <c r="E839" s="834" t="s">
        <v>1314</v>
      </c>
      <c r="F839" s="832" t="s">
        <v>1299</v>
      </c>
      <c r="G839" s="832" t="s">
        <v>1359</v>
      </c>
      <c r="H839" s="832" t="s">
        <v>592</v>
      </c>
      <c r="I839" s="832" t="s">
        <v>1391</v>
      </c>
      <c r="J839" s="832" t="s">
        <v>1392</v>
      </c>
      <c r="K839" s="832" t="s">
        <v>1393</v>
      </c>
      <c r="L839" s="835">
        <v>278.75</v>
      </c>
      <c r="M839" s="835">
        <v>3345</v>
      </c>
      <c r="N839" s="832">
        <v>12</v>
      </c>
      <c r="O839" s="836">
        <v>6</v>
      </c>
      <c r="P839" s="835">
        <v>2787.5</v>
      </c>
      <c r="Q839" s="837">
        <v>0.83333333333333337</v>
      </c>
      <c r="R839" s="832">
        <v>10</v>
      </c>
      <c r="S839" s="837">
        <v>0.83333333333333337</v>
      </c>
      <c r="T839" s="836">
        <v>5</v>
      </c>
      <c r="U839" s="838">
        <v>0.83333333333333337</v>
      </c>
    </row>
    <row r="840" spans="1:21" ht="14.4" customHeight="1" x14ac:dyDescent="0.3">
      <c r="A840" s="831">
        <v>11</v>
      </c>
      <c r="B840" s="832" t="s">
        <v>1297</v>
      </c>
      <c r="C840" s="832" t="s">
        <v>1302</v>
      </c>
      <c r="D840" s="833" t="s">
        <v>2255</v>
      </c>
      <c r="E840" s="834" t="s">
        <v>1314</v>
      </c>
      <c r="F840" s="832" t="s">
        <v>1299</v>
      </c>
      <c r="G840" s="832" t="s">
        <v>1535</v>
      </c>
      <c r="H840" s="832" t="s">
        <v>592</v>
      </c>
      <c r="I840" s="832" t="s">
        <v>1721</v>
      </c>
      <c r="J840" s="832" t="s">
        <v>1722</v>
      </c>
      <c r="K840" s="832" t="s">
        <v>1723</v>
      </c>
      <c r="L840" s="835">
        <v>1659.44</v>
      </c>
      <c r="M840" s="835">
        <v>3318.88</v>
      </c>
      <c r="N840" s="832">
        <v>2</v>
      </c>
      <c r="O840" s="836">
        <v>2</v>
      </c>
      <c r="P840" s="835">
        <v>3318.88</v>
      </c>
      <c r="Q840" s="837">
        <v>1</v>
      </c>
      <c r="R840" s="832">
        <v>2</v>
      </c>
      <c r="S840" s="837">
        <v>1</v>
      </c>
      <c r="T840" s="836">
        <v>2</v>
      </c>
      <c r="U840" s="838">
        <v>1</v>
      </c>
    </row>
    <row r="841" spans="1:21" ht="14.4" customHeight="1" x14ac:dyDescent="0.3">
      <c r="A841" s="831">
        <v>11</v>
      </c>
      <c r="B841" s="832" t="s">
        <v>1297</v>
      </c>
      <c r="C841" s="832" t="s">
        <v>1302</v>
      </c>
      <c r="D841" s="833" t="s">
        <v>2255</v>
      </c>
      <c r="E841" s="834" t="s">
        <v>1314</v>
      </c>
      <c r="F841" s="832" t="s">
        <v>1299</v>
      </c>
      <c r="G841" s="832" t="s">
        <v>1535</v>
      </c>
      <c r="H841" s="832" t="s">
        <v>592</v>
      </c>
      <c r="I841" s="832" t="s">
        <v>1814</v>
      </c>
      <c r="J841" s="832" t="s">
        <v>1537</v>
      </c>
      <c r="K841" s="832" t="s">
        <v>1815</v>
      </c>
      <c r="L841" s="835">
        <v>553.15</v>
      </c>
      <c r="M841" s="835">
        <v>553.15</v>
      </c>
      <c r="N841" s="832">
        <v>1</v>
      </c>
      <c r="O841" s="836">
        <v>1</v>
      </c>
      <c r="P841" s="835">
        <v>553.15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11</v>
      </c>
      <c r="B842" s="832" t="s">
        <v>1297</v>
      </c>
      <c r="C842" s="832" t="s">
        <v>1302</v>
      </c>
      <c r="D842" s="833" t="s">
        <v>2255</v>
      </c>
      <c r="E842" s="834" t="s">
        <v>1314</v>
      </c>
      <c r="F842" s="832" t="s">
        <v>1299</v>
      </c>
      <c r="G842" s="832" t="s">
        <v>1535</v>
      </c>
      <c r="H842" s="832" t="s">
        <v>592</v>
      </c>
      <c r="I842" s="832" t="s">
        <v>1536</v>
      </c>
      <c r="J842" s="832" t="s">
        <v>1537</v>
      </c>
      <c r="K842" s="832" t="s">
        <v>1538</v>
      </c>
      <c r="L842" s="835">
        <v>1659.44</v>
      </c>
      <c r="M842" s="835">
        <v>1659.44</v>
      </c>
      <c r="N842" s="832">
        <v>1</v>
      </c>
      <c r="O842" s="836">
        <v>1</v>
      </c>
      <c r="P842" s="835"/>
      <c r="Q842" s="837">
        <v>0</v>
      </c>
      <c r="R842" s="832"/>
      <c r="S842" s="837">
        <v>0</v>
      </c>
      <c r="T842" s="836"/>
      <c r="U842" s="838">
        <v>0</v>
      </c>
    </row>
    <row r="843" spans="1:21" ht="14.4" customHeight="1" x14ac:dyDescent="0.3">
      <c r="A843" s="831">
        <v>11</v>
      </c>
      <c r="B843" s="832" t="s">
        <v>1297</v>
      </c>
      <c r="C843" s="832" t="s">
        <v>1302</v>
      </c>
      <c r="D843" s="833" t="s">
        <v>2255</v>
      </c>
      <c r="E843" s="834" t="s">
        <v>1314</v>
      </c>
      <c r="F843" s="832" t="s">
        <v>1299</v>
      </c>
      <c r="G843" s="832" t="s">
        <v>1535</v>
      </c>
      <c r="H843" s="832" t="s">
        <v>592</v>
      </c>
      <c r="I843" s="832" t="s">
        <v>2203</v>
      </c>
      <c r="J843" s="832" t="s">
        <v>2204</v>
      </c>
      <c r="K843" s="832" t="s">
        <v>2205</v>
      </c>
      <c r="L843" s="835">
        <v>1659.44</v>
      </c>
      <c r="M843" s="835">
        <v>1659.44</v>
      </c>
      <c r="N843" s="832">
        <v>1</v>
      </c>
      <c r="O843" s="836">
        <v>1</v>
      </c>
      <c r="P843" s="835"/>
      <c r="Q843" s="837">
        <v>0</v>
      </c>
      <c r="R843" s="832"/>
      <c r="S843" s="837">
        <v>0</v>
      </c>
      <c r="T843" s="836"/>
      <c r="U843" s="838">
        <v>0</v>
      </c>
    </row>
    <row r="844" spans="1:21" ht="14.4" customHeight="1" x14ac:dyDescent="0.3">
      <c r="A844" s="831">
        <v>11</v>
      </c>
      <c r="B844" s="832" t="s">
        <v>1297</v>
      </c>
      <c r="C844" s="832" t="s">
        <v>1302</v>
      </c>
      <c r="D844" s="833" t="s">
        <v>2255</v>
      </c>
      <c r="E844" s="834" t="s">
        <v>1315</v>
      </c>
      <c r="F844" s="832" t="s">
        <v>1298</v>
      </c>
      <c r="G844" s="832" t="s">
        <v>1648</v>
      </c>
      <c r="H844" s="832" t="s">
        <v>592</v>
      </c>
      <c r="I844" s="832" t="s">
        <v>2206</v>
      </c>
      <c r="J844" s="832" t="s">
        <v>2207</v>
      </c>
      <c r="K844" s="832" t="s">
        <v>2208</v>
      </c>
      <c r="L844" s="835">
        <v>80.760000000000005</v>
      </c>
      <c r="M844" s="835">
        <v>80.760000000000005</v>
      </c>
      <c r="N844" s="832">
        <v>1</v>
      </c>
      <c r="O844" s="836">
        <v>0.5</v>
      </c>
      <c r="P844" s="835">
        <v>80.760000000000005</v>
      </c>
      <c r="Q844" s="837">
        <v>1</v>
      </c>
      <c r="R844" s="832">
        <v>1</v>
      </c>
      <c r="S844" s="837">
        <v>1</v>
      </c>
      <c r="T844" s="836">
        <v>0.5</v>
      </c>
      <c r="U844" s="838">
        <v>1</v>
      </c>
    </row>
    <row r="845" spans="1:21" ht="14.4" customHeight="1" x14ac:dyDescent="0.3">
      <c r="A845" s="831">
        <v>11</v>
      </c>
      <c r="B845" s="832" t="s">
        <v>1297</v>
      </c>
      <c r="C845" s="832" t="s">
        <v>1302</v>
      </c>
      <c r="D845" s="833" t="s">
        <v>2255</v>
      </c>
      <c r="E845" s="834" t="s">
        <v>1315</v>
      </c>
      <c r="F845" s="832" t="s">
        <v>1298</v>
      </c>
      <c r="G845" s="832" t="s">
        <v>2002</v>
      </c>
      <c r="H845" s="832" t="s">
        <v>592</v>
      </c>
      <c r="I845" s="832" t="s">
        <v>2209</v>
      </c>
      <c r="J845" s="832" t="s">
        <v>2210</v>
      </c>
      <c r="K845" s="832" t="s">
        <v>2211</v>
      </c>
      <c r="L845" s="835">
        <v>0</v>
      </c>
      <c r="M845" s="835">
        <v>0</v>
      </c>
      <c r="N845" s="832">
        <v>1</v>
      </c>
      <c r="O845" s="836">
        <v>0.5</v>
      </c>
      <c r="P845" s="835">
        <v>0</v>
      </c>
      <c r="Q845" s="837"/>
      <c r="R845" s="832">
        <v>1</v>
      </c>
      <c r="S845" s="837">
        <v>1</v>
      </c>
      <c r="T845" s="836">
        <v>0.5</v>
      </c>
      <c r="U845" s="838">
        <v>1</v>
      </c>
    </row>
    <row r="846" spans="1:21" ht="14.4" customHeight="1" x14ac:dyDescent="0.3">
      <c r="A846" s="831">
        <v>11</v>
      </c>
      <c r="B846" s="832" t="s">
        <v>1297</v>
      </c>
      <c r="C846" s="832" t="s">
        <v>1302</v>
      </c>
      <c r="D846" s="833" t="s">
        <v>2255</v>
      </c>
      <c r="E846" s="834" t="s">
        <v>1316</v>
      </c>
      <c r="F846" s="832" t="s">
        <v>1298</v>
      </c>
      <c r="G846" s="832" t="s">
        <v>1542</v>
      </c>
      <c r="H846" s="832" t="s">
        <v>592</v>
      </c>
      <c r="I846" s="832" t="s">
        <v>1543</v>
      </c>
      <c r="J846" s="832" t="s">
        <v>1544</v>
      </c>
      <c r="K846" s="832" t="s">
        <v>1545</v>
      </c>
      <c r="L846" s="835">
        <v>159.71</v>
      </c>
      <c r="M846" s="835">
        <v>4471.88</v>
      </c>
      <c r="N846" s="832">
        <v>28</v>
      </c>
      <c r="O846" s="836">
        <v>12</v>
      </c>
      <c r="P846" s="835">
        <v>1277.68</v>
      </c>
      <c r="Q846" s="837">
        <v>0.2857142857142857</v>
      </c>
      <c r="R846" s="832">
        <v>8</v>
      </c>
      <c r="S846" s="837">
        <v>0.2857142857142857</v>
      </c>
      <c r="T846" s="836">
        <v>4</v>
      </c>
      <c r="U846" s="838">
        <v>0.33333333333333331</v>
      </c>
    </row>
    <row r="847" spans="1:21" ht="14.4" customHeight="1" x14ac:dyDescent="0.3">
      <c r="A847" s="831">
        <v>11</v>
      </c>
      <c r="B847" s="832" t="s">
        <v>1297</v>
      </c>
      <c r="C847" s="832" t="s">
        <v>1302</v>
      </c>
      <c r="D847" s="833" t="s">
        <v>2255</v>
      </c>
      <c r="E847" s="834" t="s">
        <v>1316</v>
      </c>
      <c r="F847" s="832" t="s">
        <v>1298</v>
      </c>
      <c r="G847" s="832" t="s">
        <v>1335</v>
      </c>
      <c r="H847" s="832" t="s">
        <v>592</v>
      </c>
      <c r="I847" s="832" t="s">
        <v>2212</v>
      </c>
      <c r="J847" s="832" t="s">
        <v>1337</v>
      </c>
      <c r="K847" s="832" t="s">
        <v>2213</v>
      </c>
      <c r="L847" s="835">
        <v>736.33</v>
      </c>
      <c r="M847" s="835">
        <v>736.33</v>
      </c>
      <c r="N847" s="832">
        <v>1</v>
      </c>
      <c r="O847" s="836">
        <v>1</v>
      </c>
      <c r="P847" s="835">
        <v>736.33</v>
      </c>
      <c r="Q847" s="837">
        <v>1</v>
      </c>
      <c r="R847" s="832">
        <v>1</v>
      </c>
      <c r="S847" s="837">
        <v>1</v>
      </c>
      <c r="T847" s="836">
        <v>1</v>
      </c>
      <c r="U847" s="838">
        <v>1</v>
      </c>
    </row>
    <row r="848" spans="1:21" ht="14.4" customHeight="1" x14ac:dyDescent="0.3">
      <c r="A848" s="831">
        <v>11</v>
      </c>
      <c r="B848" s="832" t="s">
        <v>1297</v>
      </c>
      <c r="C848" s="832" t="s">
        <v>1302</v>
      </c>
      <c r="D848" s="833" t="s">
        <v>2255</v>
      </c>
      <c r="E848" s="834" t="s">
        <v>1316</v>
      </c>
      <c r="F848" s="832" t="s">
        <v>1298</v>
      </c>
      <c r="G848" s="832" t="s">
        <v>1363</v>
      </c>
      <c r="H848" s="832" t="s">
        <v>635</v>
      </c>
      <c r="I848" s="832" t="s">
        <v>1188</v>
      </c>
      <c r="J848" s="832" t="s">
        <v>1189</v>
      </c>
      <c r="K848" s="832" t="s">
        <v>1190</v>
      </c>
      <c r="L848" s="835">
        <v>170.52</v>
      </c>
      <c r="M848" s="835">
        <v>170.52</v>
      </c>
      <c r="N848" s="832">
        <v>1</v>
      </c>
      <c r="O848" s="836">
        <v>0.5</v>
      </c>
      <c r="P848" s="835">
        <v>170.52</v>
      </c>
      <c r="Q848" s="837">
        <v>1</v>
      </c>
      <c r="R848" s="832">
        <v>1</v>
      </c>
      <c r="S848" s="837">
        <v>1</v>
      </c>
      <c r="T848" s="836">
        <v>0.5</v>
      </c>
      <c r="U848" s="838">
        <v>1</v>
      </c>
    </row>
    <row r="849" spans="1:21" ht="14.4" customHeight="1" x14ac:dyDescent="0.3">
      <c r="A849" s="831">
        <v>11</v>
      </c>
      <c r="B849" s="832" t="s">
        <v>1297</v>
      </c>
      <c r="C849" s="832" t="s">
        <v>1302</v>
      </c>
      <c r="D849" s="833" t="s">
        <v>2255</v>
      </c>
      <c r="E849" s="834" t="s">
        <v>1316</v>
      </c>
      <c r="F849" s="832" t="s">
        <v>1298</v>
      </c>
      <c r="G849" s="832" t="s">
        <v>1363</v>
      </c>
      <c r="H849" s="832" t="s">
        <v>635</v>
      </c>
      <c r="I849" s="832" t="s">
        <v>1394</v>
      </c>
      <c r="J849" s="832" t="s">
        <v>1189</v>
      </c>
      <c r="K849" s="832" t="s">
        <v>1395</v>
      </c>
      <c r="L849" s="835">
        <v>272.83</v>
      </c>
      <c r="M849" s="835">
        <v>1364.1499999999999</v>
      </c>
      <c r="N849" s="832">
        <v>5</v>
      </c>
      <c r="O849" s="836">
        <v>2.3333333333333335</v>
      </c>
      <c r="P849" s="835">
        <v>1364.1499999999999</v>
      </c>
      <c r="Q849" s="837">
        <v>1</v>
      </c>
      <c r="R849" s="832">
        <v>5</v>
      </c>
      <c r="S849" s="837">
        <v>1</v>
      </c>
      <c r="T849" s="836">
        <v>2.3333333333333335</v>
      </c>
      <c r="U849" s="838">
        <v>1</v>
      </c>
    </row>
    <row r="850" spans="1:21" ht="14.4" customHeight="1" x14ac:dyDescent="0.3">
      <c r="A850" s="831">
        <v>11</v>
      </c>
      <c r="B850" s="832" t="s">
        <v>1297</v>
      </c>
      <c r="C850" s="832" t="s">
        <v>1302</v>
      </c>
      <c r="D850" s="833" t="s">
        <v>2255</v>
      </c>
      <c r="E850" s="834" t="s">
        <v>1316</v>
      </c>
      <c r="F850" s="832" t="s">
        <v>1298</v>
      </c>
      <c r="G850" s="832" t="s">
        <v>1641</v>
      </c>
      <c r="H850" s="832" t="s">
        <v>592</v>
      </c>
      <c r="I850" s="832" t="s">
        <v>2058</v>
      </c>
      <c r="J850" s="832" t="s">
        <v>1643</v>
      </c>
      <c r="K850" s="832" t="s">
        <v>2059</v>
      </c>
      <c r="L850" s="835">
        <v>508.75</v>
      </c>
      <c r="M850" s="835">
        <v>508.75</v>
      </c>
      <c r="N850" s="832">
        <v>1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11</v>
      </c>
      <c r="B851" s="832" t="s">
        <v>1297</v>
      </c>
      <c r="C851" s="832" t="s">
        <v>1302</v>
      </c>
      <c r="D851" s="833" t="s">
        <v>2255</v>
      </c>
      <c r="E851" s="834" t="s">
        <v>1316</v>
      </c>
      <c r="F851" s="832" t="s">
        <v>1298</v>
      </c>
      <c r="G851" s="832" t="s">
        <v>1641</v>
      </c>
      <c r="H851" s="832" t="s">
        <v>592</v>
      </c>
      <c r="I851" s="832" t="s">
        <v>2130</v>
      </c>
      <c r="J851" s="832" t="s">
        <v>1643</v>
      </c>
      <c r="K851" s="832" t="s">
        <v>2131</v>
      </c>
      <c r="L851" s="835">
        <v>254.37</v>
      </c>
      <c r="M851" s="835">
        <v>508.74</v>
      </c>
      <c r="N851" s="832">
        <v>2</v>
      </c>
      <c r="O851" s="836">
        <v>2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11</v>
      </c>
      <c r="B852" s="832" t="s">
        <v>1297</v>
      </c>
      <c r="C852" s="832" t="s">
        <v>1302</v>
      </c>
      <c r="D852" s="833" t="s">
        <v>2255</v>
      </c>
      <c r="E852" s="834" t="s">
        <v>1316</v>
      </c>
      <c r="F852" s="832" t="s">
        <v>1298</v>
      </c>
      <c r="G852" s="832" t="s">
        <v>1641</v>
      </c>
      <c r="H852" s="832" t="s">
        <v>592</v>
      </c>
      <c r="I852" s="832" t="s">
        <v>1914</v>
      </c>
      <c r="J852" s="832" t="s">
        <v>1915</v>
      </c>
      <c r="K852" s="832" t="s">
        <v>1916</v>
      </c>
      <c r="L852" s="835">
        <v>254.37</v>
      </c>
      <c r="M852" s="835">
        <v>254.37</v>
      </c>
      <c r="N852" s="832">
        <v>1</v>
      </c>
      <c r="O852" s="836">
        <v>0.5</v>
      </c>
      <c r="P852" s="835"/>
      <c r="Q852" s="837">
        <v>0</v>
      </c>
      <c r="R852" s="832"/>
      <c r="S852" s="837">
        <v>0</v>
      </c>
      <c r="T852" s="836"/>
      <c r="U852" s="838">
        <v>0</v>
      </c>
    </row>
    <row r="853" spans="1:21" ht="14.4" customHeight="1" x14ac:dyDescent="0.3">
      <c r="A853" s="831">
        <v>11</v>
      </c>
      <c r="B853" s="832" t="s">
        <v>1297</v>
      </c>
      <c r="C853" s="832" t="s">
        <v>1302</v>
      </c>
      <c r="D853" s="833" t="s">
        <v>2255</v>
      </c>
      <c r="E853" s="834" t="s">
        <v>1316</v>
      </c>
      <c r="F853" s="832" t="s">
        <v>1298</v>
      </c>
      <c r="G853" s="832" t="s">
        <v>1438</v>
      </c>
      <c r="H853" s="832" t="s">
        <v>592</v>
      </c>
      <c r="I853" s="832" t="s">
        <v>1439</v>
      </c>
      <c r="J853" s="832" t="s">
        <v>1440</v>
      </c>
      <c r="K853" s="832" t="s">
        <v>1441</v>
      </c>
      <c r="L853" s="835">
        <v>72.64</v>
      </c>
      <c r="M853" s="835">
        <v>72.64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" customHeight="1" x14ac:dyDescent="0.3">
      <c r="A854" s="831">
        <v>11</v>
      </c>
      <c r="B854" s="832" t="s">
        <v>1297</v>
      </c>
      <c r="C854" s="832" t="s">
        <v>1302</v>
      </c>
      <c r="D854" s="833" t="s">
        <v>2255</v>
      </c>
      <c r="E854" s="834" t="s">
        <v>1316</v>
      </c>
      <c r="F854" s="832" t="s">
        <v>1298</v>
      </c>
      <c r="G854" s="832" t="s">
        <v>1438</v>
      </c>
      <c r="H854" s="832" t="s">
        <v>592</v>
      </c>
      <c r="I854" s="832" t="s">
        <v>1921</v>
      </c>
      <c r="J854" s="832" t="s">
        <v>1922</v>
      </c>
      <c r="K854" s="832" t="s">
        <v>1923</v>
      </c>
      <c r="L854" s="835">
        <v>0</v>
      </c>
      <c r="M854" s="835">
        <v>0</v>
      </c>
      <c r="N854" s="832">
        <v>4</v>
      </c>
      <c r="O854" s="836">
        <v>3</v>
      </c>
      <c r="P854" s="835">
        <v>0</v>
      </c>
      <c r="Q854" s="837"/>
      <c r="R854" s="832">
        <v>1</v>
      </c>
      <c r="S854" s="837">
        <v>0.25</v>
      </c>
      <c r="T854" s="836">
        <v>1</v>
      </c>
      <c r="U854" s="838">
        <v>0.33333333333333331</v>
      </c>
    </row>
    <row r="855" spans="1:21" ht="14.4" customHeight="1" x14ac:dyDescent="0.3">
      <c r="A855" s="831">
        <v>11</v>
      </c>
      <c r="B855" s="832" t="s">
        <v>1297</v>
      </c>
      <c r="C855" s="832" t="s">
        <v>1302</v>
      </c>
      <c r="D855" s="833" t="s">
        <v>2255</v>
      </c>
      <c r="E855" s="834" t="s">
        <v>1316</v>
      </c>
      <c r="F855" s="832" t="s">
        <v>1298</v>
      </c>
      <c r="G855" s="832" t="s">
        <v>1492</v>
      </c>
      <c r="H855" s="832" t="s">
        <v>592</v>
      </c>
      <c r="I855" s="832" t="s">
        <v>1561</v>
      </c>
      <c r="J855" s="832" t="s">
        <v>659</v>
      </c>
      <c r="K855" s="832" t="s">
        <v>1494</v>
      </c>
      <c r="L855" s="835">
        <v>91.11</v>
      </c>
      <c r="M855" s="835">
        <v>182.22</v>
      </c>
      <c r="N855" s="832">
        <v>2</v>
      </c>
      <c r="O855" s="836">
        <v>1.5</v>
      </c>
      <c r="P855" s="835">
        <v>91.11</v>
      </c>
      <c r="Q855" s="837">
        <v>0.5</v>
      </c>
      <c r="R855" s="832">
        <v>1</v>
      </c>
      <c r="S855" s="837">
        <v>0.5</v>
      </c>
      <c r="T855" s="836">
        <v>0.5</v>
      </c>
      <c r="U855" s="838">
        <v>0.33333333333333331</v>
      </c>
    </row>
    <row r="856" spans="1:21" ht="14.4" customHeight="1" x14ac:dyDescent="0.3">
      <c r="A856" s="831">
        <v>11</v>
      </c>
      <c r="B856" s="832" t="s">
        <v>1297</v>
      </c>
      <c r="C856" s="832" t="s">
        <v>1302</v>
      </c>
      <c r="D856" s="833" t="s">
        <v>2255</v>
      </c>
      <c r="E856" s="834" t="s">
        <v>1316</v>
      </c>
      <c r="F856" s="832" t="s">
        <v>1298</v>
      </c>
      <c r="G856" s="832" t="s">
        <v>1499</v>
      </c>
      <c r="H856" s="832" t="s">
        <v>592</v>
      </c>
      <c r="I856" s="832" t="s">
        <v>1500</v>
      </c>
      <c r="J856" s="832" t="s">
        <v>1501</v>
      </c>
      <c r="K856" s="832" t="s">
        <v>1502</v>
      </c>
      <c r="L856" s="835">
        <v>159.71</v>
      </c>
      <c r="M856" s="835">
        <v>638.84</v>
      </c>
      <c r="N856" s="832">
        <v>4</v>
      </c>
      <c r="O856" s="836">
        <v>3</v>
      </c>
      <c r="P856" s="835">
        <v>479.13</v>
      </c>
      <c r="Q856" s="837">
        <v>0.75</v>
      </c>
      <c r="R856" s="832">
        <v>3</v>
      </c>
      <c r="S856" s="837">
        <v>0.75</v>
      </c>
      <c r="T856" s="836">
        <v>2</v>
      </c>
      <c r="U856" s="838">
        <v>0.66666666666666663</v>
      </c>
    </row>
    <row r="857" spans="1:21" ht="14.4" customHeight="1" x14ac:dyDescent="0.3">
      <c r="A857" s="831">
        <v>11</v>
      </c>
      <c r="B857" s="832" t="s">
        <v>1297</v>
      </c>
      <c r="C857" s="832" t="s">
        <v>1302</v>
      </c>
      <c r="D857" s="833" t="s">
        <v>2255</v>
      </c>
      <c r="E857" s="834" t="s">
        <v>1316</v>
      </c>
      <c r="F857" s="832" t="s">
        <v>1298</v>
      </c>
      <c r="G857" s="832" t="s">
        <v>1499</v>
      </c>
      <c r="H857" s="832" t="s">
        <v>592</v>
      </c>
      <c r="I857" s="832" t="s">
        <v>1503</v>
      </c>
      <c r="J857" s="832" t="s">
        <v>1501</v>
      </c>
      <c r="K857" s="832" t="s">
        <v>1504</v>
      </c>
      <c r="L857" s="835">
        <v>159.71</v>
      </c>
      <c r="M857" s="835">
        <v>479.13</v>
      </c>
      <c r="N857" s="832">
        <v>3</v>
      </c>
      <c r="O857" s="836">
        <v>2</v>
      </c>
      <c r="P857" s="835">
        <v>479.13</v>
      </c>
      <c r="Q857" s="837">
        <v>1</v>
      </c>
      <c r="R857" s="832">
        <v>3</v>
      </c>
      <c r="S857" s="837">
        <v>1</v>
      </c>
      <c r="T857" s="836">
        <v>2</v>
      </c>
      <c r="U857" s="838">
        <v>1</v>
      </c>
    </row>
    <row r="858" spans="1:21" ht="14.4" customHeight="1" x14ac:dyDescent="0.3">
      <c r="A858" s="831">
        <v>11</v>
      </c>
      <c r="B858" s="832" t="s">
        <v>1297</v>
      </c>
      <c r="C858" s="832" t="s">
        <v>1302</v>
      </c>
      <c r="D858" s="833" t="s">
        <v>2255</v>
      </c>
      <c r="E858" s="834" t="s">
        <v>1316</v>
      </c>
      <c r="F858" s="832" t="s">
        <v>1298</v>
      </c>
      <c r="G858" s="832" t="s">
        <v>1367</v>
      </c>
      <c r="H858" s="832" t="s">
        <v>592</v>
      </c>
      <c r="I858" s="832" t="s">
        <v>1368</v>
      </c>
      <c r="J858" s="832" t="s">
        <v>1369</v>
      </c>
      <c r="K858" s="832" t="s">
        <v>1370</v>
      </c>
      <c r="L858" s="835">
        <v>60.9</v>
      </c>
      <c r="M858" s="835">
        <v>304.5</v>
      </c>
      <c r="N858" s="832">
        <v>5</v>
      </c>
      <c r="O858" s="836">
        <v>1.8333333333333333</v>
      </c>
      <c r="P858" s="835">
        <v>304.5</v>
      </c>
      <c r="Q858" s="837">
        <v>1</v>
      </c>
      <c r="R858" s="832">
        <v>5</v>
      </c>
      <c r="S858" s="837">
        <v>1</v>
      </c>
      <c r="T858" s="836">
        <v>1.8333333333333333</v>
      </c>
      <c r="U858" s="838">
        <v>1</v>
      </c>
    </row>
    <row r="859" spans="1:21" ht="14.4" customHeight="1" x14ac:dyDescent="0.3">
      <c r="A859" s="831">
        <v>11</v>
      </c>
      <c r="B859" s="832" t="s">
        <v>1297</v>
      </c>
      <c r="C859" s="832" t="s">
        <v>1302</v>
      </c>
      <c r="D859" s="833" t="s">
        <v>2255</v>
      </c>
      <c r="E859" s="834" t="s">
        <v>1316</v>
      </c>
      <c r="F859" s="832" t="s">
        <v>1298</v>
      </c>
      <c r="G859" s="832" t="s">
        <v>1371</v>
      </c>
      <c r="H859" s="832" t="s">
        <v>592</v>
      </c>
      <c r="I859" s="832" t="s">
        <v>1372</v>
      </c>
      <c r="J859" s="832" t="s">
        <v>870</v>
      </c>
      <c r="K859" s="832" t="s">
        <v>1373</v>
      </c>
      <c r="L859" s="835">
        <v>0</v>
      </c>
      <c r="M859" s="835">
        <v>0</v>
      </c>
      <c r="N859" s="832">
        <v>9</v>
      </c>
      <c r="O859" s="836">
        <v>5</v>
      </c>
      <c r="P859" s="835">
        <v>0</v>
      </c>
      <c r="Q859" s="837"/>
      <c r="R859" s="832">
        <v>6</v>
      </c>
      <c r="S859" s="837">
        <v>0.66666666666666663</v>
      </c>
      <c r="T859" s="836">
        <v>3.5</v>
      </c>
      <c r="U859" s="838">
        <v>0.7</v>
      </c>
    </row>
    <row r="860" spans="1:21" ht="14.4" customHeight="1" x14ac:dyDescent="0.3">
      <c r="A860" s="831">
        <v>11</v>
      </c>
      <c r="B860" s="832" t="s">
        <v>1297</v>
      </c>
      <c r="C860" s="832" t="s">
        <v>1302</v>
      </c>
      <c r="D860" s="833" t="s">
        <v>2255</v>
      </c>
      <c r="E860" s="834" t="s">
        <v>1316</v>
      </c>
      <c r="F860" s="832" t="s">
        <v>1298</v>
      </c>
      <c r="G860" s="832" t="s">
        <v>1382</v>
      </c>
      <c r="H860" s="832" t="s">
        <v>592</v>
      </c>
      <c r="I860" s="832" t="s">
        <v>1383</v>
      </c>
      <c r="J860" s="832" t="s">
        <v>702</v>
      </c>
      <c r="K860" s="832" t="s">
        <v>1384</v>
      </c>
      <c r="L860" s="835">
        <v>0</v>
      </c>
      <c r="M860" s="835">
        <v>0</v>
      </c>
      <c r="N860" s="832">
        <v>4</v>
      </c>
      <c r="O860" s="836">
        <v>2.5</v>
      </c>
      <c r="P860" s="835">
        <v>0</v>
      </c>
      <c r="Q860" s="837"/>
      <c r="R860" s="832">
        <v>4</v>
      </c>
      <c r="S860" s="837">
        <v>1</v>
      </c>
      <c r="T860" s="836">
        <v>2.5</v>
      </c>
      <c r="U860" s="838">
        <v>1</v>
      </c>
    </row>
    <row r="861" spans="1:21" ht="14.4" customHeight="1" x14ac:dyDescent="0.3">
      <c r="A861" s="831">
        <v>11</v>
      </c>
      <c r="B861" s="832" t="s">
        <v>1297</v>
      </c>
      <c r="C861" s="832" t="s">
        <v>1302</v>
      </c>
      <c r="D861" s="833" t="s">
        <v>2255</v>
      </c>
      <c r="E861" s="834" t="s">
        <v>1316</v>
      </c>
      <c r="F861" s="832" t="s">
        <v>1298</v>
      </c>
      <c r="G861" s="832" t="s">
        <v>1339</v>
      </c>
      <c r="H861" s="832" t="s">
        <v>635</v>
      </c>
      <c r="I861" s="832" t="s">
        <v>1354</v>
      </c>
      <c r="J861" s="832" t="s">
        <v>673</v>
      </c>
      <c r="K861" s="832" t="s">
        <v>1092</v>
      </c>
      <c r="L861" s="835">
        <v>490.89</v>
      </c>
      <c r="M861" s="835">
        <v>5890.6799999999994</v>
      </c>
      <c r="N861" s="832">
        <v>12</v>
      </c>
      <c r="O861" s="836">
        <v>5</v>
      </c>
      <c r="P861" s="835">
        <v>5890.6799999999994</v>
      </c>
      <c r="Q861" s="837">
        <v>1</v>
      </c>
      <c r="R861" s="832">
        <v>12</v>
      </c>
      <c r="S861" s="837">
        <v>1</v>
      </c>
      <c r="T861" s="836">
        <v>5</v>
      </c>
      <c r="U861" s="838">
        <v>1</v>
      </c>
    </row>
    <row r="862" spans="1:21" ht="14.4" customHeight="1" x14ac:dyDescent="0.3">
      <c r="A862" s="831">
        <v>11</v>
      </c>
      <c r="B862" s="832" t="s">
        <v>1297</v>
      </c>
      <c r="C862" s="832" t="s">
        <v>1302</v>
      </c>
      <c r="D862" s="833" t="s">
        <v>2255</v>
      </c>
      <c r="E862" s="834" t="s">
        <v>1316</v>
      </c>
      <c r="F862" s="832" t="s">
        <v>1298</v>
      </c>
      <c r="G862" s="832" t="s">
        <v>1339</v>
      </c>
      <c r="H862" s="832" t="s">
        <v>635</v>
      </c>
      <c r="I862" s="832" t="s">
        <v>2214</v>
      </c>
      <c r="J862" s="832" t="s">
        <v>673</v>
      </c>
      <c r="K862" s="832" t="s">
        <v>2215</v>
      </c>
      <c r="L862" s="835">
        <v>147.26</v>
      </c>
      <c r="M862" s="835">
        <v>147.26</v>
      </c>
      <c r="N862" s="832">
        <v>1</v>
      </c>
      <c r="O862" s="836">
        <v>1</v>
      </c>
      <c r="P862" s="835">
        <v>147.26</v>
      </c>
      <c r="Q862" s="837">
        <v>1</v>
      </c>
      <c r="R862" s="832">
        <v>1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11</v>
      </c>
      <c r="B863" s="832" t="s">
        <v>1297</v>
      </c>
      <c r="C863" s="832" t="s">
        <v>1302</v>
      </c>
      <c r="D863" s="833" t="s">
        <v>2255</v>
      </c>
      <c r="E863" s="834" t="s">
        <v>1316</v>
      </c>
      <c r="F863" s="832" t="s">
        <v>1298</v>
      </c>
      <c r="G863" s="832" t="s">
        <v>1339</v>
      </c>
      <c r="H863" s="832" t="s">
        <v>635</v>
      </c>
      <c r="I863" s="832" t="s">
        <v>1340</v>
      </c>
      <c r="J863" s="832" t="s">
        <v>673</v>
      </c>
      <c r="K863" s="832" t="s">
        <v>1090</v>
      </c>
      <c r="L863" s="835">
        <v>736.33</v>
      </c>
      <c r="M863" s="835">
        <v>16935.59</v>
      </c>
      <c r="N863" s="832">
        <v>23</v>
      </c>
      <c r="O863" s="836">
        <v>11.833333333333334</v>
      </c>
      <c r="P863" s="835">
        <v>15462.93</v>
      </c>
      <c r="Q863" s="837">
        <v>0.91304347826086962</v>
      </c>
      <c r="R863" s="832">
        <v>21</v>
      </c>
      <c r="S863" s="837">
        <v>0.91304347826086951</v>
      </c>
      <c r="T863" s="836">
        <v>10.333333333333334</v>
      </c>
      <c r="U863" s="838">
        <v>0.87323943661971837</v>
      </c>
    </row>
    <row r="864" spans="1:21" ht="14.4" customHeight="1" x14ac:dyDescent="0.3">
      <c r="A864" s="831">
        <v>11</v>
      </c>
      <c r="B864" s="832" t="s">
        <v>1297</v>
      </c>
      <c r="C864" s="832" t="s">
        <v>1302</v>
      </c>
      <c r="D864" s="833" t="s">
        <v>2255</v>
      </c>
      <c r="E864" s="834" t="s">
        <v>1316</v>
      </c>
      <c r="F864" s="832" t="s">
        <v>1298</v>
      </c>
      <c r="G864" s="832" t="s">
        <v>1339</v>
      </c>
      <c r="H864" s="832" t="s">
        <v>635</v>
      </c>
      <c r="I864" s="832" t="s">
        <v>1341</v>
      </c>
      <c r="J864" s="832" t="s">
        <v>673</v>
      </c>
      <c r="K864" s="832" t="s">
        <v>1165</v>
      </c>
      <c r="L864" s="835">
        <v>923.74</v>
      </c>
      <c r="M864" s="835">
        <v>923.74</v>
      </c>
      <c r="N864" s="832">
        <v>1</v>
      </c>
      <c r="O864" s="836">
        <v>1</v>
      </c>
      <c r="P864" s="835">
        <v>923.74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11</v>
      </c>
      <c r="B865" s="832" t="s">
        <v>1297</v>
      </c>
      <c r="C865" s="832" t="s">
        <v>1302</v>
      </c>
      <c r="D865" s="833" t="s">
        <v>2255</v>
      </c>
      <c r="E865" s="834" t="s">
        <v>1316</v>
      </c>
      <c r="F865" s="832" t="s">
        <v>1298</v>
      </c>
      <c r="G865" s="832" t="s">
        <v>1339</v>
      </c>
      <c r="H865" s="832" t="s">
        <v>635</v>
      </c>
      <c r="I865" s="832" t="s">
        <v>1164</v>
      </c>
      <c r="J865" s="832" t="s">
        <v>673</v>
      </c>
      <c r="K865" s="832" t="s">
        <v>1165</v>
      </c>
      <c r="L865" s="835">
        <v>923.74</v>
      </c>
      <c r="M865" s="835">
        <v>923.74</v>
      </c>
      <c r="N865" s="832">
        <v>1</v>
      </c>
      <c r="O865" s="836">
        <v>1</v>
      </c>
      <c r="P865" s="835">
        <v>923.74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11</v>
      </c>
      <c r="B866" s="832" t="s">
        <v>1297</v>
      </c>
      <c r="C866" s="832" t="s">
        <v>1302</v>
      </c>
      <c r="D866" s="833" t="s">
        <v>2255</v>
      </c>
      <c r="E866" s="834" t="s">
        <v>1316</v>
      </c>
      <c r="F866" s="832" t="s">
        <v>1298</v>
      </c>
      <c r="G866" s="832" t="s">
        <v>1358</v>
      </c>
      <c r="H866" s="832" t="s">
        <v>592</v>
      </c>
      <c r="I866" s="832" t="s">
        <v>1462</v>
      </c>
      <c r="J866" s="832" t="s">
        <v>636</v>
      </c>
      <c r="K866" s="832" t="s">
        <v>1463</v>
      </c>
      <c r="L866" s="835">
        <v>48.42</v>
      </c>
      <c r="M866" s="835">
        <v>968.40000000000009</v>
      </c>
      <c r="N866" s="832">
        <v>20</v>
      </c>
      <c r="O866" s="836">
        <v>17.5</v>
      </c>
      <c r="P866" s="835">
        <v>338.94000000000005</v>
      </c>
      <c r="Q866" s="837">
        <v>0.35000000000000003</v>
      </c>
      <c r="R866" s="832">
        <v>7</v>
      </c>
      <c r="S866" s="837">
        <v>0.35</v>
      </c>
      <c r="T866" s="836">
        <v>5</v>
      </c>
      <c r="U866" s="838">
        <v>0.2857142857142857</v>
      </c>
    </row>
    <row r="867" spans="1:21" ht="14.4" customHeight="1" x14ac:dyDescent="0.3">
      <c r="A867" s="831">
        <v>11</v>
      </c>
      <c r="B867" s="832" t="s">
        <v>1297</v>
      </c>
      <c r="C867" s="832" t="s">
        <v>1302</v>
      </c>
      <c r="D867" s="833" t="s">
        <v>2255</v>
      </c>
      <c r="E867" s="834" t="s">
        <v>1316</v>
      </c>
      <c r="F867" s="832" t="s">
        <v>1298</v>
      </c>
      <c r="G867" s="832" t="s">
        <v>1358</v>
      </c>
      <c r="H867" s="832" t="s">
        <v>592</v>
      </c>
      <c r="I867" s="832" t="s">
        <v>2082</v>
      </c>
      <c r="J867" s="832" t="s">
        <v>636</v>
      </c>
      <c r="K867" s="832" t="s">
        <v>2083</v>
      </c>
      <c r="L867" s="835">
        <v>24.22</v>
      </c>
      <c r="M867" s="835">
        <v>121.1</v>
      </c>
      <c r="N867" s="832">
        <v>5</v>
      </c>
      <c r="O867" s="836">
        <v>3.5</v>
      </c>
      <c r="P867" s="835">
        <v>48.44</v>
      </c>
      <c r="Q867" s="837">
        <v>0.4</v>
      </c>
      <c r="R867" s="832">
        <v>2</v>
      </c>
      <c r="S867" s="837">
        <v>0.4</v>
      </c>
      <c r="T867" s="836">
        <v>1</v>
      </c>
      <c r="U867" s="838">
        <v>0.2857142857142857</v>
      </c>
    </row>
    <row r="868" spans="1:21" ht="14.4" customHeight="1" x14ac:dyDescent="0.3">
      <c r="A868" s="831">
        <v>11</v>
      </c>
      <c r="B868" s="832" t="s">
        <v>1297</v>
      </c>
      <c r="C868" s="832" t="s">
        <v>1302</v>
      </c>
      <c r="D868" s="833" t="s">
        <v>2255</v>
      </c>
      <c r="E868" s="834" t="s">
        <v>1316</v>
      </c>
      <c r="F868" s="832" t="s">
        <v>1298</v>
      </c>
      <c r="G868" s="832" t="s">
        <v>1478</v>
      </c>
      <c r="H868" s="832" t="s">
        <v>592</v>
      </c>
      <c r="I868" s="832" t="s">
        <v>2216</v>
      </c>
      <c r="J868" s="832" t="s">
        <v>2217</v>
      </c>
      <c r="K868" s="832" t="s">
        <v>2218</v>
      </c>
      <c r="L868" s="835">
        <v>34.56</v>
      </c>
      <c r="M868" s="835">
        <v>34.56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" customHeight="1" x14ac:dyDescent="0.3">
      <c r="A869" s="831">
        <v>11</v>
      </c>
      <c r="B869" s="832" t="s">
        <v>1297</v>
      </c>
      <c r="C869" s="832" t="s">
        <v>1302</v>
      </c>
      <c r="D869" s="833" t="s">
        <v>2255</v>
      </c>
      <c r="E869" s="834" t="s">
        <v>1316</v>
      </c>
      <c r="F869" s="832" t="s">
        <v>1298</v>
      </c>
      <c r="G869" s="832" t="s">
        <v>2219</v>
      </c>
      <c r="H869" s="832" t="s">
        <v>592</v>
      </c>
      <c r="I869" s="832" t="s">
        <v>2220</v>
      </c>
      <c r="J869" s="832" t="s">
        <v>2221</v>
      </c>
      <c r="K869" s="832" t="s">
        <v>2222</v>
      </c>
      <c r="L869" s="835">
        <v>515</v>
      </c>
      <c r="M869" s="835">
        <v>1030</v>
      </c>
      <c r="N869" s="832">
        <v>2</v>
      </c>
      <c r="O869" s="836">
        <v>1</v>
      </c>
      <c r="P869" s="835"/>
      <c r="Q869" s="837">
        <v>0</v>
      </c>
      <c r="R869" s="832"/>
      <c r="S869" s="837">
        <v>0</v>
      </c>
      <c r="T869" s="836"/>
      <c r="U869" s="838">
        <v>0</v>
      </c>
    </row>
    <row r="870" spans="1:21" ht="14.4" customHeight="1" x14ac:dyDescent="0.3">
      <c r="A870" s="831">
        <v>11</v>
      </c>
      <c r="B870" s="832" t="s">
        <v>1297</v>
      </c>
      <c r="C870" s="832" t="s">
        <v>1302</v>
      </c>
      <c r="D870" s="833" t="s">
        <v>2255</v>
      </c>
      <c r="E870" s="834" t="s">
        <v>1316</v>
      </c>
      <c r="F870" s="832" t="s">
        <v>1298</v>
      </c>
      <c r="G870" s="832" t="s">
        <v>1396</v>
      </c>
      <c r="H870" s="832" t="s">
        <v>592</v>
      </c>
      <c r="I870" s="832" t="s">
        <v>1397</v>
      </c>
      <c r="J870" s="832" t="s">
        <v>917</v>
      </c>
      <c r="K870" s="832" t="s">
        <v>1398</v>
      </c>
      <c r="L870" s="835">
        <v>128.69999999999999</v>
      </c>
      <c r="M870" s="835">
        <v>128.69999999999999</v>
      </c>
      <c r="N870" s="832">
        <v>1</v>
      </c>
      <c r="O870" s="836">
        <v>0.5</v>
      </c>
      <c r="P870" s="835">
        <v>128.69999999999999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" customHeight="1" x14ac:dyDescent="0.3">
      <c r="A871" s="831">
        <v>11</v>
      </c>
      <c r="B871" s="832" t="s">
        <v>1297</v>
      </c>
      <c r="C871" s="832" t="s">
        <v>1302</v>
      </c>
      <c r="D871" s="833" t="s">
        <v>2255</v>
      </c>
      <c r="E871" s="834" t="s">
        <v>1316</v>
      </c>
      <c r="F871" s="832" t="s">
        <v>1298</v>
      </c>
      <c r="G871" s="832" t="s">
        <v>1342</v>
      </c>
      <c r="H871" s="832" t="s">
        <v>635</v>
      </c>
      <c r="I871" s="832" t="s">
        <v>1147</v>
      </c>
      <c r="J871" s="832" t="s">
        <v>1148</v>
      </c>
      <c r="K871" s="832" t="s">
        <v>1149</v>
      </c>
      <c r="L871" s="835">
        <v>0</v>
      </c>
      <c r="M871" s="835">
        <v>0</v>
      </c>
      <c r="N871" s="832">
        <v>13</v>
      </c>
      <c r="O871" s="836">
        <v>9</v>
      </c>
      <c r="P871" s="835">
        <v>0</v>
      </c>
      <c r="Q871" s="837"/>
      <c r="R871" s="832">
        <v>10</v>
      </c>
      <c r="S871" s="837">
        <v>0.76923076923076927</v>
      </c>
      <c r="T871" s="836">
        <v>7</v>
      </c>
      <c r="U871" s="838">
        <v>0.77777777777777779</v>
      </c>
    </row>
    <row r="872" spans="1:21" ht="14.4" customHeight="1" x14ac:dyDescent="0.3">
      <c r="A872" s="831">
        <v>11</v>
      </c>
      <c r="B872" s="832" t="s">
        <v>1297</v>
      </c>
      <c r="C872" s="832" t="s">
        <v>1302</v>
      </c>
      <c r="D872" s="833" t="s">
        <v>2255</v>
      </c>
      <c r="E872" s="834" t="s">
        <v>1316</v>
      </c>
      <c r="F872" s="832" t="s">
        <v>1298</v>
      </c>
      <c r="G872" s="832" t="s">
        <v>1512</v>
      </c>
      <c r="H872" s="832" t="s">
        <v>635</v>
      </c>
      <c r="I872" s="832" t="s">
        <v>1154</v>
      </c>
      <c r="J872" s="832" t="s">
        <v>749</v>
      </c>
      <c r="K872" s="832" t="s">
        <v>1155</v>
      </c>
      <c r="L872" s="835">
        <v>0</v>
      </c>
      <c r="M872" s="835">
        <v>0</v>
      </c>
      <c r="N872" s="832">
        <v>1</v>
      </c>
      <c r="O872" s="836">
        <v>1</v>
      </c>
      <c r="P872" s="835"/>
      <c r="Q872" s="837"/>
      <c r="R872" s="832"/>
      <c r="S872" s="837">
        <v>0</v>
      </c>
      <c r="T872" s="836"/>
      <c r="U872" s="838">
        <v>0</v>
      </c>
    </row>
    <row r="873" spans="1:21" ht="14.4" customHeight="1" x14ac:dyDescent="0.3">
      <c r="A873" s="831">
        <v>11</v>
      </c>
      <c r="B873" s="832" t="s">
        <v>1297</v>
      </c>
      <c r="C873" s="832" t="s">
        <v>1302</v>
      </c>
      <c r="D873" s="833" t="s">
        <v>2255</v>
      </c>
      <c r="E873" s="834" t="s">
        <v>1316</v>
      </c>
      <c r="F873" s="832" t="s">
        <v>1298</v>
      </c>
      <c r="G873" s="832" t="s">
        <v>1402</v>
      </c>
      <c r="H873" s="832" t="s">
        <v>592</v>
      </c>
      <c r="I873" s="832" t="s">
        <v>1403</v>
      </c>
      <c r="J873" s="832" t="s">
        <v>1404</v>
      </c>
      <c r="K873" s="832" t="s">
        <v>1405</v>
      </c>
      <c r="L873" s="835">
        <v>50.32</v>
      </c>
      <c r="M873" s="835">
        <v>100.64</v>
      </c>
      <c r="N873" s="832">
        <v>2</v>
      </c>
      <c r="O873" s="836">
        <v>2</v>
      </c>
      <c r="P873" s="835">
        <v>50.32</v>
      </c>
      <c r="Q873" s="837">
        <v>0.5</v>
      </c>
      <c r="R873" s="832">
        <v>1</v>
      </c>
      <c r="S873" s="837">
        <v>0.5</v>
      </c>
      <c r="T873" s="836">
        <v>1</v>
      </c>
      <c r="U873" s="838">
        <v>0.5</v>
      </c>
    </row>
    <row r="874" spans="1:21" ht="14.4" customHeight="1" x14ac:dyDescent="0.3">
      <c r="A874" s="831">
        <v>11</v>
      </c>
      <c r="B874" s="832" t="s">
        <v>1297</v>
      </c>
      <c r="C874" s="832" t="s">
        <v>1302</v>
      </c>
      <c r="D874" s="833" t="s">
        <v>2255</v>
      </c>
      <c r="E874" s="834" t="s">
        <v>1316</v>
      </c>
      <c r="F874" s="832" t="s">
        <v>1299</v>
      </c>
      <c r="G874" s="832" t="s">
        <v>1516</v>
      </c>
      <c r="H874" s="832" t="s">
        <v>592</v>
      </c>
      <c r="I874" s="832" t="s">
        <v>1769</v>
      </c>
      <c r="J874" s="832" t="s">
        <v>1770</v>
      </c>
      <c r="K874" s="832" t="s">
        <v>1771</v>
      </c>
      <c r="L874" s="835">
        <v>300</v>
      </c>
      <c r="M874" s="835">
        <v>600</v>
      </c>
      <c r="N874" s="832">
        <v>2</v>
      </c>
      <c r="O874" s="836">
        <v>2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11</v>
      </c>
      <c r="B875" s="832" t="s">
        <v>1297</v>
      </c>
      <c r="C875" s="832" t="s">
        <v>1302</v>
      </c>
      <c r="D875" s="833" t="s">
        <v>2255</v>
      </c>
      <c r="E875" s="834" t="s">
        <v>1316</v>
      </c>
      <c r="F875" s="832" t="s">
        <v>1299</v>
      </c>
      <c r="G875" s="832" t="s">
        <v>1516</v>
      </c>
      <c r="H875" s="832" t="s">
        <v>592</v>
      </c>
      <c r="I875" s="832" t="s">
        <v>1517</v>
      </c>
      <c r="J875" s="832" t="s">
        <v>1518</v>
      </c>
      <c r="K875" s="832" t="s">
        <v>1519</v>
      </c>
      <c r="L875" s="835">
        <v>0</v>
      </c>
      <c r="M875" s="835">
        <v>0</v>
      </c>
      <c r="N875" s="832">
        <v>5</v>
      </c>
      <c r="O875" s="836">
        <v>5</v>
      </c>
      <c r="P875" s="835"/>
      <c r="Q875" s="837"/>
      <c r="R875" s="832"/>
      <c r="S875" s="837">
        <v>0</v>
      </c>
      <c r="T875" s="836"/>
      <c r="U875" s="838">
        <v>0</v>
      </c>
    </row>
    <row r="876" spans="1:21" ht="14.4" customHeight="1" x14ac:dyDescent="0.3">
      <c r="A876" s="831">
        <v>11</v>
      </c>
      <c r="B876" s="832" t="s">
        <v>1297</v>
      </c>
      <c r="C876" s="832" t="s">
        <v>1302</v>
      </c>
      <c r="D876" s="833" t="s">
        <v>2255</v>
      </c>
      <c r="E876" s="834" t="s">
        <v>1316</v>
      </c>
      <c r="F876" s="832" t="s">
        <v>1299</v>
      </c>
      <c r="G876" s="832" t="s">
        <v>1516</v>
      </c>
      <c r="H876" s="832" t="s">
        <v>592</v>
      </c>
      <c r="I876" s="832" t="s">
        <v>2223</v>
      </c>
      <c r="J876" s="832" t="s">
        <v>2224</v>
      </c>
      <c r="K876" s="832" t="s">
        <v>1774</v>
      </c>
      <c r="L876" s="835">
        <v>0</v>
      </c>
      <c r="M876" s="835">
        <v>0</v>
      </c>
      <c r="N876" s="832">
        <v>1</v>
      </c>
      <c r="O876" s="836">
        <v>1</v>
      </c>
      <c r="P876" s="835"/>
      <c r="Q876" s="837"/>
      <c r="R876" s="832"/>
      <c r="S876" s="837">
        <v>0</v>
      </c>
      <c r="T876" s="836"/>
      <c r="U876" s="838">
        <v>0</v>
      </c>
    </row>
    <row r="877" spans="1:21" ht="14.4" customHeight="1" x14ac:dyDescent="0.3">
      <c r="A877" s="831">
        <v>11</v>
      </c>
      <c r="B877" s="832" t="s">
        <v>1297</v>
      </c>
      <c r="C877" s="832" t="s">
        <v>1302</v>
      </c>
      <c r="D877" s="833" t="s">
        <v>2255</v>
      </c>
      <c r="E877" s="834" t="s">
        <v>1316</v>
      </c>
      <c r="F877" s="832" t="s">
        <v>1299</v>
      </c>
      <c r="G877" s="832" t="s">
        <v>1347</v>
      </c>
      <c r="H877" s="832" t="s">
        <v>592</v>
      </c>
      <c r="I877" s="832" t="s">
        <v>1406</v>
      </c>
      <c r="J877" s="832" t="s">
        <v>1407</v>
      </c>
      <c r="K877" s="832" t="s">
        <v>1408</v>
      </c>
      <c r="L877" s="835">
        <v>748.12</v>
      </c>
      <c r="M877" s="835">
        <v>748.12</v>
      </c>
      <c r="N877" s="832">
        <v>1</v>
      </c>
      <c r="O877" s="836">
        <v>1</v>
      </c>
      <c r="P877" s="835"/>
      <c r="Q877" s="837">
        <v>0</v>
      </c>
      <c r="R877" s="832"/>
      <c r="S877" s="837">
        <v>0</v>
      </c>
      <c r="T877" s="836"/>
      <c r="U877" s="838">
        <v>0</v>
      </c>
    </row>
    <row r="878" spans="1:21" ht="14.4" customHeight="1" x14ac:dyDescent="0.3">
      <c r="A878" s="831">
        <v>11</v>
      </c>
      <c r="B878" s="832" t="s">
        <v>1297</v>
      </c>
      <c r="C878" s="832" t="s">
        <v>1302</v>
      </c>
      <c r="D878" s="833" t="s">
        <v>2255</v>
      </c>
      <c r="E878" s="834" t="s">
        <v>1316</v>
      </c>
      <c r="F878" s="832" t="s">
        <v>1299</v>
      </c>
      <c r="G878" s="832" t="s">
        <v>1347</v>
      </c>
      <c r="H878" s="832" t="s">
        <v>592</v>
      </c>
      <c r="I878" s="832" t="s">
        <v>1355</v>
      </c>
      <c r="J878" s="832" t="s">
        <v>1356</v>
      </c>
      <c r="K878" s="832" t="s">
        <v>1357</v>
      </c>
      <c r="L878" s="835">
        <v>1000</v>
      </c>
      <c r="M878" s="835">
        <v>1000</v>
      </c>
      <c r="N878" s="832">
        <v>1</v>
      </c>
      <c r="O878" s="836">
        <v>1</v>
      </c>
      <c r="P878" s="835">
        <v>1000</v>
      </c>
      <c r="Q878" s="837">
        <v>1</v>
      </c>
      <c r="R878" s="832">
        <v>1</v>
      </c>
      <c r="S878" s="837">
        <v>1</v>
      </c>
      <c r="T878" s="836">
        <v>1</v>
      </c>
      <c r="U878" s="838">
        <v>1</v>
      </c>
    </row>
    <row r="879" spans="1:21" ht="14.4" customHeight="1" x14ac:dyDescent="0.3">
      <c r="A879" s="831">
        <v>11</v>
      </c>
      <c r="B879" s="832" t="s">
        <v>1297</v>
      </c>
      <c r="C879" s="832" t="s">
        <v>1302</v>
      </c>
      <c r="D879" s="833" t="s">
        <v>2255</v>
      </c>
      <c r="E879" s="834" t="s">
        <v>1316</v>
      </c>
      <c r="F879" s="832" t="s">
        <v>1299</v>
      </c>
      <c r="G879" s="832" t="s">
        <v>1347</v>
      </c>
      <c r="H879" s="832" t="s">
        <v>592</v>
      </c>
      <c r="I879" s="832" t="s">
        <v>1351</v>
      </c>
      <c r="J879" s="832" t="s">
        <v>1352</v>
      </c>
      <c r="K879" s="832" t="s">
        <v>1353</v>
      </c>
      <c r="L879" s="835">
        <v>500</v>
      </c>
      <c r="M879" s="835">
        <v>1000</v>
      </c>
      <c r="N879" s="832">
        <v>2</v>
      </c>
      <c r="O879" s="836">
        <v>2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11</v>
      </c>
      <c r="B880" s="832" t="s">
        <v>1297</v>
      </c>
      <c r="C880" s="832" t="s">
        <v>1302</v>
      </c>
      <c r="D880" s="833" t="s">
        <v>2255</v>
      </c>
      <c r="E880" s="834" t="s">
        <v>1316</v>
      </c>
      <c r="F880" s="832" t="s">
        <v>1299</v>
      </c>
      <c r="G880" s="832" t="s">
        <v>1347</v>
      </c>
      <c r="H880" s="832" t="s">
        <v>592</v>
      </c>
      <c r="I880" s="832" t="s">
        <v>1388</v>
      </c>
      <c r="J880" s="832" t="s">
        <v>1389</v>
      </c>
      <c r="K880" s="832" t="s">
        <v>1390</v>
      </c>
      <c r="L880" s="835">
        <v>971.25</v>
      </c>
      <c r="M880" s="835">
        <v>3885</v>
      </c>
      <c r="N880" s="832">
        <v>4</v>
      </c>
      <c r="O880" s="836">
        <v>4</v>
      </c>
      <c r="P880" s="835">
        <v>3885</v>
      </c>
      <c r="Q880" s="837">
        <v>1</v>
      </c>
      <c r="R880" s="832">
        <v>4</v>
      </c>
      <c r="S880" s="837">
        <v>1</v>
      </c>
      <c r="T880" s="836">
        <v>4</v>
      </c>
      <c r="U880" s="838">
        <v>1</v>
      </c>
    </row>
    <row r="881" spans="1:21" ht="14.4" customHeight="1" x14ac:dyDescent="0.3">
      <c r="A881" s="831">
        <v>11</v>
      </c>
      <c r="B881" s="832" t="s">
        <v>1297</v>
      </c>
      <c r="C881" s="832" t="s">
        <v>1302</v>
      </c>
      <c r="D881" s="833" t="s">
        <v>2255</v>
      </c>
      <c r="E881" s="834" t="s">
        <v>1316</v>
      </c>
      <c r="F881" s="832" t="s">
        <v>1299</v>
      </c>
      <c r="G881" s="832" t="s">
        <v>1347</v>
      </c>
      <c r="H881" s="832" t="s">
        <v>592</v>
      </c>
      <c r="I881" s="832" t="s">
        <v>1523</v>
      </c>
      <c r="J881" s="832" t="s">
        <v>1524</v>
      </c>
      <c r="K881" s="832" t="s">
        <v>1525</v>
      </c>
      <c r="L881" s="835">
        <v>180</v>
      </c>
      <c r="M881" s="835">
        <v>180</v>
      </c>
      <c r="N881" s="832">
        <v>1</v>
      </c>
      <c r="O881" s="836">
        <v>1</v>
      </c>
      <c r="P881" s="835">
        <v>180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11</v>
      </c>
      <c r="B882" s="832" t="s">
        <v>1297</v>
      </c>
      <c r="C882" s="832" t="s">
        <v>1302</v>
      </c>
      <c r="D882" s="833" t="s">
        <v>2255</v>
      </c>
      <c r="E882" s="834" t="s">
        <v>1316</v>
      </c>
      <c r="F882" s="832" t="s">
        <v>1299</v>
      </c>
      <c r="G882" s="832" t="s">
        <v>1347</v>
      </c>
      <c r="H882" s="832" t="s">
        <v>592</v>
      </c>
      <c r="I882" s="832" t="s">
        <v>1884</v>
      </c>
      <c r="J882" s="832" t="s">
        <v>1885</v>
      </c>
      <c r="K882" s="832" t="s">
        <v>1886</v>
      </c>
      <c r="L882" s="835">
        <v>350</v>
      </c>
      <c r="M882" s="835">
        <v>350</v>
      </c>
      <c r="N882" s="832">
        <v>1</v>
      </c>
      <c r="O882" s="836">
        <v>1</v>
      </c>
      <c r="P882" s="835">
        <v>350</v>
      </c>
      <c r="Q882" s="837">
        <v>1</v>
      </c>
      <c r="R882" s="832">
        <v>1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11</v>
      </c>
      <c r="B883" s="832" t="s">
        <v>1297</v>
      </c>
      <c r="C883" s="832" t="s">
        <v>1302</v>
      </c>
      <c r="D883" s="833" t="s">
        <v>2255</v>
      </c>
      <c r="E883" s="834" t="s">
        <v>1316</v>
      </c>
      <c r="F883" s="832" t="s">
        <v>1299</v>
      </c>
      <c r="G883" s="832" t="s">
        <v>1347</v>
      </c>
      <c r="H883" s="832" t="s">
        <v>592</v>
      </c>
      <c r="I883" s="832" t="s">
        <v>1744</v>
      </c>
      <c r="J883" s="832" t="s">
        <v>1745</v>
      </c>
      <c r="K883" s="832" t="s">
        <v>1746</v>
      </c>
      <c r="L883" s="835">
        <v>1600</v>
      </c>
      <c r="M883" s="835">
        <v>3200</v>
      </c>
      <c r="N883" s="832">
        <v>2</v>
      </c>
      <c r="O883" s="836">
        <v>1</v>
      </c>
      <c r="P883" s="835">
        <v>3200</v>
      </c>
      <c r="Q883" s="837">
        <v>1</v>
      </c>
      <c r="R883" s="832">
        <v>2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11</v>
      </c>
      <c r="B884" s="832" t="s">
        <v>1297</v>
      </c>
      <c r="C884" s="832" t="s">
        <v>1302</v>
      </c>
      <c r="D884" s="833" t="s">
        <v>2255</v>
      </c>
      <c r="E884" s="834" t="s">
        <v>1316</v>
      </c>
      <c r="F884" s="832" t="s">
        <v>1299</v>
      </c>
      <c r="G884" s="832" t="s">
        <v>1347</v>
      </c>
      <c r="H884" s="832" t="s">
        <v>592</v>
      </c>
      <c r="I884" s="832" t="s">
        <v>2225</v>
      </c>
      <c r="J884" s="832" t="s">
        <v>2226</v>
      </c>
      <c r="K884" s="832"/>
      <c r="L884" s="835">
        <v>705.67</v>
      </c>
      <c r="M884" s="835">
        <v>705.67</v>
      </c>
      <c r="N884" s="832">
        <v>1</v>
      </c>
      <c r="O884" s="836">
        <v>1</v>
      </c>
      <c r="P884" s="835">
        <v>705.67</v>
      </c>
      <c r="Q884" s="837">
        <v>1</v>
      </c>
      <c r="R884" s="832">
        <v>1</v>
      </c>
      <c r="S884" s="837">
        <v>1</v>
      </c>
      <c r="T884" s="836">
        <v>1</v>
      </c>
      <c r="U884" s="838">
        <v>1</v>
      </c>
    </row>
    <row r="885" spans="1:21" ht="14.4" customHeight="1" x14ac:dyDescent="0.3">
      <c r="A885" s="831">
        <v>11</v>
      </c>
      <c r="B885" s="832" t="s">
        <v>1297</v>
      </c>
      <c r="C885" s="832" t="s">
        <v>1302</v>
      </c>
      <c r="D885" s="833" t="s">
        <v>2255</v>
      </c>
      <c r="E885" s="834" t="s">
        <v>1316</v>
      </c>
      <c r="F885" s="832" t="s">
        <v>1299</v>
      </c>
      <c r="G885" s="832" t="s">
        <v>1347</v>
      </c>
      <c r="H885" s="832" t="s">
        <v>592</v>
      </c>
      <c r="I885" s="832" t="s">
        <v>2227</v>
      </c>
      <c r="J885" s="832" t="s">
        <v>1521</v>
      </c>
      <c r="K885" s="832" t="s">
        <v>2228</v>
      </c>
      <c r="L885" s="835">
        <v>2200</v>
      </c>
      <c r="M885" s="835">
        <v>2200</v>
      </c>
      <c r="N885" s="832">
        <v>1</v>
      </c>
      <c r="O885" s="836">
        <v>1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" customHeight="1" x14ac:dyDescent="0.3">
      <c r="A886" s="831">
        <v>11</v>
      </c>
      <c r="B886" s="832" t="s">
        <v>1297</v>
      </c>
      <c r="C886" s="832" t="s">
        <v>1302</v>
      </c>
      <c r="D886" s="833" t="s">
        <v>2255</v>
      </c>
      <c r="E886" s="834" t="s">
        <v>1316</v>
      </c>
      <c r="F886" s="832" t="s">
        <v>1299</v>
      </c>
      <c r="G886" s="832" t="s">
        <v>1347</v>
      </c>
      <c r="H886" s="832" t="s">
        <v>592</v>
      </c>
      <c r="I886" s="832" t="s">
        <v>2229</v>
      </c>
      <c r="J886" s="832" t="s">
        <v>1806</v>
      </c>
      <c r="K886" s="832" t="s">
        <v>2230</v>
      </c>
      <c r="L886" s="835">
        <v>3000</v>
      </c>
      <c r="M886" s="835">
        <v>3000</v>
      </c>
      <c r="N886" s="832">
        <v>1</v>
      </c>
      <c r="O886" s="836">
        <v>1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" customHeight="1" x14ac:dyDescent="0.3">
      <c r="A887" s="831">
        <v>11</v>
      </c>
      <c r="B887" s="832" t="s">
        <v>1297</v>
      </c>
      <c r="C887" s="832" t="s">
        <v>1302</v>
      </c>
      <c r="D887" s="833" t="s">
        <v>2255</v>
      </c>
      <c r="E887" s="834" t="s">
        <v>1316</v>
      </c>
      <c r="F887" s="832" t="s">
        <v>1299</v>
      </c>
      <c r="G887" s="832" t="s">
        <v>1359</v>
      </c>
      <c r="H887" s="832" t="s">
        <v>592</v>
      </c>
      <c r="I887" s="832" t="s">
        <v>1360</v>
      </c>
      <c r="J887" s="832" t="s">
        <v>1361</v>
      </c>
      <c r="K887" s="832" t="s">
        <v>1362</v>
      </c>
      <c r="L887" s="835">
        <v>200</v>
      </c>
      <c r="M887" s="835">
        <v>400</v>
      </c>
      <c r="N887" s="832">
        <v>2</v>
      </c>
      <c r="O887" s="836">
        <v>1</v>
      </c>
      <c r="P887" s="835">
        <v>400</v>
      </c>
      <c r="Q887" s="837">
        <v>1</v>
      </c>
      <c r="R887" s="832">
        <v>2</v>
      </c>
      <c r="S887" s="837">
        <v>1</v>
      </c>
      <c r="T887" s="836">
        <v>1</v>
      </c>
      <c r="U887" s="838">
        <v>1</v>
      </c>
    </row>
    <row r="888" spans="1:21" ht="14.4" customHeight="1" x14ac:dyDescent="0.3">
      <c r="A888" s="831">
        <v>11</v>
      </c>
      <c r="B888" s="832" t="s">
        <v>1297</v>
      </c>
      <c r="C888" s="832" t="s">
        <v>1302</v>
      </c>
      <c r="D888" s="833" t="s">
        <v>2255</v>
      </c>
      <c r="E888" s="834" t="s">
        <v>1316</v>
      </c>
      <c r="F888" s="832" t="s">
        <v>1299</v>
      </c>
      <c r="G888" s="832" t="s">
        <v>1359</v>
      </c>
      <c r="H888" s="832" t="s">
        <v>592</v>
      </c>
      <c r="I888" s="832" t="s">
        <v>1391</v>
      </c>
      <c r="J888" s="832" t="s">
        <v>1392</v>
      </c>
      <c r="K888" s="832" t="s">
        <v>1393</v>
      </c>
      <c r="L888" s="835">
        <v>278.75</v>
      </c>
      <c r="M888" s="835">
        <v>3066.25</v>
      </c>
      <c r="N888" s="832">
        <v>11</v>
      </c>
      <c r="O888" s="836">
        <v>6</v>
      </c>
      <c r="P888" s="835">
        <v>1672.5</v>
      </c>
      <c r="Q888" s="837">
        <v>0.54545454545454541</v>
      </c>
      <c r="R888" s="832">
        <v>6</v>
      </c>
      <c r="S888" s="837">
        <v>0.54545454545454541</v>
      </c>
      <c r="T888" s="836">
        <v>3</v>
      </c>
      <c r="U888" s="838">
        <v>0.5</v>
      </c>
    </row>
    <row r="889" spans="1:21" ht="14.4" customHeight="1" x14ac:dyDescent="0.3">
      <c r="A889" s="831">
        <v>11</v>
      </c>
      <c r="B889" s="832" t="s">
        <v>1297</v>
      </c>
      <c r="C889" s="832" t="s">
        <v>1302</v>
      </c>
      <c r="D889" s="833" t="s">
        <v>2255</v>
      </c>
      <c r="E889" s="834" t="s">
        <v>1316</v>
      </c>
      <c r="F889" s="832" t="s">
        <v>1299</v>
      </c>
      <c r="G889" s="832" t="s">
        <v>1535</v>
      </c>
      <c r="H889" s="832" t="s">
        <v>592</v>
      </c>
      <c r="I889" s="832" t="s">
        <v>1721</v>
      </c>
      <c r="J889" s="832" t="s">
        <v>1722</v>
      </c>
      <c r="K889" s="832" t="s">
        <v>1723</v>
      </c>
      <c r="L889" s="835">
        <v>1659.44</v>
      </c>
      <c r="M889" s="835">
        <v>3318.88</v>
      </c>
      <c r="N889" s="832">
        <v>2</v>
      </c>
      <c r="O889" s="836">
        <v>2</v>
      </c>
      <c r="P889" s="835">
        <v>1659.44</v>
      </c>
      <c r="Q889" s="837">
        <v>0.5</v>
      </c>
      <c r="R889" s="832">
        <v>1</v>
      </c>
      <c r="S889" s="837">
        <v>0.5</v>
      </c>
      <c r="T889" s="836">
        <v>1</v>
      </c>
      <c r="U889" s="838">
        <v>0.5</v>
      </c>
    </row>
    <row r="890" spans="1:21" ht="14.4" customHeight="1" x14ac:dyDescent="0.3">
      <c r="A890" s="831">
        <v>11</v>
      </c>
      <c r="B890" s="832" t="s">
        <v>1297</v>
      </c>
      <c r="C890" s="832" t="s">
        <v>1302</v>
      </c>
      <c r="D890" s="833" t="s">
        <v>2255</v>
      </c>
      <c r="E890" s="834" t="s">
        <v>1325</v>
      </c>
      <c r="F890" s="832" t="s">
        <v>1298</v>
      </c>
      <c r="G890" s="832" t="s">
        <v>1482</v>
      </c>
      <c r="H890" s="832" t="s">
        <v>592</v>
      </c>
      <c r="I890" s="832" t="s">
        <v>1912</v>
      </c>
      <c r="J890" s="832" t="s">
        <v>1484</v>
      </c>
      <c r="K890" s="832" t="s">
        <v>1913</v>
      </c>
      <c r="L890" s="835">
        <v>96.84</v>
      </c>
      <c r="M890" s="835">
        <v>96.84</v>
      </c>
      <c r="N890" s="832">
        <v>1</v>
      </c>
      <c r="O890" s="836">
        <v>1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11</v>
      </c>
      <c r="B891" s="832" t="s">
        <v>1297</v>
      </c>
      <c r="C891" s="832" t="s">
        <v>1302</v>
      </c>
      <c r="D891" s="833" t="s">
        <v>2255</v>
      </c>
      <c r="E891" s="834" t="s">
        <v>1325</v>
      </c>
      <c r="F891" s="832" t="s">
        <v>1298</v>
      </c>
      <c r="G891" s="832" t="s">
        <v>1335</v>
      </c>
      <c r="H891" s="832" t="s">
        <v>592</v>
      </c>
      <c r="I891" s="832" t="s">
        <v>1336</v>
      </c>
      <c r="J891" s="832" t="s">
        <v>1337</v>
      </c>
      <c r="K891" s="832" t="s">
        <v>1338</v>
      </c>
      <c r="L891" s="835">
        <v>401.63</v>
      </c>
      <c r="M891" s="835">
        <v>1606.52</v>
      </c>
      <c r="N891" s="832">
        <v>4</v>
      </c>
      <c r="O891" s="836">
        <v>0.5</v>
      </c>
      <c r="P891" s="835">
        <v>1606.52</v>
      </c>
      <c r="Q891" s="837">
        <v>1</v>
      </c>
      <c r="R891" s="832">
        <v>4</v>
      </c>
      <c r="S891" s="837">
        <v>1</v>
      </c>
      <c r="T891" s="836">
        <v>0.5</v>
      </c>
      <c r="U891" s="838">
        <v>1</v>
      </c>
    </row>
    <row r="892" spans="1:21" ht="14.4" customHeight="1" x14ac:dyDescent="0.3">
      <c r="A892" s="831">
        <v>11</v>
      </c>
      <c r="B892" s="832" t="s">
        <v>1297</v>
      </c>
      <c r="C892" s="832" t="s">
        <v>1302</v>
      </c>
      <c r="D892" s="833" t="s">
        <v>2255</v>
      </c>
      <c r="E892" s="834" t="s">
        <v>1325</v>
      </c>
      <c r="F892" s="832" t="s">
        <v>1298</v>
      </c>
      <c r="G892" s="832" t="s">
        <v>1641</v>
      </c>
      <c r="H892" s="832" t="s">
        <v>592</v>
      </c>
      <c r="I892" s="832" t="s">
        <v>1914</v>
      </c>
      <c r="J892" s="832" t="s">
        <v>1915</v>
      </c>
      <c r="K892" s="832" t="s">
        <v>1916</v>
      </c>
      <c r="L892" s="835">
        <v>254.37</v>
      </c>
      <c r="M892" s="835">
        <v>508.74</v>
      </c>
      <c r="N892" s="832">
        <v>2</v>
      </c>
      <c r="O892" s="836">
        <v>1</v>
      </c>
      <c r="P892" s="835">
        <v>508.74</v>
      </c>
      <c r="Q892" s="837">
        <v>1</v>
      </c>
      <c r="R892" s="832">
        <v>2</v>
      </c>
      <c r="S892" s="837">
        <v>1</v>
      </c>
      <c r="T892" s="836">
        <v>1</v>
      </c>
      <c r="U892" s="838">
        <v>1</v>
      </c>
    </row>
    <row r="893" spans="1:21" ht="14.4" customHeight="1" x14ac:dyDescent="0.3">
      <c r="A893" s="831">
        <v>11</v>
      </c>
      <c r="B893" s="832" t="s">
        <v>1297</v>
      </c>
      <c r="C893" s="832" t="s">
        <v>1302</v>
      </c>
      <c r="D893" s="833" t="s">
        <v>2255</v>
      </c>
      <c r="E893" s="834" t="s">
        <v>1325</v>
      </c>
      <c r="F893" s="832" t="s">
        <v>1298</v>
      </c>
      <c r="G893" s="832" t="s">
        <v>1645</v>
      </c>
      <c r="H893" s="832" t="s">
        <v>635</v>
      </c>
      <c r="I893" s="832" t="s">
        <v>2231</v>
      </c>
      <c r="J893" s="832" t="s">
        <v>747</v>
      </c>
      <c r="K893" s="832" t="s">
        <v>2232</v>
      </c>
      <c r="L893" s="835">
        <v>0</v>
      </c>
      <c r="M893" s="835">
        <v>0</v>
      </c>
      <c r="N893" s="832">
        <v>1</v>
      </c>
      <c r="O893" s="836">
        <v>1</v>
      </c>
      <c r="P893" s="835">
        <v>0</v>
      </c>
      <c r="Q893" s="837"/>
      <c r="R893" s="832">
        <v>1</v>
      </c>
      <c r="S893" s="837">
        <v>1</v>
      </c>
      <c r="T893" s="836">
        <v>1</v>
      </c>
      <c r="U893" s="838">
        <v>1</v>
      </c>
    </row>
    <row r="894" spans="1:21" ht="14.4" customHeight="1" x14ac:dyDescent="0.3">
      <c r="A894" s="831">
        <v>11</v>
      </c>
      <c r="B894" s="832" t="s">
        <v>1297</v>
      </c>
      <c r="C894" s="832" t="s">
        <v>1302</v>
      </c>
      <c r="D894" s="833" t="s">
        <v>2255</v>
      </c>
      <c r="E894" s="834" t="s">
        <v>1325</v>
      </c>
      <c r="F894" s="832" t="s">
        <v>1298</v>
      </c>
      <c r="G894" s="832" t="s">
        <v>1467</v>
      </c>
      <c r="H894" s="832" t="s">
        <v>592</v>
      </c>
      <c r="I894" s="832" t="s">
        <v>1468</v>
      </c>
      <c r="J894" s="832" t="s">
        <v>1469</v>
      </c>
      <c r="K894" s="832" t="s">
        <v>1190</v>
      </c>
      <c r="L894" s="835">
        <v>78.33</v>
      </c>
      <c r="M894" s="835">
        <v>783.3</v>
      </c>
      <c r="N894" s="832">
        <v>10</v>
      </c>
      <c r="O894" s="836">
        <v>3.5</v>
      </c>
      <c r="P894" s="835">
        <v>704.96999999999991</v>
      </c>
      <c r="Q894" s="837">
        <v>0.89999999999999991</v>
      </c>
      <c r="R894" s="832">
        <v>9</v>
      </c>
      <c r="S894" s="837">
        <v>0.9</v>
      </c>
      <c r="T894" s="836">
        <v>3</v>
      </c>
      <c r="U894" s="838">
        <v>0.8571428571428571</v>
      </c>
    </row>
    <row r="895" spans="1:21" ht="14.4" customHeight="1" x14ac:dyDescent="0.3">
      <c r="A895" s="831">
        <v>11</v>
      </c>
      <c r="B895" s="832" t="s">
        <v>1297</v>
      </c>
      <c r="C895" s="832" t="s">
        <v>1302</v>
      </c>
      <c r="D895" s="833" t="s">
        <v>2255</v>
      </c>
      <c r="E895" s="834" t="s">
        <v>1325</v>
      </c>
      <c r="F895" s="832" t="s">
        <v>1298</v>
      </c>
      <c r="G895" s="832" t="s">
        <v>2233</v>
      </c>
      <c r="H895" s="832" t="s">
        <v>592</v>
      </c>
      <c r="I895" s="832" t="s">
        <v>2234</v>
      </c>
      <c r="J895" s="832" t="s">
        <v>2235</v>
      </c>
      <c r="K895" s="832" t="s">
        <v>2236</v>
      </c>
      <c r="L895" s="835">
        <v>0</v>
      </c>
      <c r="M895" s="835">
        <v>0</v>
      </c>
      <c r="N895" s="832">
        <v>1</v>
      </c>
      <c r="O895" s="836">
        <v>1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11</v>
      </c>
      <c r="B896" s="832" t="s">
        <v>1297</v>
      </c>
      <c r="C896" s="832" t="s">
        <v>1302</v>
      </c>
      <c r="D896" s="833" t="s">
        <v>2255</v>
      </c>
      <c r="E896" s="834" t="s">
        <v>1325</v>
      </c>
      <c r="F896" s="832" t="s">
        <v>1298</v>
      </c>
      <c r="G896" s="832" t="s">
        <v>1438</v>
      </c>
      <c r="H896" s="832" t="s">
        <v>592</v>
      </c>
      <c r="I896" s="832" t="s">
        <v>1439</v>
      </c>
      <c r="J896" s="832" t="s">
        <v>1440</v>
      </c>
      <c r="K896" s="832" t="s">
        <v>1441</v>
      </c>
      <c r="L896" s="835">
        <v>72.64</v>
      </c>
      <c r="M896" s="835">
        <v>363.2</v>
      </c>
      <c r="N896" s="832">
        <v>5</v>
      </c>
      <c r="O896" s="836">
        <v>3</v>
      </c>
      <c r="P896" s="835">
        <v>72.64</v>
      </c>
      <c r="Q896" s="837">
        <v>0.2</v>
      </c>
      <c r="R896" s="832">
        <v>1</v>
      </c>
      <c r="S896" s="837">
        <v>0.2</v>
      </c>
      <c r="T896" s="836">
        <v>1</v>
      </c>
      <c r="U896" s="838">
        <v>0.33333333333333331</v>
      </c>
    </row>
    <row r="897" spans="1:21" ht="14.4" customHeight="1" x14ac:dyDescent="0.3">
      <c r="A897" s="831">
        <v>11</v>
      </c>
      <c r="B897" s="832" t="s">
        <v>1297</v>
      </c>
      <c r="C897" s="832" t="s">
        <v>1302</v>
      </c>
      <c r="D897" s="833" t="s">
        <v>2255</v>
      </c>
      <c r="E897" s="834" t="s">
        <v>1325</v>
      </c>
      <c r="F897" s="832" t="s">
        <v>1298</v>
      </c>
      <c r="G897" s="832" t="s">
        <v>1438</v>
      </c>
      <c r="H897" s="832" t="s">
        <v>592</v>
      </c>
      <c r="I897" s="832" t="s">
        <v>1921</v>
      </c>
      <c r="J897" s="832" t="s">
        <v>1922</v>
      </c>
      <c r="K897" s="832" t="s">
        <v>1923</v>
      </c>
      <c r="L897" s="835">
        <v>0</v>
      </c>
      <c r="M897" s="835">
        <v>0</v>
      </c>
      <c r="N897" s="832">
        <v>2</v>
      </c>
      <c r="O897" s="836">
        <v>2</v>
      </c>
      <c r="P897" s="835">
        <v>0</v>
      </c>
      <c r="Q897" s="837"/>
      <c r="R897" s="832">
        <v>1</v>
      </c>
      <c r="S897" s="837">
        <v>0.5</v>
      </c>
      <c r="T897" s="836">
        <v>1</v>
      </c>
      <c r="U897" s="838">
        <v>0.5</v>
      </c>
    </row>
    <row r="898" spans="1:21" ht="14.4" customHeight="1" x14ac:dyDescent="0.3">
      <c r="A898" s="831">
        <v>11</v>
      </c>
      <c r="B898" s="832" t="s">
        <v>1297</v>
      </c>
      <c r="C898" s="832" t="s">
        <v>1302</v>
      </c>
      <c r="D898" s="833" t="s">
        <v>2255</v>
      </c>
      <c r="E898" s="834" t="s">
        <v>1325</v>
      </c>
      <c r="F898" s="832" t="s">
        <v>1298</v>
      </c>
      <c r="G898" s="832" t="s">
        <v>1492</v>
      </c>
      <c r="H898" s="832" t="s">
        <v>592</v>
      </c>
      <c r="I898" s="832" t="s">
        <v>1561</v>
      </c>
      <c r="J898" s="832" t="s">
        <v>659</v>
      </c>
      <c r="K898" s="832" t="s">
        <v>1494</v>
      </c>
      <c r="L898" s="835">
        <v>91.11</v>
      </c>
      <c r="M898" s="835">
        <v>273.33</v>
      </c>
      <c r="N898" s="832">
        <v>3</v>
      </c>
      <c r="O898" s="836">
        <v>2.5</v>
      </c>
      <c r="P898" s="835">
        <v>182.22</v>
      </c>
      <c r="Q898" s="837">
        <v>0.66666666666666674</v>
      </c>
      <c r="R898" s="832">
        <v>2</v>
      </c>
      <c r="S898" s="837">
        <v>0.66666666666666663</v>
      </c>
      <c r="T898" s="836">
        <v>1.5</v>
      </c>
      <c r="U898" s="838">
        <v>0.6</v>
      </c>
    </row>
    <row r="899" spans="1:21" ht="14.4" customHeight="1" x14ac:dyDescent="0.3">
      <c r="A899" s="831">
        <v>11</v>
      </c>
      <c r="B899" s="832" t="s">
        <v>1297</v>
      </c>
      <c r="C899" s="832" t="s">
        <v>1302</v>
      </c>
      <c r="D899" s="833" t="s">
        <v>2255</v>
      </c>
      <c r="E899" s="834" t="s">
        <v>1325</v>
      </c>
      <c r="F899" s="832" t="s">
        <v>1298</v>
      </c>
      <c r="G899" s="832" t="s">
        <v>1492</v>
      </c>
      <c r="H899" s="832" t="s">
        <v>592</v>
      </c>
      <c r="I899" s="832" t="s">
        <v>1654</v>
      </c>
      <c r="J899" s="832" t="s">
        <v>659</v>
      </c>
      <c r="K899" s="832" t="s">
        <v>1655</v>
      </c>
      <c r="L899" s="835">
        <v>45.56</v>
      </c>
      <c r="M899" s="835">
        <v>45.56</v>
      </c>
      <c r="N899" s="832">
        <v>1</v>
      </c>
      <c r="O899" s="836">
        <v>1</v>
      </c>
      <c r="P899" s="835"/>
      <c r="Q899" s="837">
        <v>0</v>
      </c>
      <c r="R899" s="832"/>
      <c r="S899" s="837">
        <v>0</v>
      </c>
      <c r="T899" s="836"/>
      <c r="U899" s="838">
        <v>0</v>
      </c>
    </row>
    <row r="900" spans="1:21" ht="14.4" customHeight="1" x14ac:dyDescent="0.3">
      <c r="A900" s="831">
        <v>11</v>
      </c>
      <c r="B900" s="832" t="s">
        <v>1297</v>
      </c>
      <c r="C900" s="832" t="s">
        <v>1302</v>
      </c>
      <c r="D900" s="833" t="s">
        <v>2255</v>
      </c>
      <c r="E900" s="834" t="s">
        <v>1325</v>
      </c>
      <c r="F900" s="832" t="s">
        <v>1298</v>
      </c>
      <c r="G900" s="832" t="s">
        <v>1656</v>
      </c>
      <c r="H900" s="832" t="s">
        <v>592</v>
      </c>
      <c r="I900" s="832" t="s">
        <v>2237</v>
      </c>
      <c r="J900" s="832" t="s">
        <v>2238</v>
      </c>
      <c r="K900" s="832" t="s">
        <v>2239</v>
      </c>
      <c r="L900" s="835">
        <v>46.75</v>
      </c>
      <c r="M900" s="835">
        <v>46.75</v>
      </c>
      <c r="N900" s="832">
        <v>1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11</v>
      </c>
      <c r="B901" s="832" t="s">
        <v>1297</v>
      </c>
      <c r="C901" s="832" t="s">
        <v>1302</v>
      </c>
      <c r="D901" s="833" t="s">
        <v>2255</v>
      </c>
      <c r="E901" s="834" t="s">
        <v>1325</v>
      </c>
      <c r="F901" s="832" t="s">
        <v>1298</v>
      </c>
      <c r="G901" s="832" t="s">
        <v>2067</v>
      </c>
      <c r="H901" s="832" t="s">
        <v>592</v>
      </c>
      <c r="I901" s="832" t="s">
        <v>2068</v>
      </c>
      <c r="J901" s="832" t="s">
        <v>2069</v>
      </c>
      <c r="K901" s="832" t="s">
        <v>2070</v>
      </c>
      <c r="L901" s="835">
        <v>159.16999999999999</v>
      </c>
      <c r="M901" s="835">
        <v>159.16999999999999</v>
      </c>
      <c r="N901" s="832">
        <v>1</v>
      </c>
      <c r="O901" s="836">
        <v>1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" customHeight="1" x14ac:dyDescent="0.3">
      <c r="A902" s="831">
        <v>11</v>
      </c>
      <c r="B902" s="832" t="s">
        <v>1297</v>
      </c>
      <c r="C902" s="832" t="s">
        <v>1302</v>
      </c>
      <c r="D902" s="833" t="s">
        <v>2255</v>
      </c>
      <c r="E902" s="834" t="s">
        <v>1325</v>
      </c>
      <c r="F902" s="832" t="s">
        <v>1298</v>
      </c>
      <c r="G902" s="832" t="s">
        <v>2240</v>
      </c>
      <c r="H902" s="832" t="s">
        <v>592</v>
      </c>
      <c r="I902" s="832" t="s">
        <v>2241</v>
      </c>
      <c r="J902" s="832" t="s">
        <v>2242</v>
      </c>
      <c r="K902" s="832" t="s">
        <v>2243</v>
      </c>
      <c r="L902" s="835">
        <v>0</v>
      </c>
      <c r="M902" s="835">
        <v>0</v>
      </c>
      <c r="N902" s="832">
        <v>1</v>
      </c>
      <c r="O902" s="836">
        <v>0.5</v>
      </c>
      <c r="P902" s="835">
        <v>0</v>
      </c>
      <c r="Q902" s="837"/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11</v>
      </c>
      <c r="B903" s="832" t="s">
        <v>1297</v>
      </c>
      <c r="C903" s="832" t="s">
        <v>1302</v>
      </c>
      <c r="D903" s="833" t="s">
        <v>2255</v>
      </c>
      <c r="E903" s="834" t="s">
        <v>1325</v>
      </c>
      <c r="F903" s="832" t="s">
        <v>1298</v>
      </c>
      <c r="G903" s="832" t="s">
        <v>1663</v>
      </c>
      <c r="H903" s="832" t="s">
        <v>592</v>
      </c>
      <c r="I903" s="832" t="s">
        <v>1664</v>
      </c>
      <c r="J903" s="832" t="s">
        <v>1665</v>
      </c>
      <c r="K903" s="832" t="s">
        <v>1666</v>
      </c>
      <c r="L903" s="835">
        <v>0</v>
      </c>
      <c r="M903" s="835">
        <v>0</v>
      </c>
      <c r="N903" s="832">
        <v>2</v>
      </c>
      <c r="O903" s="836">
        <v>1</v>
      </c>
      <c r="P903" s="835"/>
      <c r="Q903" s="837"/>
      <c r="R903" s="832"/>
      <c r="S903" s="837">
        <v>0</v>
      </c>
      <c r="T903" s="836"/>
      <c r="U903" s="838">
        <v>0</v>
      </c>
    </row>
    <row r="904" spans="1:21" ht="14.4" customHeight="1" x14ac:dyDescent="0.3">
      <c r="A904" s="831">
        <v>11</v>
      </c>
      <c r="B904" s="832" t="s">
        <v>1297</v>
      </c>
      <c r="C904" s="832" t="s">
        <v>1302</v>
      </c>
      <c r="D904" s="833" t="s">
        <v>2255</v>
      </c>
      <c r="E904" s="834" t="s">
        <v>1325</v>
      </c>
      <c r="F904" s="832" t="s">
        <v>1298</v>
      </c>
      <c r="G904" s="832" t="s">
        <v>1499</v>
      </c>
      <c r="H904" s="832" t="s">
        <v>592</v>
      </c>
      <c r="I904" s="832" t="s">
        <v>1500</v>
      </c>
      <c r="J904" s="832" t="s">
        <v>1501</v>
      </c>
      <c r="K904" s="832" t="s">
        <v>1502</v>
      </c>
      <c r="L904" s="835">
        <v>159.71</v>
      </c>
      <c r="M904" s="835">
        <v>1277.6799999999998</v>
      </c>
      <c r="N904" s="832">
        <v>8</v>
      </c>
      <c r="O904" s="836">
        <v>3</v>
      </c>
      <c r="P904" s="835">
        <v>798.55</v>
      </c>
      <c r="Q904" s="837">
        <v>0.625</v>
      </c>
      <c r="R904" s="832">
        <v>5</v>
      </c>
      <c r="S904" s="837">
        <v>0.625</v>
      </c>
      <c r="T904" s="836">
        <v>2</v>
      </c>
      <c r="U904" s="838">
        <v>0.66666666666666663</v>
      </c>
    </row>
    <row r="905" spans="1:21" ht="14.4" customHeight="1" x14ac:dyDescent="0.3">
      <c r="A905" s="831">
        <v>11</v>
      </c>
      <c r="B905" s="832" t="s">
        <v>1297</v>
      </c>
      <c r="C905" s="832" t="s">
        <v>1302</v>
      </c>
      <c r="D905" s="833" t="s">
        <v>2255</v>
      </c>
      <c r="E905" s="834" t="s">
        <v>1325</v>
      </c>
      <c r="F905" s="832" t="s">
        <v>1298</v>
      </c>
      <c r="G905" s="832" t="s">
        <v>1367</v>
      </c>
      <c r="H905" s="832" t="s">
        <v>592</v>
      </c>
      <c r="I905" s="832" t="s">
        <v>1368</v>
      </c>
      <c r="J905" s="832" t="s">
        <v>1369</v>
      </c>
      <c r="K905" s="832" t="s">
        <v>1370</v>
      </c>
      <c r="L905" s="835">
        <v>60.9</v>
      </c>
      <c r="M905" s="835">
        <v>426.29999999999995</v>
      </c>
      <c r="N905" s="832">
        <v>7</v>
      </c>
      <c r="O905" s="836">
        <v>2.5</v>
      </c>
      <c r="P905" s="835">
        <v>182.7</v>
      </c>
      <c r="Q905" s="837">
        <v>0.4285714285714286</v>
      </c>
      <c r="R905" s="832">
        <v>3</v>
      </c>
      <c r="S905" s="837">
        <v>0.42857142857142855</v>
      </c>
      <c r="T905" s="836">
        <v>0.5</v>
      </c>
      <c r="U905" s="838">
        <v>0.2</v>
      </c>
    </row>
    <row r="906" spans="1:21" ht="14.4" customHeight="1" x14ac:dyDescent="0.3">
      <c r="A906" s="831">
        <v>11</v>
      </c>
      <c r="B906" s="832" t="s">
        <v>1297</v>
      </c>
      <c r="C906" s="832" t="s">
        <v>1302</v>
      </c>
      <c r="D906" s="833" t="s">
        <v>2255</v>
      </c>
      <c r="E906" s="834" t="s">
        <v>1325</v>
      </c>
      <c r="F906" s="832" t="s">
        <v>1298</v>
      </c>
      <c r="G906" s="832" t="s">
        <v>1371</v>
      </c>
      <c r="H906" s="832" t="s">
        <v>592</v>
      </c>
      <c r="I906" s="832" t="s">
        <v>1472</v>
      </c>
      <c r="J906" s="832" t="s">
        <v>870</v>
      </c>
      <c r="K906" s="832" t="s">
        <v>1473</v>
      </c>
      <c r="L906" s="835">
        <v>0</v>
      </c>
      <c r="M906" s="835">
        <v>0</v>
      </c>
      <c r="N906" s="832">
        <v>1</v>
      </c>
      <c r="O906" s="836">
        <v>1</v>
      </c>
      <c r="P906" s="835"/>
      <c r="Q906" s="837"/>
      <c r="R906" s="832"/>
      <c r="S906" s="837">
        <v>0</v>
      </c>
      <c r="T906" s="836"/>
      <c r="U906" s="838">
        <v>0</v>
      </c>
    </row>
    <row r="907" spans="1:21" ht="14.4" customHeight="1" x14ac:dyDescent="0.3">
      <c r="A907" s="831">
        <v>11</v>
      </c>
      <c r="B907" s="832" t="s">
        <v>1297</v>
      </c>
      <c r="C907" s="832" t="s">
        <v>1302</v>
      </c>
      <c r="D907" s="833" t="s">
        <v>2255</v>
      </c>
      <c r="E907" s="834" t="s">
        <v>1325</v>
      </c>
      <c r="F907" s="832" t="s">
        <v>1298</v>
      </c>
      <c r="G907" s="832" t="s">
        <v>1371</v>
      </c>
      <c r="H907" s="832" t="s">
        <v>592</v>
      </c>
      <c r="I907" s="832" t="s">
        <v>1372</v>
      </c>
      <c r="J907" s="832" t="s">
        <v>870</v>
      </c>
      <c r="K907" s="832" t="s">
        <v>1373</v>
      </c>
      <c r="L907" s="835">
        <v>0</v>
      </c>
      <c r="M907" s="835">
        <v>0</v>
      </c>
      <c r="N907" s="832">
        <v>1</v>
      </c>
      <c r="O907" s="836">
        <v>1</v>
      </c>
      <c r="P907" s="835">
        <v>0</v>
      </c>
      <c r="Q907" s="837"/>
      <c r="R907" s="832">
        <v>1</v>
      </c>
      <c r="S907" s="837">
        <v>1</v>
      </c>
      <c r="T907" s="836">
        <v>1</v>
      </c>
      <c r="U907" s="838">
        <v>1</v>
      </c>
    </row>
    <row r="908" spans="1:21" ht="14.4" customHeight="1" x14ac:dyDescent="0.3">
      <c r="A908" s="831">
        <v>11</v>
      </c>
      <c r="B908" s="832" t="s">
        <v>1297</v>
      </c>
      <c r="C908" s="832" t="s">
        <v>1302</v>
      </c>
      <c r="D908" s="833" t="s">
        <v>2255</v>
      </c>
      <c r="E908" s="834" t="s">
        <v>1325</v>
      </c>
      <c r="F908" s="832" t="s">
        <v>1298</v>
      </c>
      <c r="G908" s="832" t="s">
        <v>1374</v>
      </c>
      <c r="H908" s="832" t="s">
        <v>592</v>
      </c>
      <c r="I908" s="832" t="s">
        <v>1375</v>
      </c>
      <c r="J908" s="832" t="s">
        <v>1376</v>
      </c>
      <c r="K908" s="832" t="s">
        <v>1377</v>
      </c>
      <c r="L908" s="835">
        <v>132.97999999999999</v>
      </c>
      <c r="M908" s="835">
        <v>265.95999999999998</v>
      </c>
      <c r="N908" s="832">
        <v>2</v>
      </c>
      <c r="O908" s="836">
        <v>1</v>
      </c>
      <c r="P908" s="835">
        <v>132.97999999999999</v>
      </c>
      <c r="Q908" s="837">
        <v>0.5</v>
      </c>
      <c r="R908" s="832">
        <v>1</v>
      </c>
      <c r="S908" s="837">
        <v>0.5</v>
      </c>
      <c r="T908" s="836">
        <v>0.5</v>
      </c>
      <c r="U908" s="838">
        <v>0.5</v>
      </c>
    </row>
    <row r="909" spans="1:21" ht="14.4" customHeight="1" x14ac:dyDescent="0.3">
      <c r="A909" s="831">
        <v>11</v>
      </c>
      <c r="B909" s="832" t="s">
        <v>1297</v>
      </c>
      <c r="C909" s="832" t="s">
        <v>1302</v>
      </c>
      <c r="D909" s="833" t="s">
        <v>2255</v>
      </c>
      <c r="E909" s="834" t="s">
        <v>1325</v>
      </c>
      <c r="F909" s="832" t="s">
        <v>1298</v>
      </c>
      <c r="G909" s="832" t="s">
        <v>2244</v>
      </c>
      <c r="H909" s="832" t="s">
        <v>592</v>
      </c>
      <c r="I909" s="832" t="s">
        <v>2245</v>
      </c>
      <c r="J909" s="832" t="s">
        <v>2246</v>
      </c>
      <c r="K909" s="832" t="s">
        <v>2247</v>
      </c>
      <c r="L909" s="835">
        <v>141.62</v>
      </c>
      <c r="M909" s="835">
        <v>141.62</v>
      </c>
      <c r="N909" s="832">
        <v>1</v>
      </c>
      <c r="O909" s="836">
        <v>0.5</v>
      </c>
      <c r="P909" s="835"/>
      <c r="Q909" s="837">
        <v>0</v>
      </c>
      <c r="R909" s="832"/>
      <c r="S909" s="837">
        <v>0</v>
      </c>
      <c r="T909" s="836"/>
      <c r="U909" s="838">
        <v>0</v>
      </c>
    </row>
    <row r="910" spans="1:21" ht="14.4" customHeight="1" x14ac:dyDescent="0.3">
      <c r="A910" s="831">
        <v>11</v>
      </c>
      <c r="B910" s="832" t="s">
        <v>1297</v>
      </c>
      <c r="C910" s="832" t="s">
        <v>1302</v>
      </c>
      <c r="D910" s="833" t="s">
        <v>2255</v>
      </c>
      <c r="E910" s="834" t="s">
        <v>1325</v>
      </c>
      <c r="F910" s="832" t="s">
        <v>1298</v>
      </c>
      <c r="G910" s="832" t="s">
        <v>1339</v>
      </c>
      <c r="H910" s="832" t="s">
        <v>635</v>
      </c>
      <c r="I910" s="832" t="s">
        <v>1340</v>
      </c>
      <c r="J910" s="832" t="s">
        <v>673</v>
      </c>
      <c r="K910" s="832" t="s">
        <v>1090</v>
      </c>
      <c r="L910" s="835">
        <v>736.33</v>
      </c>
      <c r="M910" s="835">
        <v>736.33</v>
      </c>
      <c r="N910" s="832">
        <v>1</v>
      </c>
      <c r="O910" s="836">
        <v>1</v>
      </c>
      <c r="P910" s="835">
        <v>736.33</v>
      </c>
      <c r="Q910" s="837">
        <v>1</v>
      </c>
      <c r="R910" s="832">
        <v>1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11</v>
      </c>
      <c r="B911" s="832" t="s">
        <v>1297</v>
      </c>
      <c r="C911" s="832" t="s">
        <v>1302</v>
      </c>
      <c r="D911" s="833" t="s">
        <v>2255</v>
      </c>
      <c r="E911" s="834" t="s">
        <v>1325</v>
      </c>
      <c r="F911" s="832" t="s">
        <v>1298</v>
      </c>
      <c r="G911" s="832" t="s">
        <v>1358</v>
      </c>
      <c r="H911" s="832" t="s">
        <v>635</v>
      </c>
      <c r="I911" s="832" t="s">
        <v>1144</v>
      </c>
      <c r="J911" s="832" t="s">
        <v>636</v>
      </c>
      <c r="K911" s="832" t="s">
        <v>1145</v>
      </c>
      <c r="L911" s="835">
        <v>48.42</v>
      </c>
      <c r="M911" s="835">
        <v>435.78000000000003</v>
      </c>
      <c r="N911" s="832">
        <v>9</v>
      </c>
      <c r="O911" s="836">
        <v>6</v>
      </c>
      <c r="P911" s="835">
        <v>290.52000000000004</v>
      </c>
      <c r="Q911" s="837">
        <v>0.66666666666666674</v>
      </c>
      <c r="R911" s="832">
        <v>6</v>
      </c>
      <c r="S911" s="837">
        <v>0.66666666666666663</v>
      </c>
      <c r="T911" s="836">
        <v>4.5</v>
      </c>
      <c r="U911" s="838">
        <v>0.75</v>
      </c>
    </row>
    <row r="912" spans="1:21" ht="14.4" customHeight="1" x14ac:dyDescent="0.3">
      <c r="A912" s="831">
        <v>11</v>
      </c>
      <c r="B912" s="832" t="s">
        <v>1297</v>
      </c>
      <c r="C912" s="832" t="s">
        <v>1302</v>
      </c>
      <c r="D912" s="833" t="s">
        <v>2255</v>
      </c>
      <c r="E912" s="834" t="s">
        <v>1325</v>
      </c>
      <c r="F912" s="832" t="s">
        <v>1298</v>
      </c>
      <c r="G912" s="832" t="s">
        <v>1358</v>
      </c>
      <c r="H912" s="832" t="s">
        <v>592</v>
      </c>
      <c r="I912" s="832" t="s">
        <v>1462</v>
      </c>
      <c r="J912" s="832" t="s">
        <v>636</v>
      </c>
      <c r="K912" s="832" t="s">
        <v>1463</v>
      </c>
      <c r="L912" s="835">
        <v>48.42</v>
      </c>
      <c r="M912" s="835">
        <v>387.36</v>
      </c>
      <c r="N912" s="832">
        <v>8</v>
      </c>
      <c r="O912" s="836">
        <v>5</v>
      </c>
      <c r="P912" s="835"/>
      <c r="Q912" s="837">
        <v>0</v>
      </c>
      <c r="R912" s="832"/>
      <c r="S912" s="837">
        <v>0</v>
      </c>
      <c r="T912" s="836"/>
      <c r="U912" s="838">
        <v>0</v>
      </c>
    </row>
    <row r="913" spans="1:21" ht="14.4" customHeight="1" x14ac:dyDescent="0.3">
      <c r="A913" s="831">
        <v>11</v>
      </c>
      <c r="B913" s="832" t="s">
        <v>1297</v>
      </c>
      <c r="C913" s="832" t="s">
        <v>1302</v>
      </c>
      <c r="D913" s="833" t="s">
        <v>2255</v>
      </c>
      <c r="E913" s="834" t="s">
        <v>1325</v>
      </c>
      <c r="F913" s="832" t="s">
        <v>1298</v>
      </c>
      <c r="G913" s="832" t="s">
        <v>1478</v>
      </c>
      <c r="H913" s="832" t="s">
        <v>592</v>
      </c>
      <c r="I913" s="832" t="s">
        <v>2216</v>
      </c>
      <c r="J913" s="832" t="s">
        <v>2217</v>
      </c>
      <c r="K913" s="832" t="s">
        <v>2218</v>
      </c>
      <c r="L913" s="835">
        <v>34.56</v>
      </c>
      <c r="M913" s="835">
        <v>34.56</v>
      </c>
      <c r="N913" s="832">
        <v>1</v>
      </c>
      <c r="O913" s="836">
        <v>0.5</v>
      </c>
      <c r="P913" s="835"/>
      <c r="Q913" s="837">
        <v>0</v>
      </c>
      <c r="R913" s="832"/>
      <c r="S913" s="837">
        <v>0</v>
      </c>
      <c r="T913" s="836"/>
      <c r="U913" s="838">
        <v>0</v>
      </c>
    </row>
    <row r="914" spans="1:21" ht="14.4" customHeight="1" x14ac:dyDescent="0.3">
      <c r="A914" s="831">
        <v>11</v>
      </c>
      <c r="B914" s="832" t="s">
        <v>1297</v>
      </c>
      <c r="C914" s="832" t="s">
        <v>1302</v>
      </c>
      <c r="D914" s="833" t="s">
        <v>2255</v>
      </c>
      <c r="E914" s="834" t="s">
        <v>1325</v>
      </c>
      <c r="F914" s="832" t="s">
        <v>1298</v>
      </c>
      <c r="G914" s="832" t="s">
        <v>2002</v>
      </c>
      <c r="H914" s="832" t="s">
        <v>592</v>
      </c>
      <c r="I914" s="832" t="s">
        <v>2248</v>
      </c>
      <c r="J914" s="832" t="s">
        <v>2210</v>
      </c>
      <c r="K914" s="832" t="s">
        <v>2249</v>
      </c>
      <c r="L914" s="835">
        <v>218.41</v>
      </c>
      <c r="M914" s="835">
        <v>218.41</v>
      </c>
      <c r="N914" s="832">
        <v>1</v>
      </c>
      <c r="O914" s="836">
        <v>1</v>
      </c>
      <c r="P914" s="835">
        <v>218.41</v>
      </c>
      <c r="Q914" s="837">
        <v>1</v>
      </c>
      <c r="R914" s="832">
        <v>1</v>
      </c>
      <c r="S914" s="837">
        <v>1</v>
      </c>
      <c r="T914" s="836">
        <v>1</v>
      </c>
      <c r="U914" s="838">
        <v>1</v>
      </c>
    </row>
    <row r="915" spans="1:21" ht="14.4" customHeight="1" x14ac:dyDescent="0.3">
      <c r="A915" s="831">
        <v>11</v>
      </c>
      <c r="B915" s="832" t="s">
        <v>1297</v>
      </c>
      <c r="C915" s="832" t="s">
        <v>1302</v>
      </c>
      <c r="D915" s="833" t="s">
        <v>2255</v>
      </c>
      <c r="E915" s="834" t="s">
        <v>1325</v>
      </c>
      <c r="F915" s="832" t="s">
        <v>1298</v>
      </c>
      <c r="G915" s="832" t="s">
        <v>1342</v>
      </c>
      <c r="H915" s="832" t="s">
        <v>635</v>
      </c>
      <c r="I915" s="832" t="s">
        <v>1147</v>
      </c>
      <c r="J915" s="832" t="s">
        <v>1148</v>
      </c>
      <c r="K915" s="832" t="s">
        <v>1149</v>
      </c>
      <c r="L915" s="835">
        <v>0</v>
      </c>
      <c r="M915" s="835">
        <v>0</v>
      </c>
      <c r="N915" s="832">
        <v>1</v>
      </c>
      <c r="O915" s="836">
        <v>0.5</v>
      </c>
      <c r="P915" s="835"/>
      <c r="Q915" s="837"/>
      <c r="R915" s="832"/>
      <c r="S915" s="837">
        <v>0</v>
      </c>
      <c r="T915" s="836"/>
      <c r="U915" s="838">
        <v>0</v>
      </c>
    </row>
    <row r="916" spans="1:21" ht="14.4" customHeight="1" x14ac:dyDescent="0.3">
      <c r="A916" s="831">
        <v>11</v>
      </c>
      <c r="B916" s="832" t="s">
        <v>1297</v>
      </c>
      <c r="C916" s="832" t="s">
        <v>1302</v>
      </c>
      <c r="D916" s="833" t="s">
        <v>2255</v>
      </c>
      <c r="E916" s="834" t="s">
        <v>1325</v>
      </c>
      <c r="F916" s="832" t="s">
        <v>1298</v>
      </c>
      <c r="G916" s="832" t="s">
        <v>2250</v>
      </c>
      <c r="H916" s="832" t="s">
        <v>592</v>
      </c>
      <c r="I916" s="832" t="s">
        <v>2251</v>
      </c>
      <c r="J916" s="832" t="s">
        <v>2252</v>
      </c>
      <c r="K916" s="832" t="s">
        <v>2253</v>
      </c>
      <c r="L916" s="835">
        <v>0</v>
      </c>
      <c r="M916" s="835">
        <v>0</v>
      </c>
      <c r="N916" s="832">
        <v>1</v>
      </c>
      <c r="O916" s="836">
        <v>0.5</v>
      </c>
      <c r="P916" s="835">
        <v>0</v>
      </c>
      <c r="Q916" s="837"/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11</v>
      </c>
      <c r="B917" s="832" t="s">
        <v>1297</v>
      </c>
      <c r="C917" s="832" t="s">
        <v>1302</v>
      </c>
      <c r="D917" s="833" t="s">
        <v>2255</v>
      </c>
      <c r="E917" s="834" t="s">
        <v>1325</v>
      </c>
      <c r="F917" s="832" t="s">
        <v>1298</v>
      </c>
      <c r="G917" s="832" t="s">
        <v>1426</v>
      </c>
      <c r="H917" s="832" t="s">
        <v>635</v>
      </c>
      <c r="I917" s="832" t="s">
        <v>1127</v>
      </c>
      <c r="J917" s="832" t="s">
        <v>1017</v>
      </c>
      <c r="K917" s="832" t="s">
        <v>1128</v>
      </c>
      <c r="L917" s="835">
        <v>154.36000000000001</v>
      </c>
      <c r="M917" s="835">
        <v>154.36000000000001</v>
      </c>
      <c r="N917" s="832">
        <v>1</v>
      </c>
      <c r="O917" s="836">
        <v>0.5</v>
      </c>
      <c r="P917" s="835">
        <v>154.36000000000001</v>
      </c>
      <c r="Q917" s="837">
        <v>1</v>
      </c>
      <c r="R917" s="832">
        <v>1</v>
      </c>
      <c r="S917" s="837">
        <v>1</v>
      </c>
      <c r="T917" s="836">
        <v>0.5</v>
      </c>
      <c r="U917" s="838">
        <v>1</v>
      </c>
    </row>
    <row r="918" spans="1:21" ht="14.4" customHeight="1" x14ac:dyDescent="0.3">
      <c r="A918" s="831">
        <v>11</v>
      </c>
      <c r="B918" s="832" t="s">
        <v>1297</v>
      </c>
      <c r="C918" s="832" t="s">
        <v>1302</v>
      </c>
      <c r="D918" s="833" t="s">
        <v>2255</v>
      </c>
      <c r="E918" s="834" t="s">
        <v>1325</v>
      </c>
      <c r="F918" s="832" t="s">
        <v>1298</v>
      </c>
      <c r="G918" s="832" t="s">
        <v>1426</v>
      </c>
      <c r="H918" s="832" t="s">
        <v>635</v>
      </c>
      <c r="I918" s="832" t="s">
        <v>1265</v>
      </c>
      <c r="J918" s="832" t="s">
        <v>1017</v>
      </c>
      <c r="K918" s="832" t="s">
        <v>1266</v>
      </c>
      <c r="L918" s="835">
        <v>225.06</v>
      </c>
      <c r="M918" s="835">
        <v>450.12</v>
      </c>
      <c r="N918" s="832">
        <v>2</v>
      </c>
      <c r="O918" s="836">
        <v>2</v>
      </c>
      <c r="P918" s="835">
        <v>225.06</v>
      </c>
      <c r="Q918" s="837">
        <v>0.5</v>
      </c>
      <c r="R918" s="832">
        <v>1</v>
      </c>
      <c r="S918" s="837">
        <v>0.5</v>
      </c>
      <c r="T918" s="836">
        <v>1</v>
      </c>
      <c r="U918" s="838">
        <v>0.5</v>
      </c>
    </row>
    <row r="919" spans="1:21" ht="14.4" customHeight="1" x14ac:dyDescent="0.3">
      <c r="A919" s="831">
        <v>11</v>
      </c>
      <c r="B919" s="832" t="s">
        <v>1297</v>
      </c>
      <c r="C919" s="832" t="s">
        <v>1302</v>
      </c>
      <c r="D919" s="833" t="s">
        <v>2255</v>
      </c>
      <c r="E919" s="834" t="s">
        <v>1325</v>
      </c>
      <c r="F919" s="832" t="s">
        <v>1299</v>
      </c>
      <c r="G919" s="832" t="s">
        <v>1516</v>
      </c>
      <c r="H919" s="832" t="s">
        <v>592</v>
      </c>
      <c r="I919" s="832" t="s">
        <v>1517</v>
      </c>
      <c r="J919" s="832" t="s">
        <v>1518</v>
      </c>
      <c r="K919" s="832" t="s">
        <v>1519</v>
      </c>
      <c r="L919" s="835">
        <v>0</v>
      </c>
      <c r="M919" s="835">
        <v>0</v>
      </c>
      <c r="N919" s="832">
        <v>4</v>
      </c>
      <c r="O919" s="836">
        <v>4</v>
      </c>
      <c r="P919" s="835"/>
      <c r="Q919" s="837"/>
      <c r="R919" s="832"/>
      <c r="S919" s="837">
        <v>0</v>
      </c>
      <c r="T919" s="836"/>
      <c r="U919" s="838">
        <v>0</v>
      </c>
    </row>
    <row r="920" spans="1:21" ht="14.4" customHeight="1" x14ac:dyDescent="0.3">
      <c r="A920" s="831">
        <v>11</v>
      </c>
      <c r="B920" s="832" t="s">
        <v>1297</v>
      </c>
      <c r="C920" s="832" t="s">
        <v>1302</v>
      </c>
      <c r="D920" s="833" t="s">
        <v>2255</v>
      </c>
      <c r="E920" s="834" t="s">
        <v>1325</v>
      </c>
      <c r="F920" s="832" t="s">
        <v>1299</v>
      </c>
      <c r="G920" s="832" t="s">
        <v>1347</v>
      </c>
      <c r="H920" s="832" t="s">
        <v>592</v>
      </c>
      <c r="I920" s="832" t="s">
        <v>2116</v>
      </c>
      <c r="J920" s="832" t="s">
        <v>2117</v>
      </c>
      <c r="K920" s="832" t="s">
        <v>2118</v>
      </c>
      <c r="L920" s="835">
        <v>249.37</v>
      </c>
      <c r="M920" s="835">
        <v>249.37</v>
      </c>
      <c r="N920" s="832">
        <v>1</v>
      </c>
      <c r="O920" s="836">
        <v>1</v>
      </c>
      <c r="P920" s="835">
        <v>249.37</v>
      </c>
      <c r="Q920" s="837">
        <v>1</v>
      </c>
      <c r="R920" s="832">
        <v>1</v>
      </c>
      <c r="S920" s="837">
        <v>1</v>
      </c>
      <c r="T920" s="836">
        <v>1</v>
      </c>
      <c r="U920" s="838">
        <v>1</v>
      </c>
    </row>
    <row r="921" spans="1:21" ht="14.4" customHeight="1" x14ac:dyDescent="0.3">
      <c r="A921" s="831">
        <v>11</v>
      </c>
      <c r="B921" s="832" t="s">
        <v>1297</v>
      </c>
      <c r="C921" s="832" t="s">
        <v>1302</v>
      </c>
      <c r="D921" s="833" t="s">
        <v>2255</v>
      </c>
      <c r="E921" s="834" t="s">
        <v>1325</v>
      </c>
      <c r="F921" s="832" t="s">
        <v>1299</v>
      </c>
      <c r="G921" s="832" t="s">
        <v>1347</v>
      </c>
      <c r="H921" s="832" t="s">
        <v>592</v>
      </c>
      <c r="I921" s="832" t="s">
        <v>1805</v>
      </c>
      <c r="J921" s="832" t="s">
        <v>1806</v>
      </c>
      <c r="K921" s="832" t="s">
        <v>1807</v>
      </c>
      <c r="L921" s="835">
        <v>1600</v>
      </c>
      <c r="M921" s="835">
        <v>1600</v>
      </c>
      <c r="N921" s="832">
        <v>1</v>
      </c>
      <c r="O921" s="836">
        <v>1</v>
      </c>
      <c r="P921" s="835">
        <v>1600</v>
      </c>
      <c r="Q921" s="837">
        <v>1</v>
      </c>
      <c r="R921" s="832">
        <v>1</v>
      </c>
      <c r="S921" s="837">
        <v>1</v>
      </c>
      <c r="T921" s="836">
        <v>1</v>
      </c>
      <c r="U921" s="838">
        <v>1</v>
      </c>
    </row>
    <row r="922" spans="1:21" ht="14.4" customHeight="1" x14ac:dyDescent="0.3">
      <c r="A922" s="831">
        <v>11</v>
      </c>
      <c r="B922" s="832" t="s">
        <v>1297</v>
      </c>
      <c r="C922" s="832" t="s">
        <v>1302</v>
      </c>
      <c r="D922" s="833" t="s">
        <v>2255</v>
      </c>
      <c r="E922" s="834" t="s">
        <v>1325</v>
      </c>
      <c r="F922" s="832" t="s">
        <v>1299</v>
      </c>
      <c r="G922" s="832" t="s">
        <v>1347</v>
      </c>
      <c r="H922" s="832" t="s">
        <v>592</v>
      </c>
      <c r="I922" s="832" t="s">
        <v>1884</v>
      </c>
      <c r="J922" s="832" t="s">
        <v>1885</v>
      </c>
      <c r="K922" s="832" t="s">
        <v>1886</v>
      </c>
      <c r="L922" s="835">
        <v>350</v>
      </c>
      <c r="M922" s="835">
        <v>350</v>
      </c>
      <c r="N922" s="832">
        <v>1</v>
      </c>
      <c r="O922" s="836">
        <v>1</v>
      </c>
      <c r="P922" s="835">
        <v>350</v>
      </c>
      <c r="Q922" s="837">
        <v>1</v>
      </c>
      <c r="R922" s="832">
        <v>1</v>
      </c>
      <c r="S922" s="837">
        <v>1</v>
      </c>
      <c r="T922" s="836">
        <v>1</v>
      </c>
      <c r="U922" s="838">
        <v>1</v>
      </c>
    </row>
    <row r="923" spans="1:21" ht="14.4" customHeight="1" x14ac:dyDescent="0.3">
      <c r="A923" s="831">
        <v>11</v>
      </c>
      <c r="B923" s="832" t="s">
        <v>1297</v>
      </c>
      <c r="C923" s="832" t="s">
        <v>1302</v>
      </c>
      <c r="D923" s="833" t="s">
        <v>2255</v>
      </c>
      <c r="E923" s="834" t="s">
        <v>1325</v>
      </c>
      <c r="F923" s="832" t="s">
        <v>1299</v>
      </c>
      <c r="G923" s="832" t="s">
        <v>1359</v>
      </c>
      <c r="H923" s="832" t="s">
        <v>592</v>
      </c>
      <c r="I923" s="832" t="s">
        <v>1360</v>
      </c>
      <c r="J923" s="832" t="s">
        <v>1361</v>
      </c>
      <c r="K923" s="832" t="s">
        <v>1362</v>
      </c>
      <c r="L923" s="835">
        <v>200</v>
      </c>
      <c r="M923" s="835">
        <v>400</v>
      </c>
      <c r="N923" s="832">
        <v>2</v>
      </c>
      <c r="O923" s="836">
        <v>1</v>
      </c>
      <c r="P923" s="835">
        <v>400</v>
      </c>
      <c r="Q923" s="837">
        <v>1</v>
      </c>
      <c r="R923" s="832">
        <v>2</v>
      </c>
      <c r="S923" s="837">
        <v>1</v>
      </c>
      <c r="T923" s="836">
        <v>1</v>
      </c>
      <c r="U923" s="838">
        <v>1</v>
      </c>
    </row>
    <row r="924" spans="1:21" ht="14.4" customHeight="1" x14ac:dyDescent="0.3">
      <c r="A924" s="831">
        <v>11</v>
      </c>
      <c r="B924" s="832" t="s">
        <v>1297</v>
      </c>
      <c r="C924" s="832" t="s">
        <v>1302</v>
      </c>
      <c r="D924" s="833" t="s">
        <v>2255</v>
      </c>
      <c r="E924" s="834" t="s">
        <v>1325</v>
      </c>
      <c r="F924" s="832" t="s">
        <v>1299</v>
      </c>
      <c r="G924" s="832" t="s">
        <v>1359</v>
      </c>
      <c r="H924" s="832" t="s">
        <v>592</v>
      </c>
      <c r="I924" s="832" t="s">
        <v>1391</v>
      </c>
      <c r="J924" s="832" t="s">
        <v>1392</v>
      </c>
      <c r="K924" s="832" t="s">
        <v>1393</v>
      </c>
      <c r="L924" s="835">
        <v>278.75</v>
      </c>
      <c r="M924" s="835">
        <v>1672.5</v>
      </c>
      <c r="N924" s="832">
        <v>6</v>
      </c>
      <c r="O924" s="836">
        <v>3</v>
      </c>
      <c r="P924" s="835">
        <v>1115</v>
      </c>
      <c r="Q924" s="837">
        <v>0.66666666666666663</v>
      </c>
      <c r="R924" s="832">
        <v>4</v>
      </c>
      <c r="S924" s="837">
        <v>0.66666666666666663</v>
      </c>
      <c r="T924" s="836">
        <v>2</v>
      </c>
      <c r="U924" s="838">
        <v>0.66666666666666663</v>
      </c>
    </row>
    <row r="925" spans="1:21" ht="14.4" customHeight="1" x14ac:dyDescent="0.3">
      <c r="A925" s="831">
        <v>11</v>
      </c>
      <c r="B925" s="832" t="s">
        <v>1297</v>
      </c>
      <c r="C925" s="832" t="s">
        <v>1302</v>
      </c>
      <c r="D925" s="833" t="s">
        <v>2255</v>
      </c>
      <c r="E925" s="834" t="s">
        <v>1325</v>
      </c>
      <c r="F925" s="832" t="s">
        <v>1299</v>
      </c>
      <c r="G925" s="832" t="s">
        <v>1535</v>
      </c>
      <c r="H925" s="832" t="s">
        <v>592</v>
      </c>
      <c r="I925" s="832" t="s">
        <v>1721</v>
      </c>
      <c r="J925" s="832" t="s">
        <v>1722</v>
      </c>
      <c r="K925" s="832" t="s">
        <v>1723</v>
      </c>
      <c r="L925" s="835">
        <v>1659.44</v>
      </c>
      <c r="M925" s="835">
        <v>3318.88</v>
      </c>
      <c r="N925" s="832">
        <v>2</v>
      </c>
      <c r="O925" s="836">
        <v>2</v>
      </c>
      <c r="P925" s="835">
        <v>3318.88</v>
      </c>
      <c r="Q925" s="837">
        <v>1</v>
      </c>
      <c r="R925" s="832">
        <v>2</v>
      </c>
      <c r="S925" s="837">
        <v>1</v>
      </c>
      <c r="T925" s="836">
        <v>2</v>
      </c>
      <c r="U925" s="838">
        <v>1</v>
      </c>
    </row>
    <row r="926" spans="1:21" ht="14.4" customHeight="1" x14ac:dyDescent="0.3">
      <c r="A926" s="831">
        <v>11</v>
      </c>
      <c r="B926" s="832" t="s">
        <v>1297</v>
      </c>
      <c r="C926" s="832" t="s">
        <v>1302</v>
      </c>
      <c r="D926" s="833" t="s">
        <v>2255</v>
      </c>
      <c r="E926" s="834" t="s">
        <v>1309</v>
      </c>
      <c r="F926" s="832" t="s">
        <v>1298</v>
      </c>
      <c r="G926" s="832" t="s">
        <v>2044</v>
      </c>
      <c r="H926" s="832" t="s">
        <v>592</v>
      </c>
      <c r="I926" s="832" t="s">
        <v>2045</v>
      </c>
      <c r="J926" s="832" t="s">
        <v>2046</v>
      </c>
      <c r="K926" s="832" t="s">
        <v>2047</v>
      </c>
      <c r="L926" s="835">
        <v>1295.6400000000001</v>
      </c>
      <c r="M926" s="835">
        <v>2591.2800000000002</v>
      </c>
      <c r="N926" s="832">
        <v>2</v>
      </c>
      <c r="O926" s="836">
        <v>2</v>
      </c>
      <c r="P926" s="835">
        <v>1295.6400000000001</v>
      </c>
      <c r="Q926" s="837">
        <v>0.5</v>
      </c>
      <c r="R926" s="832">
        <v>1</v>
      </c>
      <c r="S926" s="837">
        <v>0.5</v>
      </c>
      <c r="T926" s="836">
        <v>1</v>
      </c>
      <c r="U926" s="838">
        <v>0.5</v>
      </c>
    </row>
    <row r="927" spans="1:21" ht="14.4" customHeight="1" x14ac:dyDescent="0.3">
      <c r="A927" s="831">
        <v>11</v>
      </c>
      <c r="B927" s="832" t="s">
        <v>1297</v>
      </c>
      <c r="C927" s="832" t="s">
        <v>1302</v>
      </c>
      <c r="D927" s="833" t="s">
        <v>2255</v>
      </c>
      <c r="E927" s="834" t="s">
        <v>1309</v>
      </c>
      <c r="F927" s="832" t="s">
        <v>1298</v>
      </c>
      <c r="G927" s="832" t="s">
        <v>1358</v>
      </c>
      <c r="H927" s="832" t="s">
        <v>635</v>
      </c>
      <c r="I927" s="832" t="s">
        <v>1144</v>
      </c>
      <c r="J927" s="832" t="s">
        <v>636</v>
      </c>
      <c r="K927" s="832" t="s">
        <v>1145</v>
      </c>
      <c r="L927" s="835">
        <v>48.42</v>
      </c>
      <c r="M927" s="835">
        <v>96.84</v>
      </c>
      <c r="N927" s="832">
        <v>2</v>
      </c>
      <c r="O927" s="836">
        <v>2</v>
      </c>
      <c r="P927" s="835">
        <v>48.42</v>
      </c>
      <c r="Q927" s="837">
        <v>0.5</v>
      </c>
      <c r="R927" s="832">
        <v>1</v>
      </c>
      <c r="S927" s="837">
        <v>0.5</v>
      </c>
      <c r="T927" s="836">
        <v>1</v>
      </c>
      <c r="U927" s="838">
        <v>0.5</v>
      </c>
    </row>
    <row r="928" spans="1:21" ht="14.4" customHeight="1" x14ac:dyDescent="0.3">
      <c r="A928" s="831">
        <v>11</v>
      </c>
      <c r="B928" s="832" t="s">
        <v>1297</v>
      </c>
      <c r="C928" s="832" t="s">
        <v>1304</v>
      </c>
      <c r="D928" s="833" t="s">
        <v>2256</v>
      </c>
      <c r="E928" s="834" t="s">
        <v>1331</v>
      </c>
      <c r="F928" s="832" t="s">
        <v>1298</v>
      </c>
      <c r="G928" s="832" t="s">
        <v>1358</v>
      </c>
      <c r="H928" s="832" t="s">
        <v>592</v>
      </c>
      <c r="I928" s="832" t="s">
        <v>1462</v>
      </c>
      <c r="J928" s="832" t="s">
        <v>636</v>
      </c>
      <c r="K928" s="832" t="s">
        <v>1463</v>
      </c>
      <c r="L928" s="835">
        <v>48.42</v>
      </c>
      <c r="M928" s="835">
        <v>48.42</v>
      </c>
      <c r="N928" s="832">
        <v>1</v>
      </c>
      <c r="O928" s="836">
        <v>1</v>
      </c>
      <c r="P928" s="835">
        <v>48.42</v>
      </c>
      <c r="Q928" s="837">
        <v>1</v>
      </c>
      <c r="R928" s="832">
        <v>1</v>
      </c>
      <c r="S928" s="837">
        <v>1</v>
      </c>
      <c r="T928" s="836">
        <v>1</v>
      </c>
      <c r="U928" s="838">
        <v>1</v>
      </c>
    </row>
    <row r="929" spans="1:21" ht="14.4" customHeight="1" thickBot="1" x14ac:dyDescent="0.35">
      <c r="A929" s="839">
        <v>11</v>
      </c>
      <c r="B929" s="840" t="s">
        <v>1297</v>
      </c>
      <c r="C929" s="840" t="s">
        <v>1304</v>
      </c>
      <c r="D929" s="841" t="s">
        <v>2256</v>
      </c>
      <c r="E929" s="842" t="s">
        <v>1331</v>
      </c>
      <c r="F929" s="840" t="s">
        <v>1299</v>
      </c>
      <c r="G929" s="840" t="s">
        <v>1359</v>
      </c>
      <c r="H929" s="840" t="s">
        <v>592</v>
      </c>
      <c r="I929" s="840" t="s">
        <v>1360</v>
      </c>
      <c r="J929" s="840" t="s">
        <v>1361</v>
      </c>
      <c r="K929" s="840" t="s">
        <v>1362</v>
      </c>
      <c r="L929" s="843">
        <v>200</v>
      </c>
      <c r="M929" s="843">
        <v>400</v>
      </c>
      <c r="N929" s="840">
        <v>2</v>
      </c>
      <c r="O929" s="844">
        <v>1</v>
      </c>
      <c r="P929" s="843">
        <v>400</v>
      </c>
      <c r="Q929" s="845">
        <v>1</v>
      </c>
      <c r="R929" s="840">
        <v>2</v>
      </c>
      <c r="S929" s="845">
        <v>1</v>
      </c>
      <c r="T929" s="844">
        <v>1</v>
      </c>
      <c r="U929" s="846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0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2258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328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1314</v>
      </c>
      <c r="B5" s="225">
        <v>351.63</v>
      </c>
      <c r="C5" s="830">
        <v>5.6369570723668383E-2</v>
      </c>
      <c r="D5" s="225">
        <v>5886.31</v>
      </c>
      <c r="E5" s="830">
        <v>0.94363042927633156</v>
      </c>
      <c r="F5" s="848">
        <v>6237.9400000000005</v>
      </c>
    </row>
    <row r="6" spans="1:6" ht="14.4" customHeight="1" x14ac:dyDescent="0.3">
      <c r="A6" s="857" t="s">
        <v>1329</v>
      </c>
      <c r="B6" s="849">
        <v>197.5</v>
      </c>
      <c r="C6" s="837">
        <v>2.7208541415532979E-2</v>
      </c>
      <c r="D6" s="849">
        <v>7061.25</v>
      </c>
      <c r="E6" s="837">
        <v>0.97279145858446703</v>
      </c>
      <c r="F6" s="850">
        <v>7258.75</v>
      </c>
    </row>
    <row r="7" spans="1:6" ht="14.4" customHeight="1" x14ac:dyDescent="0.3">
      <c r="A7" s="857" t="s">
        <v>1324</v>
      </c>
      <c r="B7" s="849">
        <v>185.74</v>
      </c>
      <c r="C7" s="837">
        <v>8.101753911514924E-3</v>
      </c>
      <c r="D7" s="849">
        <v>22740.16</v>
      </c>
      <c r="E7" s="837">
        <v>0.99189824608848498</v>
      </c>
      <c r="F7" s="850">
        <v>22925.9</v>
      </c>
    </row>
    <row r="8" spans="1:6" ht="14.4" customHeight="1" x14ac:dyDescent="0.3">
      <c r="A8" s="857" t="s">
        <v>1312</v>
      </c>
      <c r="B8" s="849">
        <v>169.45</v>
      </c>
      <c r="C8" s="837">
        <v>4.1025976258440643E-2</v>
      </c>
      <c r="D8" s="849">
        <v>3960.86</v>
      </c>
      <c r="E8" s="837">
        <v>0.95897402374155927</v>
      </c>
      <c r="F8" s="850">
        <v>4130.3100000000004</v>
      </c>
    </row>
    <row r="9" spans="1:6" ht="14.4" customHeight="1" x14ac:dyDescent="0.3">
      <c r="A9" s="857" t="s">
        <v>1328</v>
      </c>
      <c r="B9" s="849">
        <v>154.36000000000001</v>
      </c>
      <c r="C9" s="837">
        <v>2.583400696560878E-2</v>
      </c>
      <c r="D9" s="849">
        <v>5820.7099999999991</v>
      </c>
      <c r="E9" s="837">
        <v>0.97416599303439133</v>
      </c>
      <c r="F9" s="850">
        <v>5975.0699999999988</v>
      </c>
    </row>
    <row r="10" spans="1:6" ht="14.4" customHeight="1" x14ac:dyDescent="0.3">
      <c r="A10" s="857" t="s">
        <v>1319</v>
      </c>
      <c r="B10" s="849">
        <v>145.26</v>
      </c>
      <c r="C10" s="837">
        <v>4.9845891574376612E-3</v>
      </c>
      <c r="D10" s="849">
        <v>28996.560000000001</v>
      </c>
      <c r="E10" s="837">
        <v>0.9950154108425624</v>
      </c>
      <c r="F10" s="850">
        <v>29141.82</v>
      </c>
    </row>
    <row r="11" spans="1:6" ht="14.4" customHeight="1" x14ac:dyDescent="0.3">
      <c r="A11" s="857" t="s">
        <v>1333</v>
      </c>
      <c r="B11" s="849"/>
      <c r="C11" s="837">
        <v>0</v>
      </c>
      <c r="D11" s="849">
        <v>26623.550000000003</v>
      </c>
      <c r="E11" s="837">
        <v>1</v>
      </c>
      <c r="F11" s="850">
        <v>26623.550000000003</v>
      </c>
    </row>
    <row r="12" spans="1:6" ht="14.4" customHeight="1" x14ac:dyDescent="0.3">
      <c r="A12" s="857" t="s">
        <v>1322</v>
      </c>
      <c r="B12" s="849"/>
      <c r="C12" s="837">
        <v>0</v>
      </c>
      <c r="D12" s="849">
        <v>9953.92</v>
      </c>
      <c r="E12" s="837">
        <v>1</v>
      </c>
      <c r="F12" s="850">
        <v>9953.92</v>
      </c>
    </row>
    <row r="13" spans="1:6" ht="14.4" customHeight="1" x14ac:dyDescent="0.3">
      <c r="A13" s="857" t="s">
        <v>1331</v>
      </c>
      <c r="B13" s="849"/>
      <c r="C13" s="837">
        <v>0</v>
      </c>
      <c r="D13" s="849">
        <v>39177.69</v>
      </c>
      <c r="E13" s="837">
        <v>1</v>
      </c>
      <c r="F13" s="850">
        <v>39177.69</v>
      </c>
    </row>
    <row r="14" spans="1:6" ht="14.4" customHeight="1" x14ac:dyDescent="0.3">
      <c r="A14" s="857" t="s">
        <v>1318</v>
      </c>
      <c r="B14" s="849"/>
      <c r="C14" s="837">
        <v>0</v>
      </c>
      <c r="D14" s="849">
        <v>79071.330000000016</v>
      </c>
      <c r="E14" s="837">
        <v>1</v>
      </c>
      <c r="F14" s="850">
        <v>79071.330000000016</v>
      </c>
    </row>
    <row r="15" spans="1:6" ht="14.4" customHeight="1" x14ac:dyDescent="0.3">
      <c r="A15" s="857" t="s">
        <v>1321</v>
      </c>
      <c r="B15" s="849"/>
      <c r="C15" s="837">
        <v>0</v>
      </c>
      <c r="D15" s="849">
        <v>997.07</v>
      </c>
      <c r="E15" s="837">
        <v>1</v>
      </c>
      <c r="F15" s="850">
        <v>997.07</v>
      </c>
    </row>
    <row r="16" spans="1:6" ht="14.4" customHeight="1" x14ac:dyDescent="0.3">
      <c r="A16" s="857" t="s">
        <v>1332</v>
      </c>
      <c r="B16" s="849"/>
      <c r="C16" s="837">
        <v>0</v>
      </c>
      <c r="D16" s="849">
        <v>987.53000000000009</v>
      </c>
      <c r="E16" s="837">
        <v>1</v>
      </c>
      <c r="F16" s="850">
        <v>987.53000000000009</v>
      </c>
    </row>
    <row r="17" spans="1:6" ht="14.4" customHeight="1" x14ac:dyDescent="0.3">
      <c r="A17" s="857" t="s">
        <v>1326</v>
      </c>
      <c r="B17" s="849"/>
      <c r="C17" s="837">
        <v>0</v>
      </c>
      <c r="D17" s="849">
        <v>72984.63</v>
      </c>
      <c r="E17" s="837">
        <v>1</v>
      </c>
      <c r="F17" s="850">
        <v>72984.63</v>
      </c>
    </row>
    <row r="18" spans="1:6" ht="14.4" customHeight="1" x14ac:dyDescent="0.3">
      <c r="A18" s="857" t="s">
        <v>1334</v>
      </c>
      <c r="B18" s="849"/>
      <c r="C18" s="837">
        <v>0</v>
      </c>
      <c r="D18" s="849">
        <v>2439.16</v>
      </c>
      <c r="E18" s="837">
        <v>1</v>
      </c>
      <c r="F18" s="850">
        <v>2439.16</v>
      </c>
    </row>
    <row r="19" spans="1:6" ht="14.4" customHeight="1" x14ac:dyDescent="0.3">
      <c r="A19" s="857" t="s">
        <v>1327</v>
      </c>
      <c r="B19" s="849"/>
      <c r="C19" s="837">
        <v>0</v>
      </c>
      <c r="D19" s="849">
        <v>3802.9500000000007</v>
      </c>
      <c r="E19" s="837">
        <v>1</v>
      </c>
      <c r="F19" s="850">
        <v>3802.9500000000007</v>
      </c>
    </row>
    <row r="20" spans="1:6" ht="14.4" customHeight="1" x14ac:dyDescent="0.3">
      <c r="A20" s="857" t="s">
        <v>1310</v>
      </c>
      <c r="B20" s="849"/>
      <c r="C20" s="837">
        <v>0</v>
      </c>
      <c r="D20" s="849">
        <v>17129.280000000002</v>
      </c>
      <c r="E20" s="837">
        <v>1</v>
      </c>
      <c r="F20" s="850">
        <v>17129.280000000002</v>
      </c>
    </row>
    <row r="21" spans="1:6" ht="14.4" customHeight="1" x14ac:dyDescent="0.3">
      <c r="A21" s="857" t="s">
        <v>1320</v>
      </c>
      <c r="B21" s="849">
        <v>0</v>
      </c>
      <c r="C21" s="837">
        <v>0</v>
      </c>
      <c r="D21" s="849">
        <v>13533.440000000002</v>
      </c>
      <c r="E21" s="837">
        <v>1</v>
      </c>
      <c r="F21" s="850">
        <v>13533.440000000002</v>
      </c>
    </row>
    <row r="22" spans="1:6" ht="14.4" customHeight="1" x14ac:dyDescent="0.3">
      <c r="A22" s="857" t="s">
        <v>1323</v>
      </c>
      <c r="B22" s="849"/>
      <c r="C22" s="837">
        <v>0</v>
      </c>
      <c r="D22" s="849">
        <v>39394.769999999997</v>
      </c>
      <c r="E22" s="837">
        <v>1</v>
      </c>
      <c r="F22" s="850">
        <v>39394.769999999997</v>
      </c>
    </row>
    <row r="23" spans="1:6" ht="14.4" customHeight="1" x14ac:dyDescent="0.3">
      <c r="A23" s="857" t="s">
        <v>1325</v>
      </c>
      <c r="B23" s="849"/>
      <c r="C23" s="837">
        <v>0</v>
      </c>
      <c r="D23" s="849">
        <v>25922.17</v>
      </c>
      <c r="E23" s="837">
        <v>1</v>
      </c>
      <c r="F23" s="850">
        <v>25922.17</v>
      </c>
    </row>
    <row r="24" spans="1:6" ht="14.4" customHeight="1" x14ac:dyDescent="0.3">
      <c r="A24" s="857" t="s">
        <v>1309</v>
      </c>
      <c r="B24" s="849"/>
      <c r="C24" s="837">
        <v>0</v>
      </c>
      <c r="D24" s="849">
        <v>96.84</v>
      </c>
      <c r="E24" s="837">
        <v>1</v>
      </c>
      <c r="F24" s="850">
        <v>96.84</v>
      </c>
    </row>
    <row r="25" spans="1:6" ht="14.4" customHeight="1" x14ac:dyDescent="0.3">
      <c r="A25" s="857" t="s">
        <v>1316</v>
      </c>
      <c r="B25" s="849"/>
      <c r="C25" s="837">
        <v>0</v>
      </c>
      <c r="D25" s="849">
        <v>49335.94000000001</v>
      </c>
      <c r="E25" s="837">
        <v>1</v>
      </c>
      <c r="F25" s="850">
        <v>49335.94000000001</v>
      </c>
    </row>
    <row r="26" spans="1:6" ht="14.4" customHeight="1" x14ac:dyDescent="0.3">
      <c r="A26" s="857" t="s">
        <v>1311</v>
      </c>
      <c r="B26" s="849"/>
      <c r="C26" s="837">
        <v>0</v>
      </c>
      <c r="D26" s="849">
        <v>567.79999999999995</v>
      </c>
      <c r="E26" s="837">
        <v>1</v>
      </c>
      <c r="F26" s="850">
        <v>567.79999999999995</v>
      </c>
    </row>
    <row r="27" spans="1:6" ht="14.4" customHeight="1" x14ac:dyDescent="0.3">
      <c r="A27" s="857" t="s">
        <v>1317</v>
      </c>
      <c r="B27" s="849">
        <v>0</v>
      </c>
      <c r="C27" s="837">
        <v>0</v>
      </c>
      <c r="D27" s="849">
        <v>1234.8800000000001</v>
      </c>
      <c r="E27" s="837">
        <v>1</v>
      </c>
      <c r="F27" s="850">
        <v>1234.8800000000001</v>
      </c>
    </row>
    <row r="28" spans="1:6" ht="14.4" customHeight="1" thickBot="1" x14ac:dyDescent="0.35">
      <c r="A28" s="858" t="s">
        <v>1330</v>
      </c>
      <c r="B28" s="853"/>
      <c r="C28" s="854">
        <v>0</v>
      </c>
      <c r="D28" s="853">
        <v>1911.79</v>
      </c>
      <c r="E28" s="854">
        <v>1</v>
      </c>
      <c r="F28" s="855">
        <v>1911.79</v>
      </c>
    </row>
    <row r="29" spans="1:6" ht="14.4" customHeight="1" thickBot="1" x14ac:dyDescent="0.35">
      <c r="A29" s="771" t="s">
        <v>3</v>
      </c>
      <c r="B29" s="772">
        <v>1203.94</v>
      </c>
      <c r="C29" s="773">
        <v>2.6125212448815409E-3</v>
      </c>
      <c r="D29" s="772">
        <v>459630.59000000008</v>
      </c>
      <c r="E29" s="773">
        <v>0.99738747875511846</v>
      </c>
      <c r="F29" s="774">
        <v>460834.53000000009</v>
      </c>
    </row>
    <row r="30" spans="1:6" ht="14.4" customHeight="1" thickBot="1" x14ac:dyDescent="0.35"/>
    <row r="31" spans="1:6" ht="14.4" customHeight="1" x14ac:dyDescent="0.3">
      <c r="A31" s="856" t="s">
        <v>2259</v>
      </c>
      <c r="B31" s="225">
        <v>493.75</v>
      </c>
      <c r="C31" s="830">
        <v>1</v>
      </c>
      <c r="D31" s="225"/>
      <c r="E31" s="830">
        <v>0</v>
      </c>
      <c r="F31" s="848">
        <v>493.75</v>
      </c>
    </row>
    <row r="32" spans="1:6" ht="14.4" customHeight="1" x14ac:dyDescent="0.3">
      <c r="A32" s="857" t="s">
        <v>1085</v>
      </c>
      <c r="B32" s="849">
        <v>154.36000000000001</v>
      </c>
      <c r="C32" s="837">
        <v>2.5318864161242918E-2</v>
      </c>
      <c r="D32" s="849">
        <v>5942.28</v>
      </c>
      <c r="E32" s="837">
        <v>0.97468113583875715</v>
      </c>
      <c r="F32" s="850">
        <v>6096.6399999999994</v>
      </c>
    </row>
    <row r="33" spans="1:6" ht="14.4" customHeight="1" x14ac:dyDescent="0.3">
      <c r="A33" s="857" t="s">
        <v>1072</v>
      </c>
      <c r="B33" s="849">
        <v>149.47</v>
      </c>
      <c r="C33" s="837">
        <v>1</v>
      </c>
      <c r="D33" s="849"/>
      <c r="E33" s="837">
        <v>0</v>
      </c>
      <c r="F33" s="850">
        <v>149.47</v>
      </c>
    </row>
    <row r="34" spans="1:6" ht="14.4" customHeight="1" x14ac:dyDescent="0.3">
      <c r="A34" s="857" t="s">
        <v>1069</v>
      </c>
      <c r="B34" s="849">
        <v>145.26</v>
      </c>
      <c r="C34" s="837">
        <v>1.1131682764666749E-2</v>
      </c>
      <c r="D34" s="849">
        <v>12903.980000000005</v>
      </c>
      <c r="E34" s="837">
        <v>0.98886831723533319</v>
      </c>
      <c r="F34" s="850">
        <v>13049.240000000005</v>
      </c>
    </row>
    <row r="35" spans="1:6" ht="14.4" customHeight="1" x14ac:dyDescent="0.3">
      <c r="A35" s="857" t="s">
        <v>2260</v>
      </c>
      <c r="B35" s="849">
        <v>96.84</v>
      </c>
      <c r="C35" s="837">
        <v>3.125E-2</v>
      </c>
      <c r="D35" s="849">
        <v>3002.04</v>
      </c>
      <c r="E35" s="837">
        <v>0.96875</v>
      </c>
      <c r="F35" s="850">
        <v>3098.88</v>
      </c>
    </row>
    <row r="36" spans="1:6" ht="14.4" customHeight="1" x14ac:dyDescent="0.3">
      <c r="A36" s="857" t="s">
        <v>2261</v>
      </c>
      <c r="B36" s="849">
        <v>72.61</v>
      </c>
      <c r="C36" s="837">
        <v>1</v>
      </c>
      <c r="D36" s="849"/>
      <c r="E36" s="837">
        <v>0</v>
      </c>
      <c r="F36" s="850">
        <v>72.61</v>
      </c>
    </row>
    <row r="37" spans="1:6" ht="14.4" customHeight="1" x14ac:dyDescent="0.3">
      <c r="A37" s="857" t="s">
        <v>1057</v>
      </c>
      <c r="B37" s="849">
        <v>55.38</v>
      </c>
      <c r="C37" s="837">
        <v>1</v>
      </c>
      <c r="D37" s="849"/>
      <c r="E37" s="837">
        <v>0</v>
      </c>
      <c r="F37" s="850">
        <v>55.38</v>
      </c>
    </row>
    <row r="38" spans="1:6" ht="14.4" customHeight="1" x14ac:dyDescent="0.3">
      <c r="A38" s="857" t="s">
        <v>2262</v>
      </c>
      <c r="B38" s="849">
        <v>36.270000000000003</v>
      </c>
      <c r="C38" s="837">
        <v>1</v>
      </c>
      <c r="D38" s="849"/>
      <c r="E38" s="837">
        <v>0</v>
      </c>
      <c r="F38" s="850">
        <v>36.270000000000003</v>
      </c>
    </row>
    <row r="39" spans="1:6" ht="14.4" customHeight="1" x14ac:dyDescent="0.3">
      <c r="A39" s="857" t="s">
        <v>2263</v>
      </c>
      <c r="B39" s="849"/>
      <c r="C39" s="837">
        <v>0</v>
      </c>
      <c r="D39" s="849">
        <v>1544.99</v>
      </c>
      <c r="E39" s="837">
        <v>1</v>
      </c>
      <c r="F39" s="850">
        <v>1544.99</v>
      </c>
    </row>
    <row r="40" spans="1:6" ht="14.4" customHeight="1" x14ac:dyDescent="0.3">
      <c r="A40" s="857" t="s">
        <v>1075</v>
      </c>
      <c r="B40" s="849">
        <v>0</v>
      </c>
      <c r="C40" s="837"/>
      <c r="D40" s="849">
        <v>0</v>
      </c>
      <c r="E40" s="837"/>
      <c r="F40" s="850">
        <v>0</v>
      </c>
    </row>
    <row r="41" spans="1:6" ht="14.4" customHeight="1" x14ac:dyDescent="0.3">
      <c r="A41" s="857" t="s">
        <v>2264</v>
      </c>
      <c r="B41" s="849"/>
      <c r="C41" s="837">
        <v>0</v>
      </c>
      <c r="D41" s="849">
        <v>100.64</v>
      </c>
      <c r="E41" s="837">
        <v>1</v>
      </c>
      <c r="F41" s="850">
        <v>100.64</v>
      </c>
    </row>
    <row r="42" spans="1:6" ht="14.4" customHeight="1" x14ac:dyDescent="0.3">
      <c r="A42" s="857" t="s">
        <v>2265</v>
      </c>
      <c r="B42" s="849"/>
      <c r="C42" s="837">
        <v>0</v>
      </c>
      <c r="D42" s="849">
        <v>621.88</v>
      </c>
      <c r="E42" s="837">
        <v>1</v>
      </c>
      <c r="F42" s="850">
        <v>621.88</v>
      </c>
    </row>
    <row r="43" spans="1:6" ht="14.4" customHeight="1" x14ac:dyDescent="0.3">
      <c r="A43" s="857" t="s">
        <v>1080</v>
      </c>
      <c r="B43" s="849"/>
      <c r="C43" s="837">
        <v>0</v>
      </c>
      <c r="D43" s="849">
        <v>411.41999999999996</v>
      </c>
      <c r="E43" s="837">
        <v>1</v>
      </c>
      <c r="F43" s="850">
        <v>411.41999999999996</v>
      </c>
    </row>
    <row r="44" spans="1:6" ht="14.4" customHeight="1" x14ac:dyDescent="0.3">
      <c r="A44" s="857" t="s">
        <v>1059</v>
      </c>
      <c r="B44" s="849"/>
      <c r="C44" s="837">
        <v>0</v>
      </c>
      <c r="D44" s="849">
        <v>219.18</v>
      </c>
      <c r="E44" s="837">
        <v>1</v>
      </c>
      <c r="F44" s="850">
        <v>219.18</v>
      </c>
    </row>
    <row r="45" spans="1:6" ht="14.4" customHeight="1" x14ac:dyDescent="0.3">
      <c r="A45" s="857" t="s">
        <v>1083</v>
      </c>
      <c r="B45" s="849"/>
      <c r="C45" s="837">
        <v>0</v>
      </c>
      <c r="D45" s="849">
        <v>544.38</v>
      </c>
      <c r="E45" s="837">
        <v>1</v>
      </c>
      <c r="F45" s="850">
        <v>544.38</v>
      </c>
    </row>
    <row r="46" spans="1:6" ht="14.4" customHeight="1" x14ac:dyDescent="0.3">
      <c r="A46" s="857" t="s">
        <v>1061</v>
      </c>
      <c r="B46" s="849"/>
      <c r="C46" s="837">
        <v>0</v>
      </c>
      <c r="D46" s="849">
        <v>24111.460000000014</v>
      </c>
      <c r="E46" s="837">
        <v>1</v>
      </c>
      <c r="F46" s="850">
        <v>24111.460000000014</v>
      </c>
    </row>
    <row r="47" spans="1:6" ht="14.4" customHeight="1" x14ac:dyDescent="0.3">
      <c r="A47" s="857" t="s">
        <v>2266</v>
      </c>
      <c r="B47" s="849"/>
      <c r="C47" s="837">
        <v>0</v>
      </c>
      <c r="D47" s="849">
        <v>139.77000000000001</v>
      </c>
      <c r="E47" s="837">
        <v>1</v>
      </c>
      <c r="F47" s="850">
        <v>139.77000000000001</v>
      </c>
    </row>
    <row r="48" spans="1:6" ht="14.4" customHeight="1" x14ac:dyDescent="0.3">
      <c r="A48" s="857" t="s">
        <v>1049</v>
      </c>
      <c r="B48" s="849">
        <v>0</v>
      </c>
      <c r="C48" s="837"/>
      <c r="D48" s="849"/>
      <c r="E48" s="837"/>
      <c r="F48" s="850">
        <v>0</v>
      </c>
    </row>
    <row r="49" spans="1:6" ht="14.4" customHeight="1" x14ac:dyDescent="0.3">
      <c r="A49" s="857" t="s">
        <v>1079</v>
      </c>
      <c r="B49" s="849"/>
      <c r="C49" s="837">
        <v>0</v>
      </c>
      <c r="D49" s="849">
        <v>63.75</v>
      </c>
      <c r="E49" s="837">
        <v>1</v>
      </c>
      <c r="F49" s="850">
        <v>63.75</v>
      </c>
    </row>
    <row r="50" spans="1:6" ht="14.4" customHeight="1" x14ac:dyDescent="0.3">
      <c r="A50" s="857" t="s">
        <v>2267</v>
      </c>
      <c r="B50" s="849"/>
      <c r="C50" s="837">
        <v>0</v>
      </c>
      <c r="D50" s="849">
        <v>987.63</v>
      </c>
      <c r="E50" s="837">
        <v>1</v>
      </c>
      <c r="F50" s="850">
        <v>987.63</v>
      </c>
    </row>
    <row r="51" spans="1:6" ht="14.4" customHeight="1" x14ac:dyDescent="0.3">
      <c r="A51" s="857" t="s">
        <v>1067</v>
      </c>
      <c r="B51" s="849"/>
      <c r="C51" s="837">
        <v>0</v>
      </c>
      <c r="D51" s="849">
        <v>28528.560000000001</v>
      </c>
      <c r="E51" s="837">
        <v>1</v>
      </c>
      <c r="F51" s="850">
        <v>28528.560000000001</v>
      </c>
    </row>
    <row r="52" spans="1:6" ht="14.4" customHeight="1" x14ac:dyDescent="0.3">
      <c r="A52" s="857" t="s">
        <v>1045</v>
      </c>
      <c r="B52" s="849"/>
      <c r="C52" s="837">
        <v>0</v>
      </c>
      <c r="D52" s="849">
        <v>378002.2</v>
      </c>
      <c r="E52" s="837">
        <v>1</v>
      </c>
      <c r="F52" s="850">
        <v>378002.2</v>
      </c>
    </row>
    <row r="53" spans="1:6" ht="14.4" customHeight="1" x14ac:dyDescent="0.3">
      <c r="A53" s="857" t="s">
        <v>2268</v>
      </c>
      <c r="B53" s="849"/>
      <c r="C53" s="837">
        <v>0</v>
      </c>
      <c r="D53" s="849">
        <v>707.67</v>
      </c>
      <c r="E53" s="837">
        <v>1</v>
      </c>
      <c r="F53" s="850">
        <v>707.67</v>
      </c>
    </row>
    <row r="54" spans="1:6" ht="14.4" customHeight="1" x14ac:dyDescent="0.3">
      <c r="A54" s="857" t="s">
        <v>1050</v>
      </c>
      <c r="B54" s="849"/>
      <c r="C54" s="837">
        <v>0</v>
      </c>
      <c r="D54" s="849">
        <v>234.07</v>
      </c>
      <c r="E54" s="837">
        <v>1</v>
      </c>
      <c r="F54" s="850">
        <v>234.07</v>
      </c>
    </row>
    <row r="55" spans="1:6" ht="14.4" customHeight="1" x14ac:dyDescent="0.3">
      <c r="A55" s="857" t="s">
        <v>2269</v>
      </c>
      <c r="B55" s="849"/>
      <c r="C55" s="837">
        <v>0</v>
      </c>
      <c r="D55" s="849">
        <v>496.89</v>
      </c>
      <c r="E55" s="837">
        <v>1</v>
      </c>
      <c r="F55" s="850">
        <v>496.89</v>
      </c>
    </row>
    <row r="56" spans="1:6" ht="14.4" customHeight="1" x14ac:dyDescent="0.3">
      <c r="A56" s="857" t="s">
        <v>2270</v>
      </c>
      <c r="B56" s="849"/>
      <c r="C56" s="837">
        <v>0</v>
      </c>
      <c r="D56" s="849">
        <v>655.85</v>
      </c>
      <c r="E56" s="837">
        <v>1</v>
      </c>
      <c r="F56" s="850">
        <v>655.85</v>
      </c>
    </row>
    <row r="57" spans="1:6" ht="14.4" customHeight="1" x14ac:dyDescent="0.3">
      <c r="A57" s="857" t="s">
        <v>1052</v>
      </c>
      <c r="B57" s="849"/>
      <c r="C57" s="837">
        <v>0</v>
      </c>
      <c r="D57" s="849">
        <v>117.03</v>
      </c>
      <c r="E57" s="837">
        <v>1</v>
      </c>
      <c r="F57" s="850">
        <v>117.03</v>
      </c>
    </row>
    <row r="58" spans="1:6" ht="14.4" customHeight="1" x14ac:dyDescent="0.3">
      <c r="A58" s="857" t="s">
        <v>1070</v>
      </c>
      <c r="B58" s="849"/>
      <c r="C58" s="837"/>
      <c r="D58" s="849">
        <v>0</v>
      </c>
      <c r="E58" s="837"/>
      <c r="F58" s="850">
        <v>0</v>
      </c>
    </row>
    <row r="59" spans="1:6" ht="14.4" customHeight="1" thickBot="1" x14ac:dyDescent="0.35">
      <c r="A59" s="858" t="s">
        <v>1051</v>
      </c>
      <c r="B59" s="853"/>
      <c r="C59" s="854">
        <v>0</v>
      </c>
      <c r="D59" s="853">
        <v>294.92</v>
      </c>
      <c r="E59" s="854">
        <v>1</v>
      </c>
      <c r="F59" s="855">
        <v>294.92</v>
      </c>
    </row>
    <row r="60" spans="1:6" ht="14.4" customHeight="1" thickBot="1" x14ac:dyDescent="0.35">
      <c r="A60" s="771" t="s">
        <v>3</v>
      </c>
      <c r="B60" s="772">
        <v>1203.94</v>
      </c>
      <c r="C60" s="773">
        <v>2.6125212448815413E-3</v>
      </c>
      <c r="D60" s="772">
        <v>459630.59</v>
      </c>
      <c r="E60" s="773">
        <v>0.99738747875511846</v>
      </c>
      <c r="F60" s="774">
        <v>460834.53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8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{B690B51C-B331-408A-AD13-25FAAE50B77B}</x14:id>
        </ext>
      </extLst>
    </cfRule>
  </conditionalFormatting>
  <conditionalFormatting sqref="F31:F59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{0E18B049-7FC2-4B37-8363-BD7F6513520A}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90B51C-B331-408A-AD13-25FAAE50B7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F5:F28</xm:sqref>
        </x14:conditionalFormatting>
        <x14:conditionalFormatting xmlns:xm="http://schemas.microsoft.com/office/excel/2006/main">
          <x14:cfRule type="dataBar" id="{0E18B049-7FC2-4B37-8363-BD7F6513520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F31:F59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7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2285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19</v>
      </c>
      <c r="G3" s="47">
        <f>SUBTOTAL(9,G6:G1048576)</f>
        <v>1203.94</v>
      </c>
      <c r="H3" s="48">
        <f>IF(M3=0,0,G3/M3)</f>
        <v>2.6125212448815404E-3</v>
      </c>
      <c r="I3" s="47">
        <f>SUBTOTAL(9,I6:I1048576)</f>
        <v>1258</v>
      </c>
      <c r="J3" s="47">
        <f>SUBTOTAL(9,J6:J1048576)</f>
        <v>459630.59000000014</v>
      </c>
      <c r="K3" s="48">
        <f>IF(M3=0,0,J3/M3)</f>
        <v>0.99738747875511846</v>
      </c>
      <c r="L3" s="47">
        <f>SUBTOTAL(9,L6:L1048576)</f>
        <v>1277</v>
      </c>
      <c r="M3" s="49">
        <f>SUBTOTAL(9,M6:M1048576)</f>
        <v>460834.53000000014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1309</v>
      </c>
      <c r="B6" s="825" t="s">
        <v>1143</v>
      </c>
      <c r="C6" s="825" t="s">
        <v>1144</v>
      </c>
      <c r="D6" s="825" t="s">
        <v>636</v>
      </c>
      <c r="E6" s="825" t="s">
        <v>1145</v>
      </c>
      <c r="F6" s="225"/>
      <c r="G6" s="225"/>
      <c r="H6" s="830">
        <v>0</v>
      </c>
      <c r="I6" s="225">
        <v>2</v>
      </c>
      <c r="J6" s="225">
        <v>96.84</v>
      </c>
      <c r="K6" s="830">
        <v>1</v>
      </c>
      <c r="L6" s="225">
        <v>2</v>
      </c>
      <c r="M6" s="848">
        <v>96.84</v>
      </c>
    </row>
    <row r="7" spans="1:13" ht="14.4" customHeight="1" x14ac:dyDescent="0.3">
      <c r="A7" s="831" t="s">
        <v>1310</v>
      </c>
      <c r="B7" s="832" t="s">
        <v>1088</v>
      </c>
      <c r="C7" s="832" t="s">
        <v>1354</v>
      </c>
      <c r="D7" s="832" t="s">
        <v>673</v>
      </c>
      <c r="E7" s="832" t="s">
        <v>1092</v>
      </c>
      <c r="F7" s="849"/>
      <c r="G7" s="849"/>
      <c r="H7" s="837">
        <v>0</v>
      </c>
      <c r="I7" s="849">
        <v>6</v>
      </c>
      <c r="J7" s="849">
        <v>2945.34</v>
      </c>
      <c r="K7" s="837">
        <v>1</v>
      </c>
      <c r="L7" s="849">
        <v>6</v>
      </c>
      <c r="M7" s="850">
        <v>2945.34</v>
      </c>
    </row>
    <row r="8" spans="1:13" ht="14.4" customHeight="1" x14ac:dyDescent="0.3">
      <c r="A8" s="831" t="s">
        <v>1310</v>
      </c>
      <c r="B8" s="832" t="s">
        <v>1088</v>
      </c>
      <c r="C8" s="832" t="s">
        <v>1340</v>
      </c>
      <c r="D8" s="832" t="s">
        <v>673</v>
      </c>
      <c r="E8" s="832" t="s">
        <v>1090</v>
      </c>
      <c r="F8" s="849"/>
      <c r="G8" s="849"/>
      <c r="H8" s="837">
        <v>0</v>
      </c>
      <c r="I8" s="849">
        <v>14</v>
      </c>
      <c r="J8" s="849">
        <v>10308.620000000001</v>
      </c>
      <c r="K8" s="837">
        <v>1</v>
      </c>
      <c r="L8" s="849">
        <v>14</v>
      </c>
      <c r="M8" s="850">
        <v>10308.620000000001</v>
      </c>
    </row>
    <row r="9" spans="1:13" ht="14.4" customHeight="1" x14ac:dyDescent="0.3">
      <c r="A9" s="831" t="s">
        <v>1310</v>
      </c>
      <c r="B9" s="832" t="s">
        <v>1126</v>
      </c>
      <c r="C9" s="832" t="s">
        <v>1127</v>
      </c>
      <c r="D9" s="832" t="s">
        <v>1017</v>
      </c>
      <c r="E9" s="832" t="s">
        <v>1128</v>
      </c>
      <c r="F9" s="849"/>
      <c r="G9" s="849"/>
      <c r="H9" s="837">
        <v>0</v>
      </c>
      <c r="I9" s="849">
        <v>1</v>
      </c>
      <c r="J9" s="849">
        <v>154.36000000000001</v>
      </c>
      <c r="K9" s="837">
        <v>1</v>
      </c>
      <c r="L9" s="849">
        <v>1</v>
      </c>
      <c r="M9" s="850">
        <v>154.36000000000001</v>
      </c>
    </row>
    <row r="10" spans="1:13" ht="14.4" customHeight="1" x14ac:dyDescent="0.3">
      <c r="A10" s="831" t="s">
        <v>1310</v>
      </c>
      <c r="B10" s="832" t="s">
        <v>1187</v>
      </c>
      <c r="C10" s="832" t="s">
        <v>1188</v>
      </c>
      <c r="D10" s="832" t="s">
        <v>1189</v>
      </c>
      <c r="E10" s="832" t="s">
        <v>1190</v>
      </c>
      <c r="F10" s="849"/>
      <c r="G10" s="849"/>
      <c r="H10" s="837">
        <v>0</v>
      </c>
      <c r="I10" s="849">
        <v>16</v>
      </c>
      <c r="J10" s="849">
        <v>2728.32</v>
      </c>
      <c r="K10" s="837">
        <v>1</v>
      </c>
      <c r="L10" s="849">
        <v>16</v>
      </c>
      <c r="M10" s="850">
        <v>2728.32</v>
      </c>
    </row>
    <row r="11" spans="1:13" ht="14.4" customHeight="1" x14ac:dyDescent="0.3">
      <c r="A11" s="831" t="s">
        <v>1310</v>
      </c>
      <c r="B11" s="832" t="s">
        <v>1143</v>
      </c>
      <c r="C11" s="832" t="s">
        <v>1246</v>
      </c>
      <c r="D11" s="832" t="s">
        <v>636</v>
      </c>
      <c r="E11" s="832" t="s">
        <v>1247</v>
      </c>
      <c r="F11" s="849"/>
      <c r="G11" s="849"/>
      <c r="H11" s="837">
        <v>0</v>
      </c>
      <c r="I11" s="849">
        <v>3</v>
      </c>
      <c r="J11" s="849">
        <v>72.66</v>
      </c>
      <c r="K11" s="837">
        <v>1</v>
      </c>
      <c r="L11" s="849">
        <v>3</v>
      </c>
      <c r="M11" s="850">
        <v>72.66</v>
      </c>
    </row>
    <row r="12" spans="1:13" ht="14.4" customHeight="1" x14ac:dyDescent="0.3">
      <c r="A12" s="831" t="s">
        <v>1310</v>
      </c>
      <c r="B12" s="832" t="s">
        <v>1143</v>
      </c>
      <c r="C12" s="832" t="s">
        <v>1144</v>
      </c>
      <c r="D12" s="832" t="s">
        <v>636</v>
      </c>
      <c r="E12" s="832" t="s">
        <v>1145</v>
      </c>
      <c r="F12" s="849"/>
      <c r="G12" s="849"/>
      <c r="H12" s="837">
        <v>0</v>
      </c>
      <c r="I12" s="849">
        <v>19</v>
      </c>
      <c r="J12" s="849">
        <v>919.98000000000013</v>
      </c>
      <c r="K12" s="837">
        <v>1</v>
      </c>
      <c r="L12" s="849">
        <v>19</v>
      </c>
      <c r="M12" s="850">
        <v>919.98000000000013</v>
      </c>
    </row>
    <row r="13" spans="1:13" ht="14.4" customHeight="1" x14ac:dyDescent="0.3">
      <c r="A13" s="831" t="s">
        <v>1310</v>
      </c>
      <c r="B13" s="832" t="s">
        <v>1146</v>
      </c>
      <c r="C13" s="832" t="s">
        <v>1147</v>
      </c>
      <c r="D13" s="832" t="s">
        <v>1148</v>
      </c>
      <c r="E13" s="832" t="s">
        <v>1149</v>
      </c>
      <c r="F13" s="849"/>
      <c r="G13" s="849"/>
      <c r="H13" s="837"/>
      <c r="I13" s="849">
        <v>10</v>
      </c>
      <c r="J13" s="849">
        <v>0</v>
      </c>
      <c r="K13" s="837"/>
      <c r="L13" s="849">
        <v>10</v>
      </c>
      <c r="M13" s="850">
        <v>0</v>
      </c>
    </row>
    <row r="14" spans="1:13" ht="14.4" customHeight="1" x14ac:dyDescent="0.3">
      <c r="A14" s="831" t="s">
        <v>1311</v>
      </c>
      <c r="B14" s="832" t="s">
        <v>1126</v>
      </c>
      <c r="C14" s="832" t="s">
        <v>1265</v>
      </c>
      <c r="D14" s="832" t="s">
        <v>1017</v>
      </c>
      <c r="E14" s="832" t="s">
        <v>1266</v>
      </c>
      <c r="F14" s="849"/>
      <c r="G14" s="849"/>
      <c r="H14" s="837">
        <v>0</v>
      </c>
      <c r="I14" s="849">
        <v>1</v>
      </c>
      <c r="J14" s="849">
        <v>225.06</v>
      </c>
      <c r="K14" s="837">
        <v>1</v>
      </c>
      <c r="L14" s="849">
        <v>1</v>
      </c>
      <c r="M14" s="850">
        <v>225.06</v>
      </c>
    </row>
    <row r="15" spans="1:13" ht="14.4" customHeight="1" x14ac:dyDescent="0.3">
      <c r="A15" s="831" t="s">
        <v>1311</v>
      </c>
      <c r="B15" s="832" t="s">
        <v>1143</v>
      </c>
      <c r="C15" s="832" t="s">
        <v>1144</v>
      </c>
      <c r="D15" s="832" t="s">
        <v>636</v>
      </c>
      <c r="E15" s="832" t="s">
        <v>1145</v>
      </c>
      <c r="F15" s="849"/>
      <c r="G15" s="849"/>
      <c r="H15" s="837">
        <v>0</v>
      </c>
      <c r="I15" s="849">
        <v>5</v>
      </c>
      <c r="J15" s="849">
        <v>242.1</v>
      </c>
      <c r="K15" s="837">
        <v>1</v>
      </c>
      <c r="L15" s="849">
        <v>5</v>
      </c>
      <c r="M15" s="850">
        <v>242.1</v>
      </c>
    </row>
    <row r="16" spans="1:13" ht="14.4" customHeight="1" x14ac:dyDescent="0.3">
      <c r="A16" s="831" t="s">
        <v>1311</v>
      </c>
      <c r="B16" s="832" t="s">
        <v>1146</v>
      </c>
      <c r="C16" s="832" t="s">
        <v>1147</v>
      </c>
      <c r="D16" s="832" t="s">
        <v>1148</v>
      </c>
      <c r="E16" s="832" t="s">
        <v>1149</v>
      </c>
      <c r="F16" s="849"/>
      <c r="G16" s="849"/>
      <c r="H16" s="837"/>
      <c r="I16" s="849">
        <v>20</v>
      </c>
      <c r="J16" s="849">
        <v>0</v>
      </c>
      <c r="K16" s="837"/>
      <c r="L16" s="849">
        <v>20</v>
      </c>
      <c r="M16" s="850">
        <v>0</v>
      </c>
    </row>
    <row r="17" spans="1:13" ht="14.4" customHeight="1" x14ac:dyDescent="0.3">
      <c r="A17" s="831" t="s">
        <v>1311</v>
      </c>
      <c r="B17" s="832" t="s">
        <v>1153</v>
      </c>
      <c r="C17" s="832" t="s">
        <v>1154</v>
      </c>
      <c r="D17" s="832" t="s">
        <v>749</v>
      </c>
      <c r="E17" s="832" t="s">
        <v>1155</v>
      </c>
      <c r="F17" s="849"/>
      <c r="G17" s="849"/>
      <c r="H17" s="837"/>
      <c r="I17" s="849">
        <v>2</v>
      </c>
      <c r="J17" s="849">
        <v>0</v>
      </c>
      <c r="K17" s="837"/>
      <c r="L17" s="849">
        <v>2</v>
      </c>
      <c r="M17" s="850">
        <v>0</v>
      </c>
    </row>
    <row r="18" spans="1:13" ht="14.4" customHeight="1" x14ac:dyDescent="0.3">
      <c r="A18" s="831" t="s">
        <v>1311</v>
      </c>
      <c r="B18" s="832" t="s">
        <v>2271</v>
      </c>
      <c r="C18" s="832" t="s">
        <v>1513</v>
      </c>
      <c r="D18" s="832" t="s">
        <v>1514</v>
      </c>
      <c r="E18" s="832" t="s">
        <v>1515</v>
      </c>
      <c r="F18" s="849"/>
      <c r="G18" s="849"/>
      <c r="H18" s="837">
        <v>0</v>
      </c>
      <c r="I18" s="849">
        <v>2</v>
      </c>
      <c r="J18" s="849">
        <v>100.64</v>
      </c>
      <c r="K18" s="837">
        <v>1</v>
      </c>
      <c r="L18" s="849">
        <v>2</v>
      </c>
      <c r="M18" s="850">
        <v>100.64</v>
      </c>
    </row>
    <row r="19" spans="1:13" ht="14.4" customHeight="1" x14ac:dyDescent="0.3">
      <c r="A19" s="831" t="s">
        <v>1312</v>
      </c>
      <c r="B19" s="832" t="s">
        <v>1088</v>
      </c>
      <c r="C19" s="832" t="s">
        <v>1340</v>
      </c>
      <c r="D19" s="832" t="s">
        <v>673</v>
      </c>
      <c r="E19" s="832" t="s">
        <v>1090</v>
      </c>
      <c r="F19" s="849"/>
      <c r="G19" s="849"/>
      <c r="H19" s="837">
        <v>0</v>
      </c>
      <c r="I19" s="849">
        <v>2</v>
      </c>
      <c r="J19" s="849">
        <v>1472.66</v>
      </c>
      <c r="K19" s="837">
        <v>1</v>
      </c>
      <c r="L19" s="849">
        <v>2</v>
      </c>
      <c r="M19" s="850">
        <v>1472.66</v>
      </c>
    </row>
    <row r="20" spans="1:13" ht="14.4" customHeight="1" x14ac:dyDescent="0.3">
      <c r="A20" s="831" t="s">
        <v>1312</v>
      </c>
      <c r="B20" s="832" t="s">
        <v>1088</v>
      </c>
      <c r="C20" s="832" t="s">
        <v>1341</v>
      </c>
      <c r="D20" s="832" t="s">
        <v>673</v>
      </c>
      <c r="E20" s="832" t="s">
        <v>1165</v>
      </c>
      <c r="F20" s="849"/>
      <c r="G20" s="849"/>
      <c r="H20" s="837">
        <v>0</v>
      </c>
      <c r="I20" s="849">
        <v>1</v>
      </c>
      <c r="J20" s="849">
        <v>923.74</v>
      </c>
      <c r="K20" s="837">
        <v>1</v>
      </c>
      <c r="L20" s="849">
        <v>1</v>
      </c>
      <c r="M20" s="850">
        <v>923.74</v>
      </c>
    </row>
    <row r="21" spans="1:13" ht="14.4" customHeight="1" x14ac:dyDescent="0.3">
      <c r="A21" s="831" t="s">
        <v>1312</v>
      </c>
      <c r="B21" s="832" t="s">
        <v>1110</v>
      </c>
      <c r="C21" s="832" t="s">
        <v>1547</v>
      </c>
      <c r="D21" s="832" t="s">
        <v>1112</v>
      </c>
      <c r="E21" s="832" t="s">
        <v>1548</v>
      </c>
      <c r="F21" s="849"/>
      <c r="G21" s="849"/>
      <c r="H21" s="837">
        <v>0</v>
      </c>
      <c r="I21" s="849">
        <v>1</v>
      </c>
      <c r="J21" s="849">
        <v>65.540000000000006</v>
      </c>
      <c r="K21" s="837">
        <v>1</v>
      </c>
      <c r="L21" s="849">
        <v>1</v>
      </c>
      <c r="M21" s="850">
        <v>65.540000000000006</v>
      </c>
    </row>
    <row r="22" spans="1:13" ht="14.4" customHeight="1" x14ac:dyDescent="0.3">
      <c r="A22" s="831" t="s">
        <v>1312</v>
      </c>
      <c r="B22" s="832" t="s">
        <v>1110</v>
      </c>
      <c r="C22" s="832" t="s">
        <v>1111</v>
      </c>
      <c r="D22" s="832" t="s">
        <v>1112</v>
      </c>
      <c r="E22" s="832" t="s">
        <v>1113</v>
      </c>
      <c r="F22" s="849"/>
      <c r="G22" s="849"/>
      <c r="H22" s="837">
        <v>0</v>
      </c>
      <c r="I22" s="849">
        <v>1</v>
      </c>
      <c r="J22" s="849">
        <v>229.38</v>
      </c>
      <c r="K22" s="837">
        <v>1</v>
      </c>
      <c r="L22" s="849">
        <v>1</v>
      </c>
      <c r="M22" s="850">
        <v>229.38</v>
      </c>
    </row>
    <row r="23" spans="1:13" ht="14.4" customHeight="1" x14ac:dyDescent="0.3">
      <c r="A23" s="831" t="s">
        <v>1312</v>
      </c>
      <c r="B23" s="832" t="s">
        <v>2272</v>
      </c>
      <c r="C23" s="832" t="s">
        <v>1574</v>
      </c>
      <c r="D23" s="832" t="s">
        <v>1575</v>
      </c>
      <c r="E23" s="832" t="s">
        <v>1576</v>
      </c>
      <c r="F23" s="849">
        <v>1</v>
      </c>
      <c r="G23" s="849">
        <v>72.61</v>
      </c>
      <c r="H23" s="837">
        <v>1</v>
      </c>
      <c r="I23" s="849"/>
      <c r="J23" s="849"/>
      <c r="K23" s="837">
        <v>0</v>
      </c>
      <c r="L23" s="849">
        <v>1</v>
      </c>
      <c r="M23" s="850">
        <v>72.61</v>
      </c>
    </row>
    <row r="24" spans="1:13" ht="14.4" customHeight="1" x14ac:dyDescent="0.3">
      <c r="A24" s="831" t="s">
        <v>1312</v>
      </c>
      <c r="B24" s="832" t="s">
        <v>2273</v>
      </c>
      <c r="C24" s="832" t="s">
        <v>1563</v>
      </c>
      <c r="D24" s="832" t="s">
        <v>1564</v>
      </c>
      <c r="E24" s="832" t="s">
        <v>1565</v>
      </c>
      <c r="F24" s="849"/>
      <c r="G24" s="849"/>
      <c r="H24" s="837">
        <v>0</v>
      </c>
      <c r="I24" s="849">
        <v>1</v>
      </c>
      <c r="J24" s="849">
        <v>621.88</v>
      </c>
      <c r="K24" s="837">
        <v>1</v>
      </c>
      <c r="L24" s="849">
        <v>1</v>
      </c>
      <c r="M24" s="850">
        <v>621.88</v>
      </c>
    </row>
    <row r="25" spans="1:13" ht="14.4" customHeight="1" x14ac:dyDescent="0.3">
      <c r="A25" s="831" t="s">
        <v>1312</v>
      </c>
      <c r="B25" s="832" t="s">
        <v>1126</v>
      </c>
      <c r="C25" s="832" t="s">
        <v>1127</v>
      </c>
      <c r="D25" s="832" t="s">
        <v>1017</v>
      </c>
      <c r="E25" s="832" t="s">
        <v>1128</v>
      </c>
      <c r="F25" s="849"/>
      <c r="G25" s="849"/>
      <c r="H25" s="837">
        <v>0</v>
      </c>
      <c r="I25" s="849">
        <v>2</v>
      </c>
      <c r="J25" s="849">
        <v>308.72000000000003</v>
      </c>
      <c r="K25" s="837">
        <v>1</v>
      </c>
      <c r="L25" s="849">
        <v>2</v>
      </c>
      <c r="M25" s="850">
        <v>308.72000000000003</v>
      </c>
    </row>
    <row r="26" spans="1:13" ht="14.4" customHeight="1" x14ac:dyDescent="0.3">
      <c r="A26" s="831" t="s">
        <v>1312</v>
      </c>
      <c r="B26" s="832" t="s">
        <v>2274</v>
      </c>
      <c r="C26" s="832" t="s">
        <v>1578</v>
      </c>
      <c r="D26" s="832" t="s">
        <v>1579</v>
      </c>
      <c r="E26" s="832" t="s">
        <v>1580</v>
      </c>
      <c r="F26" s="849">
        <v>1</v>
      </c>
      <c r="G26" s="849">
        <v>96.84</v>
      </c>
      <c r="H26" s="837">
        <v>1</v>
      </c>
      <c r="I26" s="849"/>
      <c r="J26" s="849"/>
      <c r="K26" s="837">
        <v>0</v>
      </c>
      <c r="L26" s="849">
        <v>1</v>
      </c>
      <c r="M26" s="850">
        <v>96.84</v>
      </c>
    </row>
    <row r="27" spans="1:13" ht="14.4" customHeight="1" x14ac:dyDescent="0.3">
      <c r="A27" s="831" t="s">
        <v>1312</v>
      </c>
      <c r="B27" s="832" t="s">
        <v>1143</v>
      </c>
      <c r="C27" s="832" t="s">
        <v>1144</v>
      </c>
      <c r="D27" s="832" t="s">
        <v>636</v>
      </c>
      <c r="E27" s="832" t="s">
        <v>1145</v>
      </c>
      <c r="F27" s="849"/>
      <c r="G27" s="849"/>
      <c r="H27" s="837">
        <v>0</v>
      </c>
      <c r="I27" s="849">
        <v>7</v>
      </c>
      <c r="J27" s="849">
        <v>338.94000000000005</v>
      </c>
      <c r="K27" s="837">
        <v>1</v>
      </c>
      <c r="L27" s="849">
        <v>7</v>
      </c>
      <c r="M27" s="850">
        <v>338.94000000000005</v>
      </c>
    </row>
    <row r="28" spans="1:13" ht="14.4" customHeight="1" x14ac:dyDescent="0.3">
      <c r="A28" s="831" t="s">
        <v>1312</v>
      </c>
      <c r="B28" s="832" t="s">
        <v>1146</v>
      </c>
      <c r="C28" s="832" t="s">
        <v>1147</v>
      </c>
      <c r="D28" s="832" t="s">
        <v>1148</v>
      </c>
      <c r="E28" s="832" t="s">
        <v>1149</v>
      </c>
      <c r="F28" s="849"/>
      <c r="G28" s="849"/>
      <c r="H28" s="837"/>
      <c r="I28" s="849">
        <v>3</v>
      </c>
      <c r="J28" s="849">
        <v>0</v>
      </c>
      <c r="K28" s="837"/>
      <c r="L28" s="849">
        <v>3</v>
      </c>
      <c r="M28" s="850">
        <v>0</v>
      </c>
    </row>
    <row r="29" spans="1:13" ht="14.4" customHeight="1" x14ac:dyDescent="0.3">
      <c r="A29" s="831" t="s">
        <v>1314</v>
      </c>
      <c r="B29" s="832" t="s">
        <v>1088</v>
      </c>
      <c r="C29" s="832" t="s">
        <v>1340</v>
      </c>
      <c r="D29" s="832" t="s">
        <v>673</v>
      </c>
      <c r="E29" s="832" t="s">
        <v>1090</v>
      </c>
      <c r="F29" s="849"/>
      <c r="G29" s="849"/>
      <c r="H29" s="837">
        <v>0</v>
      </c>
      <c r="I29" s="849">
        <v>5</v>
      </c>
      <c r="J29" s="849">
        <v>3681.65</v>
      </c>
      <c r="K29" s="837">
        <v>1</v>
      </c>
      <c r="L29" s="849">
        <v>5</v>
      </c>
      <c r="M29" s="850">
        <v>3681.65</v>
      </c>
    </row>
    <row r="30" spans="1:13" ht="14.4" customHeight="1" x14ac:dyDescent="0.3">
      <c r="A30" s="831" t="s">
        <v>1314</v>
      </c>
      <c r="B30" s="832" t="s">
        <v>1222</v>
      </c>
      <c r="C30" s="832" t="s">
        <v>2187</v>
      </c>
      <c r="D30" s="832" t="s">
        <v>2188</v>
      </c>
      <c r="E30" s="832" t="s">
        <v>2189</v>
      </c>
      <c r="F30" s="849">
        <v>3</v>
      </c>
      <c r="G30" s="849">
        <v>55.38</v>
      </c>
      <c r="H30" s="837">
        <v>1</v>
      </c>
      <c r="I30" s="849"/>
      <c r="J30" s="849"/>
      <c r="K30" s="837">
        <v>0</v>
      </c>
      <c r="L30" s="849">
        <v>3</v>
      </c>
      <c r="M30" s="850">
        <v>55.38</v>
      </c>
    </row>
    <row r="31" spans="1:13" ht="14.4" customHeight="1" x14ac:dyDescent="0.3">
      <c r="A31" s="831" t="s">
        <v>1314</v>
      </c>
      <c r="B31" s="832" t="s">
        <v>1187</v>
      </c>
      <c r="C31" s="832" t="s">
        <v>1394</v>
      </c>
      <c r="D31" s="832" t="s">
        <v>1189</v>
      </c>
      <c r="E31" s="832" t="s">
        <v>1395</v>
      </c>
      <c r="F31" s="849"/>
      <c r="G31" s="849"/>
      <c r="H31" s="837">
        <v>0</v>
      </c>
      <c r="I31" s="849">
        <v>1</v>
      </c>
      <c r="J31" s="849">
        <v>272.83</v>
      </c>
      <c r="K31" s="837">
        <v>1</v>
      </c>
      <c r="L31" s="849">
        <v>1</v>
      </c>
      <c r="M31" s="850">
        <v>272.83</v>
      </c>
    </row>
    <row r="32" spans="1:13" ht="14.4" customHeight="1" x14ac:dyDescent="0.3">
      <c r="A32" s="831" t="s">
        <v>1314</v>
      </c>
      <c r="B32" s="832" t="s">
        <v>2275</v>
      </c>
      <c r="C32" s="832" t="s">
        <v>1931</v>
      </c>
      <c r="D32" s="832" t="s">
        <v>1932</v>
      </c>
      <c r="E32" s="832" t="s">
        <v>1933</v>
      </c>
      <c r="F32" s="849">
        <v>3</v>
      </c>
      <c r="G32" s="849">
        <v>296.25</v>
      </c>
      <c r="H32" s="837">
        <v>1</v>
      </c>
      <c r="I32" s="849"/>
      <c r="J32" s="849"/>
      <c r="K32" s="837">
        <v>0</v>
      </c>
      <c r="L32" s="849">
        <v>3</v>
      </c>
      <c r="M32" s="850">
        <v>296.25</v>
      </c>
    </row>
    <row r="33" spans="1:13" ht="14.4" customHeight="1" x14ac:dyDescent="0.3">
      <c r="A33" s="831" t="s">
        <v>1314</v>
      </c>
      <c r="B33" s="832" t="s">
        <v>2276</v>
      </c>
      <c r="C33" s="832" t="s">
        <v>2179</v>
      </c>
      <c r="D33" s="832" t="s">
        <v>2180</v>
      </c>
      <c r="E33" s="832" t="s">
        <v>2181</v>
      </c>
      <c r="F33" s="849"/>
      <c r="G33" s="849"/>
      <c r="H33" s="837">
        <v>0</v>
      </c>
      <c r="I33" s="849">
        <v>7</v>
      </c>
      <c r="J33" s="849">
        <v>987.63</v>
      </c>
      <c r="K33" s="837">
        <v>1</v>
      </c>
      <c r="L33" s="849">
        <v>7</v>
      </c>
      <c r="M33" s="850">
        <v>987.63</v>
      </c>
    </row>
    <row r="34" spans="1:13" ht="14.4" customHeight="1" x14ac:dyDescent="0.3">
      <c r="A34" s="831" t="s">
        <v>1314</v>
      </c>
      <c r="B34" s="832" t="s">
        <v>1143</v>
      </c>
      <c r="C34" s="832" t="s">
        <v>1246</v>
      </c>
      <c r="D34" s="832" t="s">
        <v>636</v>
      </c>
      <c r="E34" s="832" t="s">
        <v>1247</v>
      </c>
      <c r="F34" s="849"/>
      <c r="G34" s="849"/>
      <c r="H34" s="837">
        <v>0</v>
      </c>
      <c r="I34" s="849">
        <v>1</v>
      </c>
      <c r="J34" s="849">
        <v>24.22</v>
      </c>
      <c r="K34" s="837">
        <v>1</v>
      </c>
      <c r="L34" s="849">
        <v>1</v>
      </c>
      <c r="M34" s="850">
        <v>24.22</v>
      </c>
    </row>
    <row r="35" spans="1:13" ht="14.4" customHeight="1" x14ac:dyDescent="0.3">
      <c r="A35" s="831" t="s">
        <v>1314</v>
      </c>
      <c r="B35" s="832" t="s">
        <v>1143</v>
      </c>
      <c r="C35" s="832" t="s">
        <v>1144</v>
      </c>
      <c r="D35" s="832" t="s">
        <v>636</v>
      </c>
      <c r="E35" s="832" t="s">
        <v>1145</v>
      </c>
      <c r="F35" s="849"/>
      <c r="G35" s="849"/>
      <c r="H35" s="837">
        <v>0</v>
      </c>
      <c r="I35" s="849">
        <v>19</v>
      </c>
      <c r="J35" s="849">
        <v>919.98000000000013</v>
      </c>
      <c r="K35" s="837">
        <v>1</v>
      </c>
      <c r="L35" s="849">
        <v>19</v>
      </c>
      <c r="M35" s="850">
        <v>919.98000000000013</v>
      </c>
    </row>
    <row r="36" spans="1:13" ht="14.4" customHeight="1" x14ac:dyDescent="0.3">
      <c r="A36" s="831" t="s">
        <v>1314</v>
      </c>
      <c r="B36" s="832" t="s">
        <v>1146</v>
      </c>
      <c r="C36" s="832" t="s">
        <v>1147</v>
      </c>
      <c r="D36" s="832" t="s">
        <v>1148</v>
      </c>
      <c r="E36" s="832" t="s">
        <v>1149</v>
      </c>
      <c r="F36" s="849"/>
      <c r="G36" s="849"/>
      <c r="H36" s="837"/>
      <c r="I36" s="849">
        <v>6</v>
      </c>
      <c r="J36" s="849">
        <v>0</v>
      </c>
      <c r="K36" s="837"/>
      <c r="L36" s="849">
        <v>6</v>
      </c>
      <c r="M36" s="850">
        <v>0</v>
      </c>
    </row>
    <row r="37" spans="1:13" ht="14.4" customHeight="1" x14ac:dyDescent="0.3">
      <c r="A37" s="831" t="s">
        <v>1316</v>
      </c>
      <c r="B37" s="832" t="s">
        <v>1088</v>
      </c>
      <c r="C37" s="832" t="s">
        <v>1354</v>
      </c>
      <c r="D37" s="832" t="s">
        <v>673</v>
      </c>
      <c r="E37" s="832" t="s">
        <v>1092</v>
      </c>
      <c r="F37" s="849"/>
      <c r="G37" s="849"/>
      <c r="H37" s="837">
        <v>0</v>
      </c>
      <c r="I37" s="849">
        <v>13</v>
      </c>
      <c r="J37" s="849">
        <v>6381.57</v>
      </c>
      <c r="K37" s="837">
        <v>1</v>
      </c>
      <c r="L37" s="849">
        <v>13</v>
      </c>
      <c r="M37" s="850">
        <v>6381.57</v>
      </c>
    </row>
    <row r="38" spans="1:13" ht="14.4" customHeight="1" x14ac:dyDescent="0.3">
      <c r="A38" s="831" t="s">
        <v>1316</v>
      </c>
      <c r="B38" s="832" t="s">
        <v>1088</v>
      </c>
      <c r="C38" s="832" t="s">
        <v>2214</v>
      </c>
      <c r="D38" s="832" t="s">
        <v>673</v>
      </c>
      <c r="E38" s="832" t="s">
        <v>2215</v>
      </c>
      <c r="F38" s="849"/>
      <c r="G38" s="849"/>
      <c r="H38" s="837">
        <v>0</v>
      </c>
      <c r="I38" s="849">
        <v>1</v>
      </c>
      <c r="J38" s="849">
        <v>147.26</v>
      </c>
      <c r="K38" s="837">
        <v>1</v>
      </c>
      <c r="L38" s="849">
        <v>1</v>
      </c>
      <c r="M38" s="850">
        <v>147.26</v>
      </c>
    </row>
    <row r="39" spans="1:13" ht="14.4" customHeight="1" x14ac:dyDescent="0.3">
      <c r="A39" s="831" t="s">
        <v>1316</v>
      </c>
      <c r="B39" s="832" t="s">
        <v>1088</v>
      </c>
      <c r="C39" s="832" t="s">
        <v>1340</v>
      </c>
      <c r="D39" s="832" t="s">
        <v>673</v>
      </c>
      <c r="E39" s="832" t="s">
        <v>1090</v>
      </c>
      <c r="F39" s="849"/>
      <c r="G39" s="849"/>
      <c r="H39" s="837">
        <v>0</v>
      </c>
      <c r="I39" s="849">
        <v>47</v>
      </c>
      <c r="J39" s="849">
        <v>34607.51</v>
      </c>
      <c r="K39" s="837">
        <v>1</v>
      </c>
      <c r="L39" s="849">
        <v>47</v>
      </c>
      <c r="M39" s="850">
        <v>34607.51</v>
      </c>
    </row>
    <row r="40" spans="1:13" ht="14.4" customHeight="1" x14ac:dyDescent="0.3">
      <c r="A40" s="831" t="s">
        <v>1316</v>
      </c>
      <c r="B40" s="832" t="s">
        <v>1088</v>
      </c>
      <c r="C40" s="832" t="s">
        <v>1341</v>
      </c>
      <c r="D40" s="832" t="s">
        <v>673</v>
      </c>
      <c r="E40" s="832" t="s">
        <v>1165</v>
      </c>
      <c r="F40" s="849"/>
      <c r="G40" s="849"/>
      <c r="H40" s="837">
        <v>0</v>
      </c>
      <c r="I40" s="849">
        <v>4</v>
      </c>
      <c r="J40" s="849">
        <v>3694.96</v>
      </c>
      <c r="K40" s="837">
        <v>1</v>
      </c>
      <c r="L40" s="849">
        <v>4</v>
      </c>
      <c r="M40" s="850">
        <v>3694.96</v>
      </c>
    </row>
    <row r="41" spans="1:13" ht="14.4" customHeight="1" x14ac:dyDescent="0.3">
      <c r="A41" s="831" t="s">
        <v>1316</v>
      </c>
      <c r="B41" s="832" t="s">
        <v>1088</v>
      </c>
      <c r="C41" s="832" t="s">
        <v>1164</v>
      </c>
      <c r="D41" s="832" t="s">
        <v>673</v>
      </c>
      <c r="E41" s="832" t="s">
        <v>1165</v>
      </c>
      <c r="F41" s="849"/>
      <c r="G41" s="849"/>
      <c r="H41" s="837">
        <v>0</v>
      </c>
      <c r="I41" s="849">
        <v>1</v>
      </c>
      <c r="J41" s="849">
        <v>923.74</v>
      </c>
      <c r="K41" s="837">
        <v>1</v>
      </c>
      <c r="L41" s="849">
        <v>1</v>
      </c>
      <c r="M41" s="850">
        <v>923.74</v>
      </c>
    </row>
    <row r="42" spans="1:13" ht="14.4" customHeight="1" x14ac:dyDescent="0.3">
      <c r="A42" s="831" t="s">
        <v>1316</v>
      </c>
      <c r="B42" s="832" t="s">
        <v>1187</v>
      </c>
      <c r="C42" s="832" t="s">
        <v>1188</v>
      </c>
      <c r="D42" s="832" t="s">
        <v>1189</v>
      </c>
      <c r="E42" s="832" t="s">
        <v>1190</v>
      </c>
      <c r="F42" s="849"/>
      <c r="G42" s="849"/>
      <c r="H42" s="837">
        <v>0</v>
      </c>
      <c r="I42" s="849">
        <v>5</v>
      </c>
      <c r="J42" s="849">
        <v>852.6</v>
      </c>
      <c r="K42" s="837">
        <v>1</v>
      </c>
      <c r="L42" s="849">
        <v>5</v>
      </c>
      <c r="M42" s="850">
        <v>852.6</v>
      </c>
    </row>
    <row r="43" spans="1:13" ht="14.4" customHeight="1" x14ac:dyDescent="0.3">
      <c r="A43" s="831" t="s">
        <v>1316</v>
      </c>
      <c r="B43" s="832" t="s">
        <v>1187</v>
      </c>
      <c r="C43" s="832" t="s">
        <v>1394</v>
      </c>
      <c r="D43" s="832" t="s">
        <v>1189</v>
      </c>
      <c r="E43" s="832" t="s">
        <v>1395</v>
      </c>
      <c r="F43" s="849"/>
      <c r="G43" s="849"/>
      <c r="H43" s="837">
        <v>0</v>
      </c>
      <c r="I43" s="849">
        <v>10</v>
      </c>
      <c r="J43" s="849">
        <v>2728.2999999999997</v>
      </c>
      <c r="K43" s="837">
        <v>1</v>
      </c>
      <c r="L43" s="849">
        <v>10</v>
      </c>
      <c r="M43" s="850">
        <v>2728.2999999999997</v>
      </c>
    </row>
    <row r="44" spans="1:13" ht="14.4" customHeight="1" x14ac:dyDescent="0.3">
      <c r="A44" s="831" t="s">
        <v>1316</v>
      </c>
      <c r="B44" s="832" t="s">
        <v>1146</v>
      </c>
      <c r="C44" s="832" t="s">
        <v>1147</v>
      </c>
      <c r="D44" s="832" t="s">
        <v>1148</v>
      </c>
      <c r="E44" s="832" t="s">
        <v>1149</v>
      </c>
      <c r="F44" s="849"/>
      <c r="G44" s="849"/>
      <c r="H44" s="837"/>
      <c r="I44" s="849">
        <v>22</v>
      </c>
      <c r="J44" s="849">
        <v>0</v>
      </c>
      <c r="K44" s="837"/>
      <c r="L44" s="849">
        <v>22</v>
      </c>
      <c r="M44" s="850">
        <v>0</v>
      </c>
    </row>
    <row r="45" spans="1:13" ht="14.4" customHeight="1" x14ac:dyDescent="0.3">
      <c r="A45" s="831" t="s">
        <v>1316</v>
      </c>
      <c r="B45" s="832" t="s">
        <v>1153</v>
      </c>
      <c r="C45" s="832" t="s">
        <v>1154</v>
      </c>
      <c r="D45" s="832" t="s">
        <v>749</v>
      </c>
      <c r="E45" s="832" t="s">
        <v>1155</v>
      </c>
      <c r="F45" s="849"/>
      <c r="G45" s="849"/>
      <c r="H45" s="837"/>
      <c r="I45" s="849">
        <v>1</v>
      </c>
      <c r="J45" s="849">
        <v>0</v>
      </c>
      <c r="K45" s="837"/>
      <c r="L45" s="849">
        <v>1</v>
      </c>
      <c r="M45" s="850">
        <v>0</v>
      </c>
    </row>
    <row r="46" spans="1:13" ht="14.4" customHeight="1" x14ac:dyDescent="0.3">
      <c r="A46" s="831" t="s">
        <v>1317</v>
      </c>
      <c r="B46" s="832" t="s">
        <v>1126</v>
      </c>
      <c r="C46" s="832" t="s">
        <v>1127</v>
      </c>
      <c r="D46" s="832" t="s">
        <v>1017</v>
      </c>
      <c r="E46" s="832" t="s">
        <v>1128</v>
      </c>
      <c r="F46" s="849"/>
      <c r="G46" s="849"/>
      <c r="H46" s="837">
        <v>0</v>
      </c>
      <c r="I46" s="849">
        <v>8</v>
      </c>
      <c r="J46" s="849">
        <v>1234.8800000000001</v>
      </c>
      <c r="K46" s="837">
        <v>1</v>
      </c>
      <c r="L46" s="849">
        <v>8</v>
      </c>
      <c r="M46" s="850">
        <v>1234.8800000000001</v>
      </c>
    </row>
    <row r="47" spans="1:13" ht="14.4" customHeight="1" x14ac:dyDescent="0.3">
      <c r="A47" s="831" t="s">
        <v>1317</v>
      </c>
      <c r="B47" s="832" t="s">
        <v>1153</v>
      </c>
      <c r="C47" s="832" t="s">
        <v>1630</v>
      </c>
      <c r="D47" s="832" t="s">
        <v>1631</v>
      </c>
      <c r="E47" s="832" t="s">
        <v>1155</v>
      </c>
      <c r="F47" s="849">
        <v>1</v>
      </c>
      <c r="G47" s="849">
        <v>0</v>
      </c>
      <c r="H47" s="837"/>
      <c r="I47" s="849"/>
      <c r="J47" s="849"/>
      <c r="K47" s="837"/>
      <c r="L47" s="849">
        <v>1</v>
      </c>
      <c r="M47" s="850">
        <v>0</v>
      </c>
    </row>
    <row r="48" spans="1:13" ht="14.4" customHeight="1" x14ac:dyDescent="0.3">
      <c r="A48" s="831" t="s">
        <v>1318</v>
      </c>
      <c r="B48" s="832" t="s">
        <v>1088</v>
      </c>
      <c r="C48" s="832" t="s">
        <v>1354</v>
      </c>
      <c r="D48" s="832" t="s">
        <v>673</v>
      </c>
      <c r="E48" s="832" t="s">
        <v>1092</v>
      </c>
      <c r="F48" s="849"/>
      <c r="G48" s="849"/>
      <c r="H48" s="837">
        <v>0</v>
      </c>
      <c r="I48" s="849">
        <v>3</v>
      </c>
      <c r="J48" s="849">
        <v>1472.67</v>
      </c>
      <c r="K48" s="837">
        <v>1</v>
      </c>
      <c r="L48" s="849">
        <v>3</v>
      </c>
      <c r="M48" s="850">
        <v>1472.67</v>
      </c>
    </row>
    <row r="49" spans="1:13" ht="14.4" customHeight="1" x14ac:dyDescent="0.3">
      <c r="A49" s="831" t="s">
        <v>1318</v>
      </c>
      <c r="B49" s="832" t="s">
        <v>1088</v>
      </c>
      <c r="C49" s="832" t="s">
        <v>1340</v>
      </c>
      <c r="D49" s="832" t="s">
        <v>673</v>
      </c>
      <c r="E49" s="832" t="s">
        <v>1090</v>
      </c>
      <c r="F49" s="849"/>
      <c r="G49" s="849"/>
      <c r="H49" s="837">
        <v>0</v>
      </c>
      <c r="I49" s="849">
        <v>92</v>
      </c>
      <c r="J49" s="849">
        <v>67742.360000000015</v>
      </c>
      <c r="K49" s="837">
        <v>1</v>
      </c>
      <c r="L49" s="849">
        <v>92</v>
      </c>
      <c r="M49" s="850">
        <v>67742.360000000015</v>
      </c>
    </row>
    <row r="50" spans="1:13" ht="14.4" customHeight="1" x14ac:dyDescent="0.3">
      <c r="A50" s="831" t="s">
        <v>1318</v>
      </c>
      <c r="B50" s="832" t="s">
        <v>1088</v>
      </c>
      <c r="C50" s="832" t="s">
        <v>1341</v>
      </c>
      <c r="D50" s="832" t="s">
        <v>673</v>
      </c>
      <c r="E50" s="832" t="s">
        <v>1165</v>
      </c>
      <c r="F50" s="849"/>
      <c r="G50" s="849"/>
      <c r="H50" s="837">
        <v>0</v>
      </c>
      <c r="I50" s="849">
        <v>5</v>
      </c>
      <c r="J50" s="849">
        <v>4618.7000000000007</v>
      </c>
      <c r="K50" s="837">
        <v>1</v>
      </c>
      <c r="L50" s="849">
        <v>5</v>
      </c>
      <c r="M50" s="850">
        <v>4618.7000000000007</v>
      </c>
    </row>
    <row r="51" spans="1:13" ht="14.4" customHeight="1" x14ac:dyDescent="0.3">
      <c r="A51" s="831" t="s">
        <v>1318</v>
      </c>
      <c r="B51" s="832" t="s">
        <v>1126</v>
      </c>
      <c r="C51" s="832" t="s">
        <v>1127</v>
      </c>
      <c r="D51" s="832" t="s">
        <v>1017</v>
      </c>
      <c r="E51" s="832" t="s">
        <v>1128</v>
      </c>
      <c r="F51" s="849"/>
      <c r="G51" s="849"/>
      <c r="H51" s="837">
        <v>0</v>
      </c>
      <c r="I51" s="849">
        <v>1</v>
      </c>
      <c r="J51" s="849">
        <v>154.36000000000001</v>
      </c>
      <c r="K51" s="837">
        <v>1</v>
      </c>
      <c r="L51" s="849">
        <v>1</v>
      </c>
      <c r="M51" s="850">
        <v>154.36000000000001</v>
      </c>
    </row>
    <row r="52" spans="1:13" ht="14.4" customHeight="1" x14ac:dyDescent="0.3">
      <c r="A52" s="831" t="s">
        <v>1318</v>
      </c>
      <c r="B52" s="832" t="s">
        <v>1126</v>
      </c>
      <c r="C52" s="832" t="s">
        <v>1265</v>
      </c>
      <c r="D52" s="832" t="s">
        <v>1017</v>
      </c>
      <c r="E52" s="832" t="s">
        <v>1266</v>
      </c>
      <c r="F52" s="849"/>
      <c r="G52" s="849"/>
      <c r="H52" s="837">
        <v>0</v>
      </c>
      <c r="I52" s="849">
        <v>2</v>
      </c>
      <c r="J52" s="849">
        <v>450.12</v>
      </c>
      <c r="K52" s="837">
        <v>1</v>
      </c>
      <c r="L52" s="849">
        <v>2</v>
      </c>
      <c r="M52" s="850">
        <v>450.12</v>
      </c>
    </row>
    <row r="53" spans="1:13" ht="14.4" customHeight="1" x14ac:dyDescent="0.3">
      <c r="A53" s="831" t="s">
        <v>1318</v>
      </c>
      <c r="B53" s="832" t="s">
        <v>1187</v>
      </c>
      <c r="C53" s="832" t="s">
        <v>2141</v>
      </c>
      <c r="D53" s="832" t="s">
        <v>1189</v>
      </c>
      <c r="E53" s="832" t="s">
        <v>2142</v>
      </c>
      <c r="F53" s="849"/>
      <c r="G53" s="849"/>
      <c r="H53" s="837">
        <v>0</v>
      </c>
      <c r="I53" s="849">
        <v>2</v>
      </c>
      <c r="J53" s="849">
        <v>170.54</v>
      </c>
      <c r="K53" s="837">
        <v>1</v>
      </c>
      <c r="L53" s="849">
        <v>2</v>
      </c>
      <c r="M53" s="850">
        <v>170.54</v>
      </c>
    </row>
    <row r="54" spans="1:13" ht="14.4" customHeight="1" x14ac:dyDescent="0.3">
      <c r="A54" s="831" t="s">
        <v>1318</v>
      </c>
      <c r="B54" s="832" t="s">
        <v>1187</v>
      </c>
      <c r="C54" s="832" t="s">
        <v>1188</v>
      </c>
      <c r="D54" s="832" t="s">
        <v>1189</v>
      </c>
      <c r="E54" s="832" t="s">
        <v>1190</v>
      </c>
      <c r="F54" s="849"/>
      <c r="G54" s="849"/>
      <c r="H54" s="837">
        <v>0</v>
      </c>
      <c r="I54" s="849">
        <v>4</v>
      </c>
      <c r="J54" s="849">
        <v>682.08</v>
      </c>
      <c r="K54" s="837">
        <v>1</v>
      </c>
      <c r="L54" s="849">
        <v>4</v>
      </c>
      <c r="M54" s="850">
        <v>682.08</v>
      </c>
    </row>
    <row r="55" spans="1:13" ht="14.4" customHeight="1" x14ac:dyDescent="0.3">
      <c r="A55" s="831" t="s">
        <v>1318</v>
      </c>
      <c r="B55" s="832" t="s">
        <v>1187</v>
      </c>
      <c r="C55" s="832" t="s">
        <v>1394</v>
      </c>
      <c r="D55" s="832" t="s">
        <v>1189</v>
      </c>
      <c r="E55" s="832" t="s">
        <v>1395</v>
      </c>
      <c r="F55" s="849"/>
      <c r="G55" s="849"/>
      <c r="H55" s="837">
        <v>0</v>
      </c>
      <c r="I55" s="849">
        <v>8</v>
      </c>
      <c r="J55" s="849">
        <v>2182.64</v>
      </c>
      <c r="K55" s="837">
        <v>1</v>
      </c>
      <c r="L55" s="849">
        <v>8</v>
      </c>
      <c r="M55" s="850">
        <v>2182.64</v>
      </c>
    </row>
    <row r="56" spans="1:13" ht="14.4" customHeight="1" x14ac:dyDescent="0.3">
      <c r="A56" s="831" t="s">
        <v>1318</v>
      </c>
      <c r="B56" s="832" t="s">
        <v>1143</v>
      </c>
      <c r="C56" s="832" t="s">
        <v>1144</v>
      </c>
      <c r="D56" s="832" t="s">
        <v>636</v>
      </c>
      <c r="E56" s="832" t="s">
        <v>1145</v>
      </c>
      <c r="F56" s="849"/>
      <c r="G56" s="849"/>
      <c r="H56" s="837">
        <v>0</v>
      </c>
      <c r="I56" s="849">
        <v>33</v>
      </c>
      <c r="J56" s="849">
        <v>1597.8600000000001</v>
      </c>
      <c r="K56" s="837">
        <v>1</v>
      </c>
      <c r="L56" s="849">
        <v>33</v>
      </c>
      <c r="M56" s="850">
        <v>1597.8600000000001</v>
      </c>
    </row>
    <row r="57" spans="1:13" ht="14.4" customHeight="1" x14ac:dyDescent="0.3">
      <c r="A57" s="831" t="s">
        <v>1318</v>
      </c>
      <c r="B57" s="832" t="s">
        <v>1146</v>
      </c>
      <c r="C57" s="832" t="s">
        <v>1147</v>
      </c>
      <c r="D57" s="832" t="s">
        <v>1148</v>
      </c>
      <c r="E57" s="832" t="s">
        <v>1149</v>
      </c>
      <c r="F57" s="849"/>
      <c r="G57" s="849"/>
      <c r="H57" s="837"/>
      <c r="I57" s="849">
        <v>60</v>
      </c>
      <c r="J57" s="849">
        <v>0</v>
      </c>
      <c r="K57" s="837"/>
      <c r="L57" s="849">
        <v>60</v>
      </c>
      <c r="M57" s="850">
        <v>0</v>
      </c>
    </row>
    <row r="58" spans="1:13" ht="14.4" customHeight="1" x14ac:dyDescent="0.3">
      <c r="A58" s="831" t="s">
        <v>1319</v>
      </c>
      <c r="B58" s="832" t="s">
        <v>1088</v>
      </c>
      <c r="C58" s="832" t="s">
        <v>1354</v>
      </c>
      <c r="D58" s="832" t="s">
        <v>673</v>
      </c>
      <c r="E58" s="832" t="s">
        <v>1092</v>
      </c>
      <c r="F58" s="849"/>
      <c r="G58" s="849"/>
      <c r="H58" s="837">
        <v>0</v>
      </c>
      <c r="I58" s="849">
        <v>8</v>
      </c>
      <c r="J58" s="849">
        <v>3927.12</v>
      </c>
      <c r="K58" s="837">
        <v>1</v>
      </c>
      <c r="L58" s="849">
        <v>8</v>
      </c>
      <c r="M58" s="850">
        <v>3927.12</v>
      </c>
    </row>
    <row r="59" spans="1:13" ht="14.4" customHeight="1" x14ac:dyDescent="0.3">
      <c r="A59" s="831" t="s">
        <v>1319</v>
      </c>
      <c r="B59" s="832" t="s">
        <v>1088</v>
      </c>
      <c r="C59" s="832" t="s">
        <v>1340</v>
      </c>
      <c r="D59" s="832" t="s">
        <v>673</v>
      </c>
      <c r="E59" s="832" t="s">
        <v>1090</v>
      </c>
      <c r="F59" s="849"/>
      <c r="G59" s="849"/>
      <c r="H59" s="837">
        <v>0</v>
      </c>
      <c r="I59" s="849">
        <v>22</v>
      </c>
      <c r="J59" s="849">
        <v>16199.260000000002</v>
      </c>
      <c r="K59" s="837">
        <v>1</v>
      </c>
      <c r="L59" s="849">
        <v>22</v>
      </c>
      <c r="M59" s="850">
        <v>16199.260000000002</v>
      </c>
    </row>
    <row r="60" spans="1:13" ht="14.4" customHeight="1" x14ac:dyDescent="0.3">
      <c r="A60" s="831" t="s">
        <v>1319</v>
      </c>
      <c r="B60" s="832" t="s">
        <v>1088</v>
      </c>
      <c r="C60" s="832" t="s">
        <v>1341</v>
      </c>
      <c r="D60" s="832" t="s">
        <v>673</v>
      </c>
      <c r="E60" s="832" t="s">
        <v>1165</v>
      </c>
      <c r="F60" s="849"/>
      <c r="G60" s="849"/>
      <c r="H60" s="837">
        <v>0</v>
      </c>
      <c r="I60" s="849">
        <v>5</v>
      </c>
      <c r="J60" s="849">
        <v>4618.7000000000007</v>
      </c>
      <c r="K60" s="837">
        <v>1</v>
      </c>
      <c r="L60" s="849">
        <v>5</v>
      </c>
      <c r="M60" s="850">
        <v>4618.7000000000007</v>
      </c>
    </row>
    <row r="61" spans="1:13" ht="14.4" customHeight="1" x14ac:dyDescent="0.3">
      <c r="A61" s="831" t="s">
        <v>1319</v>
      </c>
      <c r="B61" s="832" t="s">
        <v>1126</v>
      </c>
      <c r="C61" s="832" t="s">
        <v>1127</v>
      </c>
      <c r="D61" s="832" t="s">
        <v>1017</v>
      </c>
      <c r="E61" s="832" t="s">
        <v>1128</v>
      </c>
      <c r="F61" s="849"/>
      <c r="G61" s="849"/>
      <c r="H61" s="837">
        <v>0</v>
      </c>
      <c r="I61" s="849">
        <v>2</v>
      </c>
      <c r="J61" s="849">
        <v>308.72000000000003</v>
      </c>
      <c r="K61" s="837">
        <v>1</v>
      </c>
      <c r="L61" s="849">
        <v>2</v>
      </c>
      <c r="M61" s="850">
        <v>308.72000000000003</v>
      </c>
    </row>
    <row r="62" spans="1:13" ht="14.4" customHeight="1" x14ac:dyDescent="0.3">
      <c r="A62" s="831" t="s">
        <v>1319</v>
      </c>
      <c r="B62" s="832" t="s">
        <v>1187</v>
      </c>
      <c r="C62" s="832" t="s">
        <v>1188</v>
      </c>
      <c r="D62" s="832" t="s">
        <v>1189</v>
      </c>
      <c r="E62" s="832" t="s">
        <v>1190</v>
      </c>
      <c r="F62" s="849"/>
      <c r="G62" s="849"/>
      <c r="H62" s="837">
        <v>0</v>
      </c>
      <c r="I62" s="849">
        <v>14</v>
      </c>
      <c r="J62" s="849">
        <v>2387.2800000000002</v>
      </c>
      <c r="K62" s="837">
        <v>1</v>
      </c>
      <c r="L62" s="849">
        <v>14</v>
      </c>
      <c r="M62" s="850">
        <v>2387.2800000000002</v>
      </c>
    </row>
    <row r="63" spans="1:13" ht="14.4" customHeight="1" x14ac:dyDescent="0.3">
      <c r="A63" s="831" t="s">
        <v>1319</v>
      </c>
      <c r="B63" s="832" t="s">
        <v>1187</v>
      </c>
      <c r="C63" s="832" t="s">
        <v>1394</v>
      </c>
      <c r="D63" s="832" t="s">
        <v>1189</v>
      </c>
      <c r="E63" s="832" t="s">
        <v>1395</v>
      </c>
      <c r="F63" s="849"/>
      <c r="G63" s="849"/>
      <c r="H63" s="837">
        <v>0</v>
      </c>
      <c r="I63" s="849">
        <v>2</v>
      </c>
      <c r="J63" s="849">
        <v>545.66</v>
      </c>
      <c r="K63" s="837">
        <v>1</v>
      </c>
      <c r="L63" s="849">
        <v>2</v>
      </c>
      <c r="M63" s="850">
        <v>545.66</v>
      </c>
    </row>
    <row r="64" spans="1:13" ht="14.4" customHeight="1" x14ac:dyDescent="0.3">
      <c r="A64" s="831" t="s">
        <v>1319</v>
      </c>
      <c r="B64" s="832" t="s">
        <v>1143</v>
      </c>
      <c r="C64" s="832" t="s">
        <v>1144</v>
      </c>
      <c r="D64" s="832" t="s">
        <v>636</v>
      </c>
      <c r="E64" s="832" t="s">
        <v>1145</v>
      </c>
      <c r="F64" s="849"/>
      <c r="G64" s="849"/>
      <c r="H64" s="837">
        <v>0</v>
      </c>
      <c r="I64" s="849">
        <v>16</v>
      </c>
      <c r="J64" s="849">
        <v>774.72</v>
      </c>
      <c r="K64" s="837">
        <v>1</v>
      </c>
      <c r="L64" s="849">
        <v>16</v>
      </c>
      <c r="M64" s="850">
        <v>774.72</v>
      </c>
    </row>
    <row r="65" spans="1:13" ht="14.4" customHeight="1" x14ac:dyDescent="0.3">
      <c r="A65" s="831" t="s">
        <v>1319</v>
      </c>
      <c r="B65" s="832" t="s">
        <v>1143</v>
      </c>
      <c r="C65" s="832" t="s">
        <v>1685</v>
      </c>
      <c r="D65" s="832" t="s">
        <v>1686</v>
      </c>
      <c r="E65" s="832" t="s">
        <v>1687</v>
      </c>
      <c r="F65" s="849">
        <v>3</v>
      </c>
      <c r="G65" s="849">
        <v>145.26</v>
      </c>
      <c r="H65" s="837">
        <v>1</v>
      </c>
      <c r="I65" s="849"/>
      <c r="J65" s="849"/>
      <c r="K65" s="837">
        <v>0</v>
      </c>
      <c r="L65" s="849">
        <v>3</v>
      </c>
      <c r="M65" s="850">
        <v>145.26</v>
      </c>
    </row>
    <row r="66" spans="1:13" ht="14.4" customHeight="1" x14ac:dyDescent="0.3">
      <c r="A66" s="831" t="s">
        <v>1319</v>
      </c>
      <c r="B66" s="832" t="s">
        <v>1146</v>
      </c>
      <c r="C66" s="832" t="s">
        <v>1147</v>
      </c>
      <c r="D66" s="832" t="s">
        <v>1148</v>
      </c>
      <c r="E66" s="832" t="s">
        <v>1149</v>
      </c>
      <c r="F66" s="849"/>
      <c r="G66" s="849"/>
      <c r="H66" s="837"/>
      <c r="I66" s="849">
        <v>10</v>
      </c>
      <c r="J66" s="849">
        <v>0</v>
      </c>
      <c r="K66" s="837"/>
      <c r="L66" s="849">
        <v>10</v>
      </c>
      <c r="M66" s="850">
        <v>0</v>
      </c>
    </row>
    <row r="67" spans="1:13" ht="14.4" customHeight="1" x14ac:dyDescent="0.3">
      <c r="A67" s="831" t="s">
        <v>1319</v>
      </c>
      <c r="B67" s="832" t="s">
        <v>1159</v>
      </c>
      <c r="C67" s="832" t="s">
        <v>1646</v>
      </c>
      <c r="D67" s="832" t="s">
        <v>747</v>
      </c>
      <c r="E67" s="832" t="s">
        <v>1647</v>
      </c>
      <c r="F67" s="849"/>
      <c r="G67" s="849"/>
      <c r="H67" s="837">
        <v>0</v>
      </c>
      <c r="I67" s="849">
        <v>2</v>
      </c>
      <c r="J67" s="849">
        <v>235.1</v>
      </c>
      <c r="K67" s="837">
        <v>1</v>
      </c>
      <c r="L67" s="849">
        <v>2</v>
      </c>
      <c r="M67" s="850">
        <v>235.1</v>
      </c>
    </row>
    <row r="68" spans="1:13" ht="14.4" customHeight="1" x14ac:dyDescent="0.3">
      <c r="A68" s="831" t="s">
        <v>1320</v>
      </c>
      <c r="B68" s="832" t="s">
        <v>1088</v>
      </c>
      <c r="C68" s="832" t="s">
        <v>1739</v>
      </c>
      <c r="D68" s="832" t="s">
        <v>673</v>
      </c>
      <c r="E68" s="832" t="s">
        <v>1167</v>
      </c>
      <c r="F68" s="849"/>
      <c r="G68" s="849"/>
      <c r="H68" s="837">
        <v>0</v>
      </c>
      <c r="I68" s="849">
        <v>1</v>
      </c>
      <c r="J68" s="849">
        <v>368.16</v>
      </c>
      <c r="K68" s="837">
        <v>1</v>
      </c>
      <c r="L68" s="849">
        <v>1</v>
      </c>
      <c r="M68" s="850">
        <v>368.16</v>
      </c>
    </row>
    <row r="69" spans="1:13" ht="14.4" customHeight="1" x14ac:dyDescent="0.3">
      <c r="A69" s="831" t="s">
        <v>1320</v>
      </c>
      <c r="B69" s="832" t="s">
        <v>1088</v>
      </c>
      <c r="C69" s="832" t="s">
        <v>1354</v>
      </c>
      <c r="D69" s="832" t="s">
        <v>673</v>
      </c>
      <c r="E69" s="832" t="s">
        <v>1092</v>
      </c>
      <c r="F69" s="849"/>
      <c r="G69" s="849"/>
      <c r="H69" s="837">
        <v>0</v>
      </c>
      <c r="I69" s="849">
        <v>3</v>
      </c>
      <c r="J69" s="849">
        <v>1472.67</v>
      </c>
      <c r="K69" s="837">
        <v>1</v>
      </c>
      <c r="L69" s="849">
        <v>3</v>
      </c>
      <c r="M69" s="850">
        <v>1472.67</v>
      </c>
    </row>
    <row r="70" spans="1:13" ht="14.4" customHeight="1" x14ac:dyDescent="0.3">
      <c r="A70" s="831" t="s">
        <v>1320</v>
      </c>
      <c r="B70" s="832" t="s">
        <v>1088</v>
      </c>
      <c r="C70" s="832" t="s">
        <v>1340</v>
      </c>
      <c r="D70" s="832" t="s">
        <v>673</v>
      </c>
      <c r="E70" s="832" t="s">
        <v>1090</v>
      </c>
      <c r="F70" s="849"/>
      <c r="G70" s="849"/>
      <c r="H70" s="837">
        <v>0</v>
      </c>
      <c r="I70" s="849">
        <v>15</v>
      </c>
      <c r="J70" s="849">
        <v>11044.95</v>
      </c>
      <c r="K70" s="837">
        <v>1</v>
      </c>
      <c r="L70" s="849">
        <v>15</v>
      </c>
      <c r="M70" s="850">
        <v>11044.95</v>
      </c>
    </row>
    <row r="71" spans="1:13" ht="14.4" customHeight="1" x14ac:dyDescent="0.3">
      <c r="A71" s="831" t="s">
        <v>1320</v>
      </c>
      <c r="B71" s="832" t="s">
        <v>1100</v>
      </c>
      <c r="C71" s="832" t="s">
        <v>1741</v>
      </c>
      <c r="D71" s="832" t="s">
        <v>1742</v>
      </c>
      <c r="E71" s="832" t="s">
        <v>1743</v>
      </c>
      <c r="F71" s="849">
        <v>2</v>
      </c>
      <c r="G71" s="849">
        <v>0</v>
      </c>
      <c r="H71" s="837"/>
      <c r="I71" s="849"/>
      <c r="J71" s="849"/>
      <c r="K71" s="837"/>
      <c r="L71" s="849">
        <v>2</v>
      </c>
      <c r="M71" s="850">
        <v>0</v>
      </c>
    </row>
    <row r="72" spans="1:13" ht="14.4" customHeight="1" x14ac:dyDescent="0.3">
      <c r="A72" s="831" t="s">
        <v>1320</v>
      </c>
      <c r="B72" s="832" t="s">
        <v>1126</v>
      </c>
      <c r="C72" s="832" t="s">
        <v>1127</v>
      </c>
      <c r="D72" s="832" t="s">
        <v>1017</v>
      </c>
      <c r="E72" s="832" t="s">
        <v>1128</v>
      </c>
      <c r="F72" s="849"/>
      <c r="G72" s="849"/>
      <c r="H72" s="837">
        <v>0</v>
      </c>
      <c r="I72" s="849">
        <v>2</v>
      </c>
      <c r="J72" s="849">
        <v>308.72000000000003</v>
      </c>
      <c r="K72" s="837">
        <v>1</v>
      </c>
      <c r="L72" s="849">
        <v>2</v>
      </c>
      <c r="M72" s="850">
        <v>308.72000000000003</v>
      </c>
    </row>
    <row r="73" spans="1:13" ht="14.4" customHeight="1" x14ac:dyDescent="0.3">
      <c r="A73" s="831" t="s">
        <v>1320</v>
      </c>
      <c r="B73" s="832" t="s">
        <v>1143</v>
      </c>
      <c r="C73" s="832" t="s">
        <v>1144</v>
      </c>
      <c r="D73" s="832" t="s">
        <v>636</v>
      </c>
      <c r="E73" s="832" t="s">
        <v>1145</v>
      </c>
      <c r="F73" s="849"/>
      <c r="G73" s="849"/>
      <c r="H73" s="837">
        <v>0</v>
      </c>
      <c r="I73" s="849">
        <v>7</v>
      </c>
      <c r="J73" s="849">
        <v>338.94</v>
      </c>
      <c r="K73" s="837">
        <v>1</v>
      </c>
      <c r="L73" s="849">
        <v>7</v>
      </c>
      <c r="M73" s="850">
        <v>338.94</v>
      </c>
    </row>
    <row r="74" spans="1:13" ht="14.4" customHeight="1" x14ac:dyDescent="0.3">
      <c r="A74" s="831" t="s">
        <v>1320</v>
      </c>
      <c r="B74" s="832" t="s">
        <v>1146</v>
      </c>
      <c r="C74" s="832" t="s">
        <v>1147</v>
      </c>
      <c r="D74" s="832" t="s">
        <v>1148</v>
      </c>
      <c r="E74" s="832" t="s">
        <v>1149</v>
      </c>
      <c r="F74" s="849"/>
      <c r="G74" s="849"/>
      <c r="H74" s="837"/>
      <c r="I74" s="849">
        <v>1</v>
      </c>
      <c r="J74" s="849">
        <v>0</v>
      </c>
      <c r="K74" s="837"/>
      <c r="L74" s="849">
        <v>1</v>
      </c>
      <c r="M74" s="850">
        <v>0</v>
      </c>
    </row>
    <row r="75" spans="1:13" ht="14.4" customHeight="1" x14ac:dyDescent="0.3">
      <c r="A75" s="831" t="s">
        <v>1321</v>
      </c>
      <c r="B75" s="832" t="s">
        <v>1103</v>
      </c>
      <c r="C75" s="832" t="s">
        <v>1759</v>
      </c>
      <c r="D75" s="832" t="s">
        <v>1760</v>
      </c>
      <c r="E75" s="832" t="s">
        <v>1761</v>
      </c>
      <c r="F75" s="849"/>
      <c r="G75" s="849"/>
      <c r="H75" s="837">
        <v>0</v>
      </c>
      <c r="I75" s="849">
        <v>1</v>
      </c>
      <c r="J75" s="849">
        <v>234.07</v>
      </c>
      <c r="K75" s="837">
        <v>1</v>
      </c>
      <c r="L75" s="849">
        <v>1</v>
      </c>
      <c r="M75" s="850">
        <v>234.07</v>
      </c>
    </row>
    <row r="76" spans="1:13" ht="14.4" customHeight="1" x14ac:dyDescent="0.3">
      <c r="A76" s="831" t="s">
        <v>1321</v>
      </c>
      <c r="B76" s="832" t="s">
        <v>2277</v>
      </c>
      <c r="C76" s="832" t="s">
        <v>1763</v>
      </c>
      <c r="D76" s="832" t="s">
        <v>1764</v>
      </c>
      <c r="E76" s="832" t="s">
        <v>1765</v>
      </c>
      <c r="F76" s="849"/>
      <c r="G76" s="849"/>
      <c r="H76" s="837">
        <v>0</v>
      </c>
      <c r="I76" s="849">
        <v>1</v>
      </c>
      <c r="J76" s="849">
        <v>218.62</v>
      </c>
      <c r="K76" s="837">
        <v>1</v>
      </c>
      <c r="L76" s="849">
        <v>1</v>
      </c>
      <c r="M76" s="850">
        <v>218.62</v>
      </c>
    </row>
    <row r="77" spans="1:13" ht="14.4" customHeight="1" x14ac:dyDescent="0.3">
      <c r="A77" s="831" t="s">
        <v>1321</v>
      </c>
      <c r="B77" s="832" t="s">
        <v>1175</v>
      </c>
      <c r="C77" s="832" t="s">
        <v>1767</v>
      </c>
      <c r="D77" s="832" t="s">
        <v>1177</v>
      </c>
      <c r="E77" s="832" t="s">
        <v>2278</v>
      </c>
      <c r="F77" s="849"/>
      <c r="G77" s="849"/>
      <c r="H77" s="837">
        <v>0</v>
      </c>
      <c r="I77" s="849">
        <v>1</v>
      </c>
      <c r="J77" s="849">
        <v>544.38</v>
      </c>
      <c r="K77" s="837">
        <v>1</v>
      </c>
      <c r="L77" s="849">
        <v>1</v>
      </c>
      <c r="M77" s="850">
        <v>544.38</v>
      </c>
    </row>
    <row r="78" spans="1:13" ht="14.4" customHeight="1" x14ac:dyDescent="0.3">
      <c r="A78" s="831" t="s">
        <v>1322</v>
      </c>
      <c r="B78" s="832" t="s">
        <v>1088</v>
      </c>
      <c r="C78" s="832" t="s">
        <v>1354</v>
      </c>
      <c r="D78" s="832" t="s">
        <v>673</v>
      </c>
      <c r="E78" s="832" t="s">
        <v>1092</v>
      </c>
      <c r="F78" s="849"/>
      <c r="G78" s="849"/>
      <c r="H78" s="837">
        <v>0</v>
      </c>
      <c r="I78" s="849">
        <v>2</v>
      </c>
      <c r="J78" s="849">
        <v>981.78</v>
      </c>
      <c r="K78" s="837">
        <v>1</v>
      </c>
      <c r="L78" s="849">
        <v>2</v>
      </c>
      <c r="M78" s="850">
        <v>981.78</v>
      </c>
    </row>
    <row r="79" spans="1:13" ht="14.4" customHeight="1" x14ac:dyDescent="0.3">
      <c r="A79" s="831" t="s">
        <v>1322</v>
      </c>
      <c r="B79" s="832" t="s">
        <v>1088</v>
      </c>
      <c r="C79" s="832" t="s">
        <v>1340</v>
      </c>
      <c r="D79" s="832" t="s">
        <v>673</v>
      </c>
      <c r="E79" s="832" t="s">
        <v>1090</v>
      </c>
      <c r="F79" s="849"/>
      <c r="G79" s="849"/>
      <c r="H79" s="837">
        <v>0</v>
      </c>
      <c r="I79" s="849">
        <v>7</v>
      </c>
      <c r="J79" s="849">
        <v>5154.3100000000004</v>
      </c>
      <c r="K79" s="837">
        <v>1</v>
      </c>
      <c r="L79" s="849">
        <v>7</v>
      </c>
      <c r="M79" s="850">
        <v>5154.3100000000004</v>
      </c>
    </row>
    <row r="80" spans="1:13" ht="14.4" customHeight="1" x14ac:dyDescent="0.3">
      <c r="A80" s="831" t="s">
        <v>1322</v>
      </c>
      <c r="B80" s="832" t="s">
        <v>1187</v>
      </c>
      <c r="C80" s="832" t="s">
        <v>1188</v>
      </c>
      <c r="D80" s="832" t="s">
        <v>1189</v>
      </c>
      <c r="E80" s="832" t="s">
        <v>1190</v>
      </c>
      <c r="F80" s="849"/>
      <c r="G80" s="849"/>
      <c r="H80" s="837">
        <v>0</v>
      </c>
      <c r="I80" s="849">
        <v>2</v>
      </c>
      <c r="J80" s="849">
        <v>341.04</v>
      </c>
      <c r="K80" s="837">
        <v>1</v>
      </c>
      <c r="L80" s="849">
        <v>2</v>
      </c>
      <c r="M80" s="850">
        <v>341.04</v>
      </c>
    </row>
    <row r="81" spans="1:13" ht="14.4" customHeight="1" x14ac:dyDescent="0.3">
      <c r="A81" s="831" t="s">
        <v>1322</v>
      </c>
      <c r="B81" s="832" t="s">
        <v>1187</v>
      </c>
      <c r="C81" s="832" t="s">
        <v>1394</v>
      </c>
      <c r="D81" s="832" t="s">
        <v>1189</v>
      </c>
      <c r="E81" s="832" t="s">
        <v>1395</v>
      </c>
      <c r="F81" s="849"/>
      <c r="G81" s="849"/>
      <c r="H81" s="837">
        <v>0</v>
      </c>
      <c r="I81" s="849">
        <v>1</v>
      </c>
      <c r="J81" s="849">
        <v>272.83</v>
      </c>
      <c r="K81" s="837">
        <v>1</v>
      </c>
      <c r="L81" s="849">
        <v>1</v>
      </c>
      <c r="M81" s="850">
        <v>272.83</v>
      </c>
    </row>
    <row r="82" spans="1:13" ht="14.4" customHeight="1" x14ac:dyDescent="0.3">
      <c r="A82" s="831" t="s">
        <v>1322</v>
      </c>
      <c r="B82" s="832" t="s">
        <v>2274</v>
      </c>
      <c r="C82" s="832" t="s">
        <v>1787</v>
      </c>
      <c r="D82" s="832" t="s">
        <v>1788</v>
      </c>
      <c r="E82" s="832" t="s">
        <v>1789</v>
      </c>
      <c r="F82" s="849"/>
      <c r="G82" s="849"/>
      <c r="H82" s="837">
        <v>0</v>
      </c>
      <c r="I82" s="849">
        <v>1</v>
      </c>
      <c r="J82" s="849">
        <v>96.84</v>
      </c>
      <c r="K82" s="837">
        <v>1</v>
      </c>
      <c r="L82" s="849">
        <v>1</v>
      </c>
      <c r="M82" s="850">
        <v>96.84</v>
      </c>
    </row>
    <row r="83" spans="1:13" ht="14.4" customHeight="1" x14ac:dyDescent="0.3">
      <c r="A83" s="831" t="s">
        <v>1322</v>
      </c>
      <c r="B83" s="832" t="s">
        <v>1143</v>
      </c>
      <c r="C83" s="832" t="s">
        <v>1144</v>
      </c>
      <c r="D83" s="832" t="s">
        <v>636</v>
      </c>
      <c r="E83" s="832" t="s">
        <v>1145</v>
      </c>
      <c r="F83" s="849"/>
      <c r="G83" s="849"/>
      <c r="H83" s="837">
        <v>0</v>
      </c>
      <c r="I83" s="849">
        <v>22</v>
      </c>
      <c r="J83" s="849">
        <v>1065.24</v>
      </c>
      <c r="K83" s="837">
        <v>1</v>
      </c>
      <c r="L83" s="849">
        <v>22</v>
      </c>
      <c r="M83" s="850">
        <v>1065.24</v>
      </c>
    </row>
    <row r="84" spans="1:13" ht="14.4" customHeight="1" x14ac:dyDescent="0.3">
      <c r="A84" s="831" t="s">
        <v>1322</v>
      </c>
      <c r="B84" s="832" t="s">
        <v>1146</v>
      </c>
      <c r="C84" s="832" t="s">
        <v>1147</v>
      </c>
      <c r="D84" s="832" t="s">
        <v>1148</v>
      </c>
      <c r="E84" s="832" t="s">
        <v>1149</v>
      </c>
      <c r="F84" s="849"/>
      <c r="G84" s="849"/>
      <c r="H84" s="837"/>
      <c r="I84" s="849">
        <v>3</v>
      </c>
      <c r="J84" s="849">
        <v>0</v>
      </c>
      <c r="K84" s="837"/>
      <c r="L84" s="849">
        <v>3</v>
      </c>
      <c r="M84" s="850">
        <v>0</v>
      </c>
    </row>
    <row r="85" spans="1:13" ht="14.4" customHeight="1" x14ac:dyDescent="0.3">
      <c r="A85" s="831" t="s">
        <v>1322</v>
      </c>
      <c r="B85" s="832" t="s">
        <v>2279</v>
      </c>
      <c r="C85" s="832" t="s">
        <v>1793</v>
      </c>
      <c r="D85" s="832" t="s">
        <v>1794</v>
      </c>
      <c r="E85" s="832" t="s">
        <v>1795</v>
      </c>
      <c r="F85" s="849"/>
      <c r="G85" s="849"/>
      <c r="H85" s="837">
        <v>0</v>
      </c>
      <c r="I85" s="849">
        <v>1</v>
      </c>
      <c r="J85" s="849">
        <v>1544.99</v>
      </c>
      <c r="K85" s="837">
        <v>1</v>
      </c>
      <c r="L85" s="849">
        <v>1</v>
      </c>
      <c r="M85" s="850">
        <v>1544.99</v>
      </c>
    </row>
    <row r="86" spans="1:13" ht="14.4" customHeight="1" x14ac:dyDescent="0.3">
      <c r="A86" s="831" t="s">
        <v>1322</v>
      </c>
      <c r="B86" s="832" t="s">
        <v>2280</v>
      </c>
      <c r="C86" s="832" t="s">
        <v>1797</v>
      </c>
      <c r="D86" s="832" t="s">
        <v>1798</v>
      </c>
      <c r="E86" s="832" t="s">
        <v>1799</v>
      </c>
      <c r="F86" s="849"/>
      <c r="G86" s="849"/>
      <c r="H86" s="837">
        <v>0</v>
      </c>
      <c r="I86" s="849">
        <v>3</v>
      </c>
      <c r="J86" s="849">
        <v>496.89</v>
      </c>
      <c r="K86" s="837">
        <v>1</v>
      </c>
      <c r="L86" s="849">
        <v>3</v>
      </c>
      <c r="M86" s="850">
        <v>496.89</v>
      </c>
    </row>
    <row r="87" spans="1:13" ht="14.4" customHeight="1" x14ac:dyDescent="0.3">
      <c r="A87" s="831" t="s">
        <v>1323</v>
      </c>
      <c r="B87" s="832" t="s">
        <v>1088</v>
      </c>
      <c r="C87" s="832" t="s">
        <v>1354</v>
      </c>
      <c r="D87" s="832" t="s">
        <v>673</v>
      </c>
      <c r="E87" s="832" t="s">
        <v>1092</v>
      </c>
      <c r="F87" s="849"/>
      <c r="G87" s="849"/>
      <c r="H87" s="837">
        <v>0</v>
      </c>
      <c r="I87" s="849">
        <v>8</v>
      </c>
      <c r="J87" s="849">
        <v>3927.12</v>
      </c>
      <c r="K87" s="837">
        <v>1</v>
      </c>
      <c r="L87" s="849">
        <v>8</v>
      </c>
      <c r="M87" s="850">
        <v>3927.12</v>
      </c>
    </row>
    <row r="88" spans="1:13" ht="14.4" customHeight="1" x14ac:dyDescent="0.3">
      <c r="A88" s="831" t="s">
        <v>1323</v>
      </c>
      <c r="B88" s="832" t="s">
        <v>1088</v>
      </c>
      <c r="C88" s="832" t="s">
        <v>1340</v>
      </c>
      <c r="D88" s="832" t="s">
        <v>673</v>
      </c>
      <c r="E88" s="832" t="s">
        <v>1090</v>
      </c>
      <c r="F88" s="849"/>
      <c r="G88" s="849"/>
      <c r="H88" s="837">
        <v>0</v>
      </c>
      <c r="I88" s="849">
        <v>40</v>
      </c>
      <c r="J88" s="849">
        <v>29453.200000000001</v>
      </c>
      <c r="K88" s="837">
        <v>1</v>
      </c>
      <c r="L88" s="849">
        <v>40</v>
      </c>
      <c r="M88" s="850">
        <v>29453.200000000001</v>
      </c>
    </row>
    <row r="89" spans="1:13" ht="14.4" customHeight="1" x14ac:dyDescent="0.3">
      <c r="A89" s="831" t="s">
        <v>1323</v>
      </c>
      <c r="B89" s="832" t="s">
        <v>1088</v>
      </c>
      <c r="C89" s="832" t="s">
        <v>1341</v>
      </c>
      <c r="D89" s="832" t="s">
        <v>673</v>
      </c>
      <c r="E89" s="832" t="s">
        <v>1165</v>
      </c>
      <c r="F89" s="849"/>
      <c r="G89" s="849"/>
      <c r="H89" s="837">
        <v>0</v>
      </c>
      <c r="I89" s="849">
        <v>3</v>
      </c>
      <c r="J89" s="849">
        <v>2771.2200000000003</v>
      </c>
      <c r="K89" s="837">
        <v>1</v>
      </c>
      <c r="L89" s="849">
        <v>3</v>
      </c>
      <c r="M89" s="850">
        <v>2771.2200000000003</v>
      </c>
    </row>
    <row r="90" spans="1:13" ht="14.4" customHeight="1" x14ac:dyDescent="0.3">
      <c r="A90" s="831" t="s">
        <v>1323</v>
      </c>
      <c r="B90" s="832" t="s">
        <v>1187</v>
      </c>
      <c r="C90" s="832" t="s">
        <v>1394</v>
      </c>
      <c r="D90" s="832" t="s">
        <v>1189</v>
      </c>
      <c r="E90" s="832" t="s">
        <v>1395</v>
      </c>
      <c r="F90" s="849"/>
      <c r="G90" s="849"/>
      <c r="H90" s="837">
        <v>0</v>
      </c>
      <c r="I90" s="849">
        <v>11</v>
      </c>
      <c r="J90" s="849">
        <v>3001.13</v>
      </c>
      <c r="K90" s="837">
        <v>1</v>
      </c>
      <c r="L90" s="849">
        <v>11</v>
      </c>
      <c r="M90" s="850">
        <v>3001.13</v>
      </c>
    </row>
    <row r="91" spans="1:13" ht="14.4" customHeight="1" x14ac:dyDescent="0.3">
      <c r="A91" s="831" t="s">
        <v>1323</v>
      </c>
      <c r="B91" s="832" t="s">
        <v>1143</v>
      </c>
      <c r="C91" s="832" t="s">
        <v>1144</v>
      </c>
      <c r="D91" s="832" t="s">
        <v>636</v>
      </c>
      <c r="E91" s="832" t="s">
        <v>1145</v>
      </c>
      <c r="F91" s="849"/>
      <c r="G91" s="849"/>
      <c r="H91" s="837">
        <v>0</v>
      </c>
      <c r="I91" s="849">
        <v>5</v>
      </c>
      <c r="J91" s="849">
        <v>242.10000000000002</v>
      </c>
      <c r="K91" s="837">
        <v>1</v>
      </c>
      <c r="L91" s="849">
        <v>5</v>
      </c>
      <c r="M91" s="850">
        <v>242.10000000000002</v>
      </c>
    </row>
    <row r="92" spans="1:13" ht="14.4" customHeight="1" x14ac:dyDescent="0.3">
      <c r="A92" s="831" t="s">
        <v>1323</v>
      </c>
      <c r="B92" s="832" t="s">
        <v>1146</v>
      </c>
      <c r="C92" s="832" t="s">
        <v>1147</v>
      </c>
      <c r="D92" s="832" t="s">
        <v>1148</v>
      </c>
      <c r="E92" s="832" t="s">
        <v>1149</v>
      </c>
      <c r="F92" s="849"/>
      <c r="G92" s="849"/>
      <c r="H92" s="837"/>
      <c r="I92" s="849">
        <v>27</v>
      </c>
      <c r="J92" s="849">
        <v>0</v>
      </c>
      <c r="K92" s="837"/>
      <c r="L92" s="849">
        <v>27</v>
      </c>
      <c r="M92" s="850">
        <v>0</v>
      </c>
    </row>
    <row r="93" spans="1:13" ht="14.4" customHeight="1" x14ac:dyDescent="0.3">
      <c r="A93" s="831" t="s">
        <v>1324</v>
      </c>
      <c r="B93" s="832" t="s">
        <v>1088</v>
      </c>
      <c r="C93" s="832" t="s">
        <v>1354</v>
      </c>
      <c r="D93" s="832" t="s">
        <v>673</v>
      </c>
      <c r="E93" s="832" t="s">
        <v>1092</v>
      </c>
      <c r="F93" s="849"/>
      <c r="G93" s="849"/>
      <c r="H93" s="837">
        <v>0</v>
      </c>
      <c r="I93" s="849">
        <v>5</v>
      </c>
      <c r="J93" s="849">
        <v>2454.4499999999998</v>
      </c>
      <c r="K93" s="837">
        <v>1</v>
      </c>
      <c r="L93" s="849">
        <v>5</v>
      </c>
      <c r="M93" s="850">
        <v>2454.4499999999998</v>
      </c>
    </row>
    <row r="94" spans="1:13" ht="14.4" customHeight="1" x14ac:dyDescent="0.3">
      <c r="A94" s="831" t="s">
        <v>1324</v>
      </c>
      <c r="B94" s="832" t="s">
        <v>1088</v>
      </c>
      <c r="C94" s="832" t="s">
        <v>1340</v>
      </c>
      <c r="D94" s="832" t="s">
        <v>673</v>
      </c>
      <c r="E94" s="832" t="s">
        <v>1090</v>
      </c>
      <c r="F94" s="849"/>
      <c r="G94" s="849"/>
      <c r="H94" s="837">
        <v>0</v>
      </c>
      <c r="I94" s="849">
        <v>24</v>
      </c>
      <c r="J94" s="849">
        <v>17671.920000000002</v>
      </c>
      <c r="K94" s="837">
        <v>1</v>
      </c>
      <c r="L94" s="849">
        <v>24</v>
      </c>
      <c r="M94" s="850">
        <v>17671.920000000002</v>
      </c>
    </row>
    <row r="95" spans="1:13" ht="14.4" customHeight="1" x14ac:dyDescent="0.3">
      <c r="A95" s="831" t="s">
        <v>1324</v>
      </c>
      <c r="B95" s="832" t="s">
        <v>1088</v>
      </c>
      <c r="C95" s="832" t="s">
        <v>1341</v>
      </c>
      <c r="D95" s="832" t="s">
        <v>673</v>
      </c>
      <c r="E95" s="832" t="s">
        <v>1165</v>
      </c>
      <c r="F95" s="849"/>
      <c r="G95" s="849"/>
      <c r="H95" s="837">
        <v>0</v>
      </c>
      <c r="I95" s="849">
        <v>1</v>
      </c>
      <c r="J95" s="849">
        <v>923.74</v>
      </c>
      <c r="K95" s="837">
        <v>1</v>
      </c>
      <c r="L95" s="849">
        <v>1</v>
      </c>
      <c r="M95" s="850">
        <v>923.74</v>
      </c>
    </row>
    <row r="96" spans="1:13" ht="14.4" customHeight="1" x14ac:dyDescent="0.3">
      <c r="A96" s="831" t="s">
        <v>1324</v>
      </c>
      <c r="B96" s="832" t="s">
        <v>1187</v>
      </c>
      <c r="C96" s="832" t="s">
        <v>1394</v>
      </c>
      <c r="D96" s="832" t="s">
        <v>1189</v>
      </c>
      <c r="E96" s="832" t="s">
        <v>1395</v>
      </c>
      <c r="F96" s="849"/>
      <c r="G96" s="849"/>
      <c r="H96" s="837">
        <v>0</v>
      </c>
      <c r="I96" s="849">
        <v>3</v>
      </c>
      <c r="J96" s="849">
        <v>818.49</v>
      </c>
      <c r="K96" s="837">
        <v>1</v>
      </c>
      <c r="L96" s="849">
        <v>3</v>
      </c>
      <c r="M96" s="850">
        <v>818.49</v>
      </c>
    </row>
    <row r="97" spans="1:13" ht="14.4" customHeight="1" x14ac:dyDescent="0.3">
      <c r="A97" s="831" t="s">
        <v>1324</v>
      </c>
      <c r="B97" s="832" t="s">
        <v>1143</v>
      </c>
      <c r="C97" s="832" t="s">
        <v>1144</v>
      </c>
      <c r="D97" s="832" t="s">
        <v>636</v>
      </c>
      <c r="E97" s="832" t="s">
        <v>1145</v>
      </c>
      <c r="F97" s="849"/>
      <c r="G97" s="849"/>
      <c r="H97" s="837">
        <v>0</v>
      </c>
      <c r="I97" s="849">
        <v>18</v>
      </c>
      <c r="J97" s="849">
        <v>871.56000000000017</v>
      </c>
      <c r="K97" s="837">
        <v>1</v>
      </c>
      <c r="L97" s="849">
        <v>18</v>
      </c>
      <c r="M97" s="850">
        <v>871.56000000000017</v>
      </c>
    </row>
    <row r="98" spans="1:13" ht="14.4" customHeight="1" x14ac:dyDescent="0.3">
      <c r="A98" s="831" t="s">
        <v>1324</v>
      </c>
      <c r="B98" s="832" t="s">
        <v>2281</v>
      </c>
      <c r="C98" s="832" t="s">
        <v>1823</v>
      </c>
      <c r="D98" s="832" t="s">
        <v>1824</v>
      </c>
      <c r="E98" s="832" t="s">
        <v>1825</v>
      </c>
      <c r="F98" s="849">
        <v>1</v>
      </c>
      <c r="G98" s="849">
        <v>36.270000000000003</v>
      </c>
      <c r="H98" s="837">
        <v>1</v>
      </c>
      <c r="I98" s="849"/>
      <c r="J98" s="849"/>
      <c r="K98" s="837">
        <v>0</v>
      </c>
      <c r="L98" s="849">
        <v>1</v>
      </c>
      <c r="M98" s="850">
        <v>36.270000000000003</v>
      </c>
    </row>
    <row r="99" spans="1:13" ht="14.4" customHeight="1" x14ac:dyDescent="0.3">
      <c r="A99" s="831" t="s">
        <v>1324</v>
      </c>
      <c r="B99" s="832" t="s">
        <v>1146</v>
      </c>
      <c r="C99" s="832" t="s">
        <v>1147</v>
      </c>
      <c r="D99" s="832" t="s">
        <v>1148</v>
      </c>
      <c r="E99" s="832" t="s">
        <v>1149</v>
      </c>
      <c r="F99" s="849"/>
      <c r="G99" s="849"/>
      <c r="H99" s="837"/>
      <c r="I99" s="849">
        <v>6</v>
      </c>
      <c r="J99" s="849">
        <v>0</v>
      </c>
      <c r="K99" s="837"/>
      <c r="L99" s="849">
        <v>6</v>
      </c>
      <c r="M99" s="850">
        <v>0</v>
      </c>
    </row>
    <row r="100" spans="1:13" ht="14.4" customHeight="1" x14ac:dyDescent="0.3">
      <c r="A100" s="831" t="s">
        <v>1324</v>
      </c>
      <c r="B100" s="832" t="s">
        <v>1248</v>
      </c>
      <c r="C100" s="832" t="s">
        <v>1844</v>
      </c>
      <c r="D100" s="832" t="s">
        <v>1845</v>
      </c>
      <c r="E100" s="832" t="s">
        <v>1846</v>
      </c>
      <c r="F100" s="849">
        <v>1</v>
      </c>
      <c r="G100" s="849">
        <v>149.47</v>
      </c>
      <c r="H100" s="837">
        <v>1</v>
      </c>
      <c r="I100" s="849"/>
      <c r="J100" s="849"/>
      <c r="K100" s="837">
        <v>0</v>
      </c>
      <c r="L100" s="849">
        <v>1</v>
      </c>
      <c r="M100" s="850">
        <v>149.47</v>
      </c>
    </row>
    <row r="101" spans="1:13" ht="14.4" customHeight="1" x14ac:dyDescent="0.3">
      <c r="A101" s="831" t="s">
        <v>1325</v>
      </c>
      <c r="B101" s="832" t="s">
        <v>1088</v>
      </c>
      <c r="C101" s="832" t="s">
        <v>1354</v>
      </c>
      <c r="D101" s="832" t="s">
        <v>673</v>
      </c>
      <c r="E101" s="832" t="s">
        <v>1092</v>
      </c>
      <c r="F101" s="849"/>
      <c r="G101" s="849"/>
      <c r="H101" s="837">
        <v>0</v>
      </c>
      <c r="I101" s="849">
        <v>1</v>
      </c>
      <c r="J101" s="849">
        <v>490.89</v>
      </c>
      <c r="K101" s="837">
        <v>1</v>
      </c>
      <c r="L101" s="849">
        <v>1</v>
      </c>
      <c r="M101" s="850">
        <v>490.89</v>
      </c>
    </row>
    <row r="102" spans="1:13" ht="14.4" customHeight="1" x14ac:dyDescent="0.3">
      <c r="A102" s="831" t="s">
        <v>1325</v>
      </c>
      <c r="B102" s="832" t="s">
        <v>1088</v>
      </c>
      <c r="C102" s="832" t="s">
        <v>1340</v>
      </c>
      <c r="D102" s="832" t="s">
        <v>673</v>
      </c>
      <c r="E102" s="832" t="s">
        <v>1090</v>
      </c>
      <c r="F102" s="849"/>
      <c r="G102" s="849"/>
      <c r="H102" s="837">
        <v>0</v>
      </c>
      <c r="I102" s="849">
        <v>18</v>
      </c>
      <c r="J102" s="849">
        <v>13253.94</v>
      </c>
      <c r="K102" s="837">
        <v>1</v>
      </c>
      <c r="L102" s="849">
        <v>18</v>
      </c>
      <c r="M102" s="850">
        <v>13253.94</v>
      </c>
    </row>
    <row r="103" spans="1:13" ht="14.4" customHeight="1" x14ac:dyDescent="0.3">
      <c r="A103" s="831" t="s">
        <v>1325</v>
      </c>
      <c r="B103" s="832" t="s">
        <v>1088</v>
      </c>
      <c r="C103" s="832" t="s">
        <v>1089</v>
      </c>
      <c r="D103" s="832" t="s">
        <v>673</v>
      </c>
      <c r="E103" s="832" t="s">
        <v>1090</v>
      </c>
      <c r="F103" s="849"/>
      <c r="G103" s="849"/>
      <c r="H103" s="837">
        <v>0</v>
      </c>
      <c r="I103" s="849">
        <v>1</v>
      </c>
      <c r="J103" s="849">
        <v>736.33</v>
      </c>
      <c r="K103" s="837">
        <v>1</v>
      </c>
      <c r="L103" s="849">
        <v>1</v>
      </c>
      <c r="M103" s="850">
        <v>736.33</v>
      </c>
    </row>
    <row r="104" spans="1:13" ht="14.4" customHeight="1" x14ac:dyDescent="0.3">
      <c r="A104" s="831" t="s">
        <v>1325</v>
      </c>
      <c r="B104" s="832" t="s">
        <v>1182</v>
      </c>
      <c r="C104" s="832" t="s">
        <v>1475</v>
      </c>
      <c r="D104" s="832" t="s">
        <v>1476</v>
      </c>
      <c r="E104" s="832" t="s">
        <v>1477</v>
      </c>
      <c r="F104" s="849"/>
      <c r="G104" s="849"/>
      <c r="H104" s="837">
        <v>0</v>
      </c>
      <c r="I104" s="849">
        <v>1</v>
      </c>
      <c r="J104" s="849">
        <v>219.18</v>
      </c>
      <c r="K104" s="837">
        <v>1</v>
      </c>
      <c r="L104" s="849">
        <v>1</v>
      </c>
      <c r="M104" s="850">
        <v>219.18</v>
      </c>
    </row>
    <row r="105" spans="1:13" ht="14.4" customHeight="1" x14ac:dyDescent="0.3">
      <c r="A105" s="831" t="s">
        <v>1325</v>
      </c>
      <c r="B105" s="832" t="s">
        <v>1126</v>
      </c>
      <c r="C105" s="832" t="s">
        <v>1127</v>
      </c>
      <c r="D105" s="832" t="s">
        <v>1017</v>
      </c>
      <c r="E105" s="832" t="s">
        <v>1128</v>
      </c>
      <c r="F105" s="849"/>
      <c r="G105" s="849"/>
      <c r="H105" s="837">
        <v>0</v>
      </c>
      <c r="I105" s="849">
        <v>1</v>
      </c>
      <c r="J105" s="849">
        <v>154.36000000000001</v>
      </c>
      <c r="K105" s="837">
        <v>1</v>
      </c>
      <c r="L105" s="849">
        <v>1</v>
      </c>
      <c r="M105" s="850">
        <v>154.36000000000001</v>
      </c>
    </row>
    <row r="106" spans="1:13" ht="14.4" customHeight="1" x14ac:dyDescent="0.3">
      <c r="A106" s="831" t="s">
        <v>1325</v>
      </c>
      <c r="B106" s="832" t="s">
        <v>1126</v>
      </c>
      <c r="C106" s="832" t="s">
        <v>1265</v>
      </c>
      <c r="D106" s="832" t="s">
        <v>1017</v>
      </c>
      <c r="E106" s="832" t="s">
        <v>1266</v>
      </c>
      <c r="F106" s="849"/>
      <c r="G106" s="849"/>
      <c r="H106" s="837">
        <v>0</v>
      </c>
      <c r="I106" s="849">
        <v>7</v>
      </c>
      <c r="J106" s="849">
        <v>1575.42</v>
      </c>
      <c r="K106" s="837">
        <v>1</v>
      </c>
      <c r="L106" s="849">
        <v>7</v>
      </c>
      <c r="M106" s="850">
        <v>1575.42</v>
      </c>
    </row>
    <row r="107" spans="1:13" ht="14.4" customHeight="1" x14ac:dyDescent="0.3">
      <c r="A107" s="831" t="s">
        <v>1325</v>
      </c>
      <c r="B107" s="832" t="s">
        <v>1187</v>
      </c>
      <c r="C107" s="832" t="s">
        <v>1188</v>
      </c>
      <c r="D107" s="832" t="s">
        <v>1189</v>
      </c>
      <c r="E107" s="832" t="s">
        <v>1190</v>
      </c>
      <c r="F107" s="849"/>
      <c r="G107" s="849"/>
      <c r="H107" s="837">
        <v>0</v>
      </c>
      <c r="I107" s="849">
        <v>3</v>
      </c>
      <c r="J107" s="849">
        <v>511.56000000000006</v>
      </c>
      <c r="K107" s="837">
        <v>1</v>
      </c>
      <c r="L107" s="849">
        <v>3</v>
      </c>
      <c r="M107" s="850">
        <v>511.56000000000006</v>
      </c>
    </row>
    <row r="108" spans="1:13" ht="14.4" customHeight="1" x14ac:dyDescent="0.3">
      <c r="A108" s="831" t="s">
        <v>1325</v>
      </c>
      <c r="B108" s="832" t="s">
        <v>1187</v>
      </c>
      <c r="C108" s="832" t="s">
        <v>1394</v>
      </c>
      <c r="D108" s="832" t="s">
        <v>1189</v>
      </c>
      <c r="E108" s="832" t="s">
        <v>1395</v>
      </c>
      <c r="F108" s="849"/>
      <c r="G108" s="849"/>
      <c r="H108" s="837">
        <v>0</v>
      </c>
      <c r="I108" s="849">
        <v>5</v>
      </c>
      <c r="J108" s="849">
        <v>1364.1499999999999</v>
      </c>
      <c r="K108" s="837">
        <v>1</v>
      </c>
      <c r="L108" s="849">
        <v>5</v>
      </c>
      <c r="M108" s="850">
        <v>1364.1499999999999</v>
      </c>
    </row>
    <row r="109" spans="1:13" ht="14.4" customHeight="1" x14ac:dyDescent="0.3">
      <c r="A109" s="831" t="s">
        <v>1325</v>
      </c>
      <c r="B109" s="832" t="s">
        <v>1143</v>
      </c>
      <c r="C109" s="832" t="s">
        <v>1144</v>
      </c>
      <c r="D109" s="832" t="s">
        <v>636</v>
      </c>
      <c r="E109" s="832" t="s">
        <v>1145</v>
      </c>
      <c r="F109" s="849"/>
      <c r="G109" s="849"/>
      <c r="H109" s="837">
        <v>0</v>
      </c>
      <c r="I109" s="849">
        <v>10</v>
      </c>
      <c r="J109" s="849">
        <v>484.20000000000005</v>
      </c>
      <c r="K109" s="837">
        <v>1</v>
      </c>
      <c r="L109" s="849">
        <v>10</v>
      </c>
      <c r="M109" s="850">
        <v>484.20000000000005</v>
      </c>
    </row>
    <row r="110" spans="1:13" ht="14.4" customHeight="1" x14ac:dyDescent="0.3">
      <c r="A110" s="831" t="s">
        <v>1325</v>
      </c>
      <c r="B110" s="832" t="s">
        <v>1146</v>
      </c>
      <c r="C110" s="832" t="s">
        <v>1147</v>
      </c>
      <c r="D110" s="832" t="s">
        <v>1148</v>
      </c>
      <c r="E110" s="832" t="s">
        <v>1149</v>
      </c>
      <c r="F110" s="849"/>
      <c r="G110" s="849"/>
      <c r="H110" s="837"/>
      <c r="I110" s="849">
        <v>10</v>
      </c>
      <c r="J110" s="849">
        <v>0</v>
      </c>
      <c r="K110" s="837"/>
      <c r="L110" s="849">
        <v>10</v>
      </c>
      <c r="M110" s="850">
        <v>0</v>
      </c>
    </row>
    <row r="111" spans="1:13" ht="14.4" customHeight="1" x14ac:dyDescent="0.3">
      <c r="A111" s="831" t="s">
        <v>1325</v>
      </c>
      <c r="B111" s="832" t="s">
        <v>1159</v>
      </c>
      <c r="C111" s="832" t="s">
        <v>2231</v>
      </c>
      <c r="D111" s="832" t="s">
        <v>747</v>
      </c>
      <c r="E111" s="832" t="s">
        <v>2232</v>
      </c>
      <c r="F111" s="849"/>
      <c r="G111" s="849"/>
      <c r="H111" s="837"/>
      <c r="I111" s="849">
        <v>1</v>
      </c>
      <c r="J111" s="849">
        <v>0</v>
      </c>
      <c r="K111" s="837"/>
      <c r="L111" s="849">
        <v>1</v>
      </c>
      <c r="M111" s="850">
        <v>0</v>
      </c>
    </row>
    <row r="112" spans="1:13" ht="14.4" customHeight="1" x14ac:dyDescent="0.3">
      <c r="A112" s="831" t="s">
        <v>1325</v>
      </c>
      <c r="B112" s="832" t="s">
        <v>1243</v>
      </c>
      <c r="C112" s="832" t="s">
        <v>1379</v>
      </c>
      <c r="D112" s="832" t="s">
        <v>1380</v>
      </c>
      <c r="E112" s="832" t="s">
        <v>1381</v>
      </c>
      <c r="F112" s="849"/>
      <c r="G112" s="849"/>
      <c r="H112" s="837">
        <v>0</v>
      </c>
      <c r="I112" s="849">
        <v>1</v>
      </c>
      <c r="J112" s="849">
        <v>7132.14</v>
      </c>
      <c r="K112" s="837">
        <v>1</v>
      </c>
      <c r="L112" s="849">
        <v>1</v>
      </c>
      <c r="M112" s="850">
        <v>7132.14</v>
      </c>
    </row>
    <row r="113" spans="1:13" ht="14.4" customHeight="1" x14ac:dyDescent="0.3">
      <c r="A113" s="831" t="s">
        <v>1326</v>
      </c>
      <c r="B113" s="832" t="s">
        <v>1088</v>
      </c>
      <c r="C113" s="832" t="s">
        <v>1354</v>
      </c>
      <c r="D113" s="832" t="s">
        <v>673</v>
      </c>
      <c r="E113" s="832" t="s">
        <v>1092</v>
      </c>
      <c r="F113" s="849"/>
      <c r="G113" s="849"/>
      <c r="H113" s="837">
        <v>0</v>
      </c>
      <c r="I113" s="849">
        <v>6</v>
      </c>
      <c r="J113" s="849">
        <v>2945.34</v>
      </c>
      <c r="K113" s="837">
        <v>1</v>
      </c>
      <c r="L113" s="849">
        <v>6</v>
      </c>
      <c r="M113" s="850">
        <v>2945.34</v>
      </c>
    </row>
    <row r="114" spans="1:13" ht="14.4" customHeight="1" x14ac:dyDescent="0.3">
      <c r="A114" s="831" t="s">
        <v>1326</v>
      </c>
      <c r="B114" s="832" t="s">
        <v>1088</v>
      </c>
      <c r="C114" s="832" t="s">
        <v>1340</v>
      </c>
      <c r="D114" s="832" t="s">
        <v>673</v>
      </c>
      <c r="E114" s="832" t="s">
        <v>1090</v>
      </c>
      <c r="F114" s="849"/>
      <c r="G114" s="849"/>
      <c r="H114" s="837">
        <v>0</v>
      </c>
      <c r="I114" s="849">
        <v>55</v>
      </c>
      <c r="J114" s="849">
        <v>40498.150000000009</v>
      </c>
      <c r="K114" s="837">
        <v>1</v>
      </c>
      <c r="L114" s="849">
        <v>55</v>
      </c>
      <c r="M114" s="850">
        <v>40498.150000000009</v>
      </c>
    </row>
    <row r="115" spans="1:13" ht="14.4" customHeight="1" x14ac:dyDescent="0.3">
      <c r="A115" s="831" t="s">
        <v>1326</v>
      </c>
      <c r="B115" s="832" t="s">
        <v>1088</v>
      </c>
      <c r="C115" s="832" t="s">
        <v>1341</v>
      </c>
      <c r="D115" s="832" t="s">
        <v>673</v>
      </c>
      <c r="E115" s="832" t="s">
        <v>1165</v>
      </c>
      <c r="F115" s="849"/>
      <c r="G115" s="849"/>
      <c r="H115" s="837">
        <v>0</v>
      </c>
      <c r="I115" s="849">
        <v>5</v>
      </c>
      <c r="J115" s="849">
        <v>4618.7</v>
      </c>
      <c r="K115" s="837">
        <v>1</v>
      </c>
      <c r="L115" s="849">
        <v>5</v>
      </c>
      <c r="M115" s="850">
        <v>4618.7</v>
      </c>
    </row>
    <row r="116" spans="1:13" ht="14.4" customHeight="1" x14ac:dyDescent="0.3">
      <c r="A116" s="831" t="s">
        <v>1326</v>
      </c>
      <c r="B116" s="832" t="s">
        <v>1126</v>
      </c>
      <c r="C116" s="832" t="s">
        <v>1265</v>
      </c>
      <c r="D116" s="832" t="s">
        <v>1017</v>
      </c>
      <c r="E116" s="832" t="s">
        <v>1266</v>
      </c>
      <c r="F116" s="849"/>
      <c r="G116" s="849"/>
      <c r="H116" s="837">
        <v>0</v>
      </c>
      <c r="I116" s="849">
        <v>1</v>
      </c>
      <c r="J116" s="849">
        <v>225.06</v>
      </c>
      <c r="K116" s="837">
        <v>1</v>
      </c>
      <c r="L116" s="849">
        <v>1</v>
      </c>
      <c r="M116" s="850">
        <v>225.06</v>
      </c>
    </row>
    <row r="117" spans="1:13" ht="14.4" customHeight="1" x14ac:dyDescent="0.3">
      <c r="A117" s="831" t="s">
        <v>1326</v>
      </c>
      <c r="B117" s="832" t="s">
        <v>1187</v>
      </c>
      <c r="C117" s="832" t="s">
        <v>1188</v>
      </c>
      <c r="D117" s="832" t="s">
        <v>1189</v>
      </c>
      <c r="E117" s="832" t="s">
        <v>1190</v>
      </c>
      <c r="F117" s="849"/>
      <c r="G117" s="849"/>
      <c r="H117" s="837">
        <v>0</v>
      </c>
      <c r="I117" s="849">
        <v>8</v>
      </c>
      <c r="J117" s="849">
        <v>1364.1600000000003</v>
      </c>
      <c r="K117" s="837">
        <v>1</v>
      </c>
      <c r="L117" s="849">
        <v>8</v>
      </c>
      <c r="M117" s="850">
        <v>1364.1600000000003</v>
      </c>
    </row>
    <row r="118" spans="1:13" ht="14.4" customHeight="1" x14ac:dyDescent="0.3">
      <c r="A118" s="831" t="s">
        <v>1326</v>
      </c>
      <c r="B118" s="832" t="s">
        <v>2274</v>
      </c>
      <c r="C118" s="832" t="s">
        <v>1875</v>
      </c>
      <c r="D118" s="832" t="s">
        <v>1788</v>
      </c>
      <c r="E118" s="832" t="s">
        <v>1876</v>
      </c>
      <c r="F118" s="849"/>
      <c r="G118" s="849"/>
      <c r="H118" s="837">
        <v>0</v>
      </c>
      <c r="I118" s="849">
        <v>1</v>
      </c>
      <c r="J118" s="849">
        <v>193.68</v>
      </c>
      <c r="K118" s="837">
        <v>1</v>
      </c>
      <c r="L118" s="849">
        <v>1</v>
      </c>
      <c r="M118" s="850">
        <v>193.68</v>
      </c>
    </row>
    <row r="119" spans="1:13" ht="14.4" customHeight="1" x14ac:dyDescent="0.3">
      <c r="A119" s="831" t="s">
        <v>1326</v>
      </c>
      <c r="B119" s="832" t="s">
        <v>1143</v>
      </c>
      <c r="C119" s="832" t="s">
        <v>1144</v>
      </c>
      <c r="D119" s="832" t="s">
        <v>636</v>
      </c>
      <c r="E119" s="832" t="s">
        <v>1145</v>
      </c>
      <c r="F119" s="849"/>
      <c r="G119" s="849"/>
      <c r="H119" s="837">
        <v>0</v>
      </c>
      <c r="I119" s="849">
        <v>36</v>
      </c>
      <c r="J119" s="849">
        <v>1743.1200000000001</v>
      </c>
      <c r="K119" s="837">
        <v>1</v>
      </c>
      <c r="L119" s="849">
        <v>36</v>
      </c>
      <c r="M119" s="850">
        <v>1743.1200000000001</v>
      </c>
    </row>
    <row r="120" spans="1:13" ht="14.4" customHeight="1" x14ac:dyDescent="0.3">
      <c r="A120" s="831" t="s">
        <v>1326</v>
      </c>
      <c r="B120" s="832" t="s">
        <v>1146</v>
      </c>
      <c r="C120" s="832" t="s">
        <v>1147</v>
      </c>
      <c r="D120" s="832" t="s">
        <v>1148</v>
      </c>
      <c r="E120" s="832" t="s">
        <v>1149</v>
      </c>
      <c r="F120" s="849"/>
      <c r="G120" s="849"/>
      <c r="H120" s="837"/>
      <c r="I120" s="849">
        <v>18</v>
      </c>
      <c r="J120" s="849">
        <v>0</v>
      </c>
      <c r="K120" s="837"/>
      <c r="L120" s="849">
        <v>18</v>
      </c>
      <c r="M120" s="850">
        <v>0</v>
      </c>
    </row>
    <row r="121" spans="1:13" ht="14.4" customHeight="1" x14ac:dyDescent="0.3">
      <c r="A121" s="831" t="s">
        <v>1326</v>
      </c>
      <c r="B121" s="832" t="s">
        <v>1243</v>
      </c>
      <c r="C121" s="832" t="s">
        <v>1379</v>
      </c>
      <c r="D121" s="832" t="s">
        <v>1380</v>
      </c>
      <c r="E121" s="832" t="s">
        <v>1381</v>
      </c>
      <c r="F121" s="849"/>
      <c r="G121" s="849"/>
      <c r="H121" s="837">
        <v>0</v>
      </c>
      <c r="I121" s="849">
        <v>3</v>
      </c>
      <c r="J121" s="849">
        <v>21396.420000000002</v>
      </c>
      <c r="K121" s="837">
        <v>1</v>
      </c>
      <c r="L121" s="849">
        <v>3</v>
      </c>
      <c r="M121" s="850">
        <v>21396.420000000002</v>
      </c>
    </row>
    <row r="122" spans="1:13" ht="14.4" customHeight="1" x14ac:dyDescent="0.3">
      <c r="A122" s="831" t="s">
        <v>1327</v>
      </c>
      <c r="B122" s="832" t="s">
        <v>1088</v>
      </c>
      <c r="C122" s="832" t="s">
        <v>1340</v>
      </c>
      <c r="D122" s="832" t="s">
        <v>673</v>
      </c>
      <c r="E122" s="832" t="s">
        <v>1090</v>
      </c>
      <c r="F122" s="849"/>
      <c r="G122" s="849"/>
      <c r="H122" s="837">
        <v>0</v>
      </c>
      <c r="I122" s="849">
        <v>3</v>
      </c>
      <c r="J122" s="849">
        <v>2208.9900000000002</v>
      </c>
      <c r="K122" s="837">
        <v>1</v>
      </c>
      <c r="L122" s="849">
        <v>3</v>
      </c>
      <c r="M122" s="850">
        <v>2208.9900000000002</v>
      </c>
    </row>
    <row r="123" spans="1:13" ht="14.4" customHeight="1" x14ac:dyDescent="0.3">
      <c r="A123" s="831" t="s">
        <v>1327</v>
      </c>
      <c r="B123" s="832" t="s">
        <v>1126</v>
      </c>
      <c r="C123" s="832" t="s">
        <v>1127</v>
      </c>
      <c r="D123" s="832" t="s">
        <v>1017</v>
      </c>
      <c r="E123" s="832" t="s">
        <v>1128</v>
      </c>
      <c r="F123" s="849"/>
      <c r="G123" s="849"/>
      <c r="H123" s="837">
        <v>0</v>
      </c>
      <c r="I123" s="849">
        <v>2</v>
      </c>
      <c r="J123" s="849">
        <v>308.72000000000003</v>
      </c>
      <c r="K123" s="837">
        <v>1</v>
      </c>
      <c r="L123" s="849">
        <v>2</v>
      </c>
      <c r="M123" s="850">
        <v>308.72000000000003</v>
      </c>
    </row>
    <row r="124" spans="1:13" ht="14.4" customHeight="1" x14ac:dyDescent="0.3">
      <c r="A124" s="831" t="s">
        <v>1327</v>
      </c>
      <c r="B124" s="832" t="s">
        <v>1187</v>
      </c>
      <c r="C124" s="832" t="s">
        <v>1188</v>
      </c>
      <c r="D124" s="832" t="s">
        <v>1189</v>
      </c>
      <c r="E124" s="832" t="s">
        <v>1190</v>
      </c>
      <c r="F124" s="849"/>
      <c r="G124" s="849"/>
      <c r="H124" s="837">
        <v>0</v>
      </c>
      <c r="I124" s="849">
        <v>2</v>
      </c>
      <c r="J124" s="849">
        <v>341.04</v>
      </c>
      <c r="K124" s="837">
        <v>1</v>
      </c>
      <c r="L124" s="849">
        <v>2</v>
      </c>
      <c r="M124" s="850">
        <v>341.04</v>
      </c>
    </row>
    <row r="125" spans="1:13" ht="14.4" customHeight="1" x14ac:dyDescent="0.3">
      <c r="A125" s="831" t="s">
        <v>1327</v>
      </c>
      <c r="B125" s="832" t="s">
        <v>1143</v>
      </c>
      <c r="C125" s="832" t="s">
        <v>1246</v>
      </c>
      <c r="D125" s="832" t="s">
        <v>636</v>
      </c>
      <c r="E125" s="832" t="s">
        <v>1247</v>
      </c>
      <c r="F125" s="849"/>
      <c r="G125" s="849"/>
      <c r="H125" s="837">
        <v>0</v>
      </c>
      <c r="I125" s="849">
        <v>1</v>
      </c>
      <c r="J125" s="849">
        <v>24.22</v>
      </c>
      <c r="K125" s="837">
        <v>1</v>
      </c>
      <c r="L125" s="849">
        <v>1</v>
      </c>
      <c r="M125" s="850">
        <v>24.22</v>
      </c>
    </row>
    <row r="126" spans="1:13" ht="14.4" customHeight="1" x14ac:dyDescent="0.3">
      <c r="A126" s="831" t="s">
        <v>1327</v>
      </c>
      <c r="B126" s="832" t="s">
        <v>1143</v>
      </c>
      <c r="C126" s="832" t="s">
        <v>1144</v>
      </c>
      <c r="D126" s="832" t="s">
        <v>636</v>
      </c>
      <c r="E126" s="832" t="s">
        <v>1145</v>
      </c>
      <c r="F126" s="849"/>
      <c r="G126" s="849"/>
      <c r="H126" s="837">
        <v>0</v>
      </c>
      <c r="I126" s="849">
        <v>19</v>
      </c>
      <c r="J126" s="849">
        <v>919.98000000000025</v>
      </c>
      <c r="K126" s="837">
        <v>1</v>
      </c>
      <c r="L126" s="849">
        <v>19</v>
      </c>
      <c r="M126" s="850">
        <v>919.98000000000025</v>
      </c>
    </row>
    <row r="127" spans="1:13" ht="14.4" customHeight="1" x14ac:dyDescent="0.3">
      <c r="A127" s="831" t="s">
        <v>1328</v>
      </c>
      <c r="B127" s="832" t="s">
        <v>1088</v>
      </c>
      <c r="C127" s="832" t="s">
        <v>1354</v>
      </c>
      <c r="D127" s="832" t="s">
        <v>673</v>
      </c>
      <c r="E127" s="832" t="s">
        <v>1092</v>
      </c>
      <c r="F127" s="849"/>
      <c r="G127" s="849"/>
      <c r="H127" s="837">
        <v>0</v>
      </c>
      <c r="I127" s="849">
        <v>4</v>
      </c>
      <c r="J127" s="849">
        <v>1963.56</v>
      </c>
      <c r="K127" s="837">
        <v>1</v>
      </c>
      <c r="L127" s="849">
        <v>4</v>
      </c>
      <c r="M127" s="850">
        <v>1963.56</v>
      </c>
    </row>
    <row r="128" spans="1:13" ht="14.4" customHeight="1" x14ac:dyDescent="0.3">
      <c r="A128" s="831" t="s">
        <v>1328</v>
      </c>
      <c r="B128" s="832" t="s">
        <v>1088</v>
      </c>
      <c r="C128" s="832" t="s">
        <v>1341</v>
      </c>
      <c r="D128" s="832" t="s">
        <v>673</v>
      </c>
      <c r="E128" s="832" t="s">
        <v>1165</v>
      </c>
      <c r="F128" s="849"/>
      <c r="G128" s="849"/>
      <c r="H128" s="837">
        <v>0</v>
      </c>
      <c r="I128" s="849">
        <v>1</v>
      </c>
      <c r="J128" s="849">
        <v>923.74</v>
      </c>
      <c r="K128" s="837">
        <v>1</v>
      </c>
      <c r="L128" s="849">
        <v>1</v>
      </c>
      <c r="M128" s="850">
        <v>923.74</v>
      </c>
    </row>
    <row r="129" spans="1:13" ht="14.4" customHeight="1" x14ac:dyDescent="0.3">
      <c r="A129" s="831" t="s">
        <v>1328</v>
      </c>
      <c r="B129" s="832" t="s">
        <v>1088</v>
      </c>
      <c r="C129" s="832" t="s">
        <v>1091</v>
      </c>
      <c r="D129" s="832" t="s">
        <v>673</v>
      </c>
      <c r="E129" s="832" t="s">
        <v>1092</v>
      </c>
      <c r="F129" s="849"/>
      <c r="G129" s="849"/>
      <c r="H129" s="837">
        <v>0</v>
      </c>
      <c r="I129" s="849">
        <v>4</v>
      </c>
      <c r="J129" s="849">
        <v>1963.56</v>
      </c>
      <c r="K129" s="837">
        <v>1</v>
      </c>
      <c r="L129" s="849">
        <v>4</v>
      </c>
      <c r="M129" s="850">
        <v>1963.56</v>
      </c>
    </row>
    <row r="130" spans="1:13" ht="14.4" customHeight="1" x14ac:dyDescent="0.3">
      <c r="A130" s="831" t="s">
        <v>1328</v>
      </c>
      <c r="B130" s="832" t="s">
        <v>2277</v>
      </c>
      <c r="C130" s="832" t="s">
        <v>1896</v>
      </c>
      <c r="D130" s="832" t="s">
        <v>1764</v>
      </c>
      <c r="E130" s="832" t="s">
        <v>1897</v>
      </c>
      <c r="F130" s="849"/>
      <c r="G130" s="849"/>
      <c r="H130" s="837">
        <v>0</v>
      </c>
      <c r="I130" s="849">
        <v>1</v>
      </c>
      <c r="J130" s="849">
        <v>437.23</v>
      </c>
      <c r="K130" s="837">
        <v>1</v>
      </c>
      <c r="L130" s="849">
        <v>1</v>
      </c>
      <c r="M130" s="850">
        <v>437.23</v>
      </c>
    </row>
    <row r="131" spans="1:13" ht="14.4" customHeight="1" x14ac:dyDescent="0.3">
      <c r="A131" s="831" t="s">
        <v>1328</v>
      </c>
      <c r="B131" s="832" t="s">
        <v>1126</v>
      </c>
      <c r="C131" s="832" t="s">
        <v>1901</v>
      </c>
      <c r="D131" s="832" t="s">
        <v>1902</v>
      </c>
      <c r="E131" s="832" t="s">
        <v>1903</v>
      </c>
      <c r="F131" s="849">
        <v>1</v>
      </c>
      <c r="G131" s="849">
        <v>154.36000000000001</v>
      </c>
      <c r="H131" s="837">
        <v>1</v>
      </c>
      <c r="I131" s="849"/>
      <c r="J131" s="849"/>
      <c r="K131" s="837">
        <v>0</v>
      </c>
      <c r="L131" s="849">
        <v>1</v>
      </c>
      <c r="M131" s="850">
        <v>154.36000000000001</v>
      </c>
    </row>
    <row r="132" spans="1:13" ht="14.4" customHeight="1" x14ac:dyDescent="0.3">
      <c r="A132" s="831" t="s">
        <v>1328</v>
      </c>
      <c r="B132" s="832" t="s">
        <v>1143</v>
      </c>
      <c r="C132" s="832" t="s">
        <v>1144</v>
      </c>
      <c r="D132" s="832" t="s">
        <v>636</v>
      </c>
      <c r="E132" s="832" t="s">
        <v>1145</v>
      </c>
      <c r="F132" s="849"/>
      <c r="G132" s="849"/>
      <c r="H132" s="837">
        <v>0</v>
      </c>
      <c r="I132" s="849">
        <v>11</v>
      </c>
      <c r="J132" s="849">
        <v>532.62</v>
      </c>
      <c r="K132" s="837">
        <v>1</v>
      </c>
      <c r="L132" s="849">
        <v>11</v>
      </c>
      <c r="M132" s="850">
        <v>532.62</v>
      </c>
    </row>
    <row r="133" spans="1:13" ht="14.4" customHeight="1" x14ac:dyDescent="0.3">
      <c r="A133" s="831" t="s">
        <v>1328</v>
      </c>
      <c r="B133" s="832" t="s">
        <v>1146</v>
      </c>
      <c r="C133" s="832" t="s">
        <v>1147</v>
      </c>
      <c r="D133" s="832" t="s">
        <v>1148</v>
      </c>
      <c r="E133" s="832" t="s">
        <v>1149</v>
      </c>
      <c r="F133" s="849"/>
      <c r="G133" s="849"/>
      <c r="H133" s="837"/>
      <c r="I133" s="849">
        <v>7</v>
      </c>
      <c r="J133" s="849">
        <v>0</v>
      </c>
      <c r="K133" s="837"/>
      <c r="L133" s="849">
        <v>7</v>
      </c>
      <c r="M133" s="850">
        <v>0</v>
      </c>
    </row>
    <row r="134" spans="1:13" ht="14.4" customHeight="1" x14ac:dyDescent="0.3">
      <c r="A134" s="831" t="s">
        <v>1329</v>
      </c>
      <c r="B134" s="832" t="s">
        <v>1088</v>
      </c>
      <c r="C134" s="832" t="s">
        <v>1340</v>
      </c>
      <c r="D134" s="832" t="s">
        <v>673</v>
      </c>
      <c r="E134" s="832" t="s">
        <v>1090</v>
      </c>
      <c r="F134" s="849"/>
      <c r="G134" s="849"/>
      <c r="H134" s="837">
        <v>0</v>
      </c>
      <c r="I134" s="849">
        <v>1</v>
      </c>
      <c r="J134" s="849">
        <v>736.33</v>
      </c>
      <c r="K134" s="837">
        <v>1</v>
      </c>
      <c r="L134" s="849">
        <v>1</v>
      </c>
      <c r="M134" s="850">
        <v>736.33</v>
      </c>
    </row>
    <row r="135" spans="1:13" ht="14.4" customHeight="1" x14ac:dyDescent="0.3">
      <c r="A135" s="831" t="s">
        <v>1329</v>
      </c>
      <c r="B135" s="832" t="s">
        <v>1088</v>
      </c>
      <c r="C135" s="832" t="s">
        <v>1934</v>
      </c>
      <c r="D135" s="832" t="s">
        <v>1935</v>
      </c>
      <c r="E135" s="832" t="s">
        <v>1936</v>
      </c>
      <c r="F135" s="849"/>
      <c r="G135" s="849"/>
      <c r="H135" s="837">
        <v>0</v>
      </c>
      <c r="I135" s="849">
        <v>1</v>
      </c>
      <c r="J135" s="849">
        <v>2309.36</v>
      </c>
      <c r="K135" s="837">
        <v>1</v>
      </c>
      <c r="L135" s="849">
        <v>1</v>
      </c>
      <c r="M135" s="850">
        <v>2309.36</v>
      </c>
    </row>
    <row r="136" spans="1:13" ht="14.4" customHeight="1" x14ac:dyDescent="0.3">
      <c r="A136" s="831" t="s">
        <v>1329</v>
      </c>
      <c r="B136" s="832" t="s">
        <v>2275</v>
      </c>
      <c r="C136" s="832" t="s">
        <v>1931</v>
      </c>
      <c r="D136" s="832" t="s">
        <v>1932</v>
      </c>
      <c r="E136" s="832" t="s">
        <v>1933</v>
      </c>
      <c r="F136" s="849">
        <v>2</v>
      </c>
      <c r="G136" s="849">
        <v>197.5</v>
      </c>
      <c r="H136" s="837">
        <v>1</v>
      </c>
      <c r="I136" s="849"/>
      <c r="J136" s="849"/>
      <c r="K136" s="837">
        <v>0</v>
      </c>
      <c r="L136" s="849">
        <v>2</v>
      </c>
      <c r="M136" s="850">
        <v>197.5</v>
      </c>
    </row>
    <row r="137" spans="1:13" ht="14.4" customHeight="1" x14ac:dyDescent="0.3">
      <c r="A137" s="831" t="s">
        <v>1329</v>
      </c>
      <c r="B137" s="832" t="s">
        <v>2274</v>
      </c>
      <c r="C137" s="832" t="s">
        <v>1787</v>
      </c>
      <c r="D137" s="832" t="s">
        <v>1788</v>
      </c>
      <c r="E137" s="832" t="s">
        <v>1789</v>
      </c>
      <c r="F137" s="849"/>
      <c r="G137" s="849"/>
      <c r="H137" s="837">
        <v>0</v>
      </c>
      <c r="I137" s="849">
        <v>5</v>
      </c>
      <c r="J137" s="849">
        <v>484.2</v>
      </c>
      <c r="K137" s="837">
        <v>1</v>
      </c>
      <c r="L137" s="849">
        <v>5</v>
      </c>
      <c r="M137" s="850">
        <v>484.2</v>
      </c>
    </row>
    <row r="138" spans="1:13" ht="14.4" customHeight="1" x14ac:dyDescent="0.3">
      <c r="A138" s="831" t="s">
        <v>1329</v>
      </c>
      <c r="B138" s="832" t="s">
        <v>2274</v>
      </c>
      <c r="C138" s="832" t="s">
        <v>1875</v>
      </c>
      <c r="D138" s="832" t="s">
        <v>1788</v>
      </c>
      <c r="E138" s="832" t="s">
        <v>1876</v>
      </c>
      <c r="F138" s="849"/>
      <c r="G138" s="849"/>
      <c r="H138" s="837">
        <v>0</v>
      </c>
      <c r="I138" s="849">
        <v>11</v>
      </c>
      <c r="J138" s="849">
        <v>2130.4800000000005</v>
      </c>
      <c r="K138" s="837">
        <v>1</v>
      </c>
      <c r="L138" s="849">
        <v>11</v>
      </c>
      <c r="M138" s="850">
        <v>2130.4800000000005</v>
      </c>
    </row>
    <row r="139" spans="1:13" ht="14.4" customHeight="1" x14ac:dyDescent="0.3">
      <c r="A139" s="831" t="s">
        <v>1329</v>
      </c>
      <c r="B139" s="832" t="s">
        <v>1143</v>
      </c>
      <c r="C139" s="832" t="s">
        <v>1144</v>
      </c>
      <c r="D139" s="832" t="s">
        <v>636</v>
      </c>
      <c r="E139" s="832" t="s">
        <v>1145</v>
      </c>
      <c r="F139" s="849"/>
      <c r="G139" s="849"/>
      <c r="H139" s="837">
        <v>0</v>
      </c>
      <c r="I139" s="849">
        <v>13</v>
      </c>
      <c r="J139" s="849">
        <v>629.46</v>
      </c>
      <c r="K139" s="837">
        <v>1</v>
      </c>
      <c r="L139" s="849">
        <v>13</v>
      </c>
      <c r="M139" s="850">
        <v>629.46</v>
      </c>
    </row>
    <row r="140" spans="1:13" ht="14.4" customHeight="1" x14ac:dyDescent="0.3">
      <c r="A140" s="831" t="s">
        <v>1329</v>
      </c>
      <c r="B140" s="832" t="s">
        <v>1146</v>
      </c>
      <c r="C140" s="832" t="s">
        <v>1147</v>
      </c>
      <c r="D140" s="832" t="s">
        <v>1148</v>
      </c>
      <c r="E140" s="832" t="s">
        <v>1149</v>
      </c>
      <c r="F140" s="849"/>
      <c r="G140" s="849"/>
      <c r="H140" s="837"/>
      <c r="I140" s="849">
        <v>10</v>
      </c>
      <c r="J140" s="849">
        <v>0</v>
      </c>
      <c r="K140" s="837"/>
      <c r="L140" s="849">
        <v>10</v>
      </c>
      <c r="M140" s="850">
        <v>0</v>
      </c>
    </row>
    <row r="141" spans="1:13" ht="14.4" customHeight="1" x14ac:dyDescent="0.3">
      <c r="A141" s="831" t="s">
        <v>1329</v>
      </c>
      <c r="B141" s="832" t="s">
        <v>1153</v>
      </c>
      <c r="C141" s="832" t="s">
        <v>1271</v>
      </c>
      <c r="D141" s="832" t="s">
        <v>749</v>
      </c>
      <c r="E141" s="832" t="s">
        <v>1272</v>
      </c>
      <c r="F141" s="849"/>
      <c r="G141" s="849"/>
      <c r="H141" s="837"/>
      <c r="I141" s="849">
        <v>1</v>
      </c>
      <c r="J141" s="849">
        <v>0</v>
      </c>
      <c r="K141" s="837"/>
      <c r="L141" s="849">
        <v>1</v>
      </c>
      <c r="M141" s="850">
        <v>0</v>
      </c>
    </row>
    <row r="142" spans="1:13" ht="14.4" customHeight="1" x14ac:dyDescent="0.3">
      <c r="A142" s="831" t="s">
        <v>1329</v>
      </c>
      <c r="B142" s="832" t="s">
        <v>1156</v>
      </c>
      <c r="C142" s="832" t="s">
        <v>1157</v>
      </c>
      <c r="D142" s="832" t="s">
        <v>741</v>
      </c>
      <c r="E142" s="832" t="s">
        <v>1158</v>
      </c>
      <c r="F142" s="849"/>
      <c r="G142" s="849"/>
      <c r="H142" s="837">
        <v>0</v>
      </c>
      <c r="I142" s="849">
        <v>1</v>
      </c>
      <c r="J142" s="849">
        <v>63.75</v>
      </c>
      <c r="K142" s="837">
        <v>1</v>
      </c>
      <c r="L142" s="849">
        <v>1</v>
      </c>
      <c r="M142" s="850">
        <v>63.75</v>
      </c>
    </row>
    <row r="143" spans="1:13" ht="14.4" customHeight="1" x14ac:dyDescent="0.3">
      <c r="A143" s="831" t="s">
        <v>1329</v>
      </c>
      <c r="B143" s="832" t="s">
        <v>2282</v>
      </c>
      <c r="C143" s="832" t="s">
        <v>1946</v>
      </c>
      <c r="D143" s="832" t="s">
        <v>1947</v>
      </c>
      <c r="E143" s="832" t="s">
        <v>2283</v>
      </c>
      <c r="F143" s="849"/>
      <c r="G143" s="849"/>
      <c r="H143" s="837">
        <v>0</v>
      </c>
      <c r="I143" s="849">
        <v>1</v>
      </c>
      <c r="J143" s="849">
        <v>707.67</v>
      </c>
      <c r="K143" s="837">
        <v>1</v>
      </c>
      <c r="L143" s="849">
        <v>1</v>
      </c>
      <c r="M143" s="850">
        <v>707.67</v>
      </c>
    </row>
    <row r="144" spans="1:13" ht="14.4" customHeight="1" x14ac:dyDescent="0.3">
      <c r="A144" s="831" t="s">
        <v>1330</v>
      </c>
      <c r="B144" s="832" t="s">
        <v>1088</v>
      </c>
      <c r="C144" s="832" t="s">
        <v>1354</v>
      </c>
      <c r="D144" s="832" t="s">
        <v>673</v>
      </c>
      <c r="E144" s="832" t="s">
        <v>1092</v>
      </c>
      <c r="F144" s="849"/>
      <c r="G144" s="849"/>
      <c r="H144" s="837">
        <v>0</v>
      </c>
      <c r="I144" s="849">
        <v>2</v>
      </c>
      <c r="J144" s="849">
        <v>981.78</v>
      </c>
      <c r="K144" s="837">
        <v>1</v>
      </c>
      <c r="L144" s="849">
        <v>2</v>
      </c>
      <c r="M144" s="850">
        <v>981.78</v>
      </c>
    </row>
    <row r="145" spans="1:13" ht="14.4" customHeight="1" x14ac:dyDescent="0.3">
      <c r="A145" s="831" t="s">
        <v>1330</v>
      </c>
      <c r="B145" s="832" t="s">
        <v>1088</v>
      </c>
      <c r="C145" s="832" t="s">
        <v>1340</v>
      </c>
      <c r="D145" s="832" t="s">
        <v>673</v>
      </c>
      <c r="E145" s="832" t="s">
        <v>1090</v>
      </c>
      <c r="F145" s="849"/>
      <c r="G145" s="849"/>
      <c r="H145" s="837">
        <v>0</v>
      </c>
      <c r="I145" s="849">
        <v>1</v>
      </c>
      <c r="J145" s="849">
        <v>736.33</v>
      </c>
      <c r="K145" s="837">
        <v>1</v>
      </c>
      <c r="L145" s="849">
        <v>1</v>
      </c>
      <c r="M145" s="850">
        <v>736.33</v>
      </c>
    </row>
    <row r="146" spans="1:13" ht="14.4" customHeight="1" x14ac:dyDescent="0.3">
      <c r="A146" s="831" t="s">
        <v>1330</v>
      </c>
      <c r="B146" s="832" t="s">
        <v>2274</v>
      </c>
      <c r="C146" s="832" t="s">
        <v>1787</v>
      </c>
      <c r="D146" s="832" t="s">
        <v>1788</v>
      </c>
      <c r="E146" s="832" t="s">
        <v>1789</v>
      </c>
      <c r="F146" s="849"/>
      <c r="G146" s="849"/>
      <c r="H146" s="837">
        <v>0</v>
      </c>
      <c r="I146" s="849">
        <v>1</v>
      </c>
      <c r="J146" s="849">
        <v>96.84</v>
      </c>
      <c r="K146" s="837">
        <v>1</v>
      </c>
      <c r="L146" s="849">
        <v>1</v>
      </c>
      <c r="M146" s="850">
        <v>96.84</v>
      </c>
    </row>
    <row r="147" spans="1:13" ht="14.4" customHeight="1" x14ac:dyDescent="0.3">
      <c r="A147" s="831" t="s">
        <v>1330</v>
      </c>
      <c r="B147" s="832" t="s">
        <v>1143</v>
      </c>
      <c r="C147" s="832" t="s">
        <v>1144</v>
      </c>
      <c r="D147" s="832" t="s">
        <v>636</v>
      </c>
      <c r="E147" s="832" t="s">
        <v>1145</v>
      </c>
      <c r="F147" s="849"/>
      <c r="G147" s="849"/>
      <c r="H147" s="837">
        <v>0</v>
      </c>
      <c r="I147" s="849">
        <v>2</v>
      </c>
      <c r="J147" s="849">
        <v>96.84</v>
      </c>
      <c r="K147" s="837">
        <v>1</v>
      </c>
      <c r="L147" s="849">
        <v>2</v>
      </c>
      <c r="M147" s="850">
        <v>96.84</v>
      </c>
    </row>
    <row r="148" spans="1:13" ht="14.4" customHeight="1" x14ac:dyDescent="0.3">
      <c r="A148" s="831" t="s">
        <v>1330</v>
      </c>
      <c r="B148" s="832" t="s">
        <v>1146</v>
      </c>
      <c r="C148" s="832" t="s">
        <v>1147</v>
      </c>
      <c r="D148" s="832" t="s">
        <v>1148</v>
      </c>
      <c r="E148" s="832" t="s">
        <v>1149</v>
      </c>
      <c r="F148" s="849"/>
      <c r="G148" s="849"/>
      <c r="H148" s="837"/>
      <c r="I148" s="849">
        <v>6</v>
      </c>
      <c r="J148" s="849">
        <v>0</v>
      </c>
      <c r="K148" s="837"/>
      <c r="L148" s="849">
        <v>6</v>
      </c>
      <c r="M148" s="850">
        <v>0</v>
      </c>
    </row>
    <row r="149" spans="1:13" ht="14.4" customHeight="1" x14ac:dyDescent="0.3">
      <c r="A149" s="831" t="s">
        <v>1331</v>
      </c>
      <c r="B149" s="832" t="s">
        <v>1088</v>
      </c>
      <c r="C149" s="832" t="s">
        <v>1739</v>
      </c>
      <c r="D149" s="832" t="s">
        <v>673</v>
      </c>
      <c r="E149" s="832" t="s">
        <v>1167</v>
      </c>
      <c r="F149" s="849"/>
      <c r="G149" s="849"/>
      <c r="H149" s="837">
        <v>0</v>
      </c>
      <c r="I149" s="849">
        <v>3</v>
      </c>
      <c r="J149" s="849">
        <v>1104.48</v>
      </c>
      <c r="K149" s="837">
        <v>1</v>
      </c>
      <c r="L149" s="849">
        <v>3</v>
      </c>
      <c r="M149" s="850">
        <v>1104.48</v>
      </c>
    </row>
    <row r="150" spans="1:13" ht="14.4" customHeight="1" x14ac:dyDescent="0.3">
      <c r="A150" s="831" t="s">
        <v>1331</v>
      </c>
      <c r="B150" s="832" t="s">
        <v>1088</v>
      </c>
      <c r="C150" s="832" t="s">
        <v>1354</v>
      </c>
      <c r="D150" s="832" t="s">
        <v>673</v>
      </c>
      <c r="E150" s="832" t="s">
        <v>1092</v>
      </c>
      <c r="F150" s="849"/>
      <c r="G150" s="849"/>
      <c r="H150" s="837">
        <v>0</v>
      </c>
      <c r="I150" s="849">
        <v>8</v>
      </c>
      <c r="J150" s="849">
        <v>3927.12</v>
      </c>
      <c r="K150" s="837">
        <v>1</v>
      </c>
      <c r="L150" s="849">
        <v>8</v>
      </c>
      <c r="M150" s="850">
        <v>3927.12</v>
      </c>
    </row>
    <row r="151" spans="1:13" ht="14.4" customHeight="1" x14ac:dyDescent="0.3">
      <c r="A151" s="831" t="s">
        <v>1331</v>
      </c>
      <c r="B151" s="832" t="s">
        <v>1088</v>
      </c>
      <c r="C151" s="832" t="s">
        <v>1340</v>
      </c>
      <c r="D151" s="832" t="s">
        <v>673</v>
      </c>
      <c r="E151" s="832" t="s">
        <v>1090</v>
      </c>
      <c r="F151" s="849"/>
      <c r="G151" s="849"/>
      <c r="H151" s="837">
        <v>0</v>
      </c>
      <c r="I151" s="849">
        <v>23</v>
      </c>
      <c r="J151" s="849">
        <v>16935.59</v>
      </c>
      <c r="K151" s="837">
        <v>1</v>
      </c>
      <c r="L151" s="849">
        <v>23</v>
      </c>
      <c r="M151" s="850">
        <v>16935.59</v>
      </c>
    </row>
    <row r="152" spans="1:13" ht="14.4" customHeight="1" x14ac:dyDescent="0.3">
      <c r="A152" s="831" t="s">
        <v>1331</v>
      </c>
      <c r="B152" s="832" t="s">
        <v>1088</v>
      </c>
      <c r="C152" s="832" t="s">
        <v>1341</v>
      </c>
      <c r="D152" s="832" t="s">
        <v>673</v>
      </c>
      <c r="E152" s="832" t="s">
        <v>1165</v>
      </c>
      <c r="F152" s="849"/>
      <c r="G152" s="849"/>
      <c r="H152" s="837">
        <v>0</v>
      </c>
      <c r="I152" s="849">
        <v>11</v>
      </c>
      <c r="J152" s="849">
        <v>10161.14</v>
      </c>
      <c r="K152" s="837">
        <v>1</v>
      </c>
      <c r="L152" s="849">
        <v>11</v>
      </c>
      <c r="M152" s="850">
        <v>10161.14</v>
      </c>
    </row>
    <row r="153" spans="1:13" ht="14.4" customHeight="1" x14ac:dyDescent="0.3">
      <c r="A153" s="831" t="s">
        <v>1331</v>
      </c>
      <c r="B153" s="832" t="s">
        <v>1088</v>
      </c>
      <c r="C153" s="832" t="s">
        <v>2020</v>
      </c>
      <c r="D153" s="832" t="s">
        <v>673</v>
      </c>
      <c r="E153" s="832" t="s">
        <v>2021</v>
      </c>
      <c r="F153" s="849"/>
      <c r="G153" s="849"/>
      <c r="H153" s="837">
        <v>0</v>
      </c>
      <c r="I153" s="849">
        <v>1</v>
      </c>
      <c r="J153" s="849">
        <v>1154.68</v>
      </c>
      <c r="K153" s="837">
        <v>1</v>
      </c>
      <c r="L153" s="849">
        <v>1</v>
      </c>
      <c r="M153" s="850">
        <v>1154.68</v>
      </c>
    </row>
    <row r="154" spans="1:13" ht="14.4" customHeight="1" x14ac:dyDescent="0.3">
      <c r="A154" s="831" t="s">
        <v>1331</v>
      </c>
      <c r="B154" s="832" t="s">
        <v>1088</v>
      </c>
      <c r="C154" s="832" t="s">
        <v>2081</v>
      </c>
      <c r="D154" s="832" t="s">
        <v>673</v>
      </c>
      <c r="E154" s="832" t="s">
        <v>2021</v>
      </c>
      <c r="F154" s="849"/>
      <c r="G154" s="849"/>
      <c r="H154" s="837">
        <v>0</v>
      </c>
      <c r="I154" s="849">
        <v>2</v>
      </c>
      <c r="J154" s="849">
        <v>2309.36</v>
      </c>
      <c r="K154" s="837">
        <v>1</v>
      </c>
      <c r="L154" s="849">
        <v>2</v>
      </c>
      <c r="M154" s="850">
        <v>2309.36</v>
      </c>
    </row>
    <row r="155" spans="1:13" ht="14.4" customHeight="1" x14ac:dyDescent="0.3">
      <c r="A155" s="831" t="s">
        <v>1331</v>
      </c>
      <c r="B155" s="832" t="s">
        <v>1114</v>
      </c>
      <c r="C155" s="832" t="s">
        <v>2056</v>
      </c>
      <c r="D155" s="832" t="s">
        <v>642</v>
      </c>
      <c r="E155" s="832" t="s">
        <v>2057</v>
      </c>
      <c r="F155" s="849"/>
      <c r="G155" s="849"/>
      <c r="H155" s="837">
        <v>0</v>
      </c>
      <c r="I155" s="849">
        <v>1</v>
      </c>
      <c r="J155" s="849">
        <v>117.03</v>
      </c>
      <c r="K155" s="837">
        <v>1</v>
      </c>
      <c r="L155" s="849">
        <v>1</v>
      </c>
      <c r="M155" s="850">
        <v>117.03</v>
      </c>
    </row>
    <row r="156" spans="1:13" ht="14.4" customHeight="1" x14ac:dyDescent="0.3">
      <c r="A156" s="831" t="s">
        <v>1331</v>
      </c>
      <c r="B156" s="832" t="s">
        <v>2284</v>
      </c>
      <c r="C156" s="832" t="s">
        <v>2049</v>
      </c>
      <c r="D156" s="832" t="s">
        <v>2050</v>
      </c>
      <c r="E156" s="832" t="s">
        <v>2019</v>
      </c>
      <c r="F156" s="849"/>
      <c r="G156" s="849"/>
      <c r="H156" s="837">
        <v>0</v>
      </c>
      <c r="I156" s="849">
        <v>1</v>
      </c>
      <c r="J156" s="849">
        <v>139.77000000000001</v>
      </c>
      <c r="K156" s="837">
        <v>1</v>
      </c>
      <c r="L156" s="849">
        <v>1</v>
      </c>
      <c r="M156" s="850">
        <v>139.77000000000001</v>
      </c>
    </row>
    <row r="157" spans="1:13" ht="14.4" customHeight="1" x14ac:dyDescent="0.3">
      <c r="A157" s="831" t="s">
        <v>1331</v>
      </c>
      <c r="B157" s="832" t="s">
        <v>1126</v>
      </c>
      <c r="C157" s="832" t="s">
        <v>1265</v>
      </c>
      <c r="D157" s="832" t="s">
        <v>1017</v>
      </c>
      <c r="E157" s="832" t="s">
        <v>1266</v>
      </c>
      <c r="F157" s="849"/>
      <c r="G157" s="849"/>
      <c r="H157" s="837">
        <v>0</v>
      </c>
      <c r="I157" s="849">
        <v>1</v>
      </c>
      <c r="J157" s="849">
        <v>225.06</v>
      </c>
      <c r="K157" s="837">
        <v>1</v>
      </c>
      <c r="L157" s="849">
        <v>1</v>
      </c>
      <c r="M157" s="850">
        <v>225.06</v>
      </c>
    </row>
    <row r="158" spans="1:13" ht="14.4" customHeight="1" x14ac:dyDescent="0.3">
      <c r="A158" s="831" t="s">
        <v>1331</v>
      </c>
      <c r="B158" s="832" t="s">
        <v>1187</v>
      </c>
      <c r="C158" s="832" t="s">
        <v>1188</v>
      </c>
      <c r="D158" s="832" t="s">
        <v>1189</v>
      </c>
      <c r="E158" s="832" t="s">
        <v>1190</v>
      </c>
      <c r="F158" s="849"/>
      <c r="G158" s="849"/>
      <c r="H158" s="837">
        <v>0</v>
      </c>
      <c r="I158" s="849">
        <v>15</v>
      </c>
      <c r="J158" s="849">
        <v>2557.8000000000002</v>
      </c>
      <c r="K158" s="837">
        <v>1</v>
      </c>
      <c r="L158" s="849">
        <v>15</v>
      </c>
      <c r="M158" s="850">
        <v>2557.8000000000002</v>
      </c>
    </row>
    <row r="159" spans="1:13" ht="14.4" customHeight="1" x14ac:dyDescent="0.3">
      <c r="A159" s="831" t="s">
        <v>1331</v>
      </c>
      <c r="B159" s="832" t="s">
        <v>1187</v>
      </c>
      <c r="C159" s="832" t="s">
        <v>1394</v>
      </c>
      <c r="D159" s="832" t="s">
        <v>1189</v>
      </c>
      <c r="E159" s="832" t="s">
        <v>1395</v>
      </c>
      <c r="F159" s="849"/>
      <c r="G159" s="849"/>
      <c r="H159" s="837">
        <v>0</v>
      </c>
      <c r="I159" s="849">
        <v>2</v>
      </c>
      <c r="J159" s="849">
        <v>545.66</v>
      </c>
      <c r="K159" s="837">
        <v>1</v>
      </c>
      <c r="L159" s="849">
        <v>2</v>
      </c>
      <c r="M159" s="850">
        <v>545.66</v>
      </c>
    </row>
    <row r="160" spans="1:13" ht="14.4" customHeight="1" x14ac:dyDescent="0.3">
      <c r="A160" s="831" t="s">
        <v>1331</v>
      </c>
      <c r="B160" s="832" t="s">
        <v>1146</v>
      </c>
      <c r="C160" s="832" t="s">
        <v>1147</v>
      </c>
      <c r="D160" s="832" t="s">
        <v>1148</v>
      </c>
      <c r="E160" s="832" t="s">
        <v>1149</v>
      </c>
      <c r="F160" s="849"/>
      <c r="G160" s="849"/>
      <c r="H160" s="837"/>
      <c r="I160" s="849">
        <v>25</v>
      </c>
      <c r="J160" s="849">
        <v>0</v>
      </c>
      <c r="K160" s="837"/>
      <c r="L160" s="849">
        <v>25</v>
      </c>
      <c r="M160" s="850">
        <v>0</v>
      </c>
    </row>
    <row r="161" spans="1:13" ht="14.4" customHeight="1" x14ac:dyDescent="0.3">
      <c r="A161" s="831" t="s">
        <v>1331</v>
      </c>
      <c r="B161" s="832" t="s">
        <v>1153</v>
      </c>
      <c r="C161" s="832" t="s">
        <v>1271</v>
      </c>
      <c r="D161" s="832" t="s">
        <v>749</v>
      </c>
      <c r="E161" s="832" t="s">
        <v>1272</v>
      </c>
      <c r="F161" s="849"/>
      <c r="G161" s="849"/>
      <c r="H161" s="837"/>
      <c r="I161" s="849">
        <v>1</v>
      </c>
      <c r="J161" s="849">
        <v>0</v>
      </c>
      <c r="K161" s="837"/>
      <c r="L161" s="849">
        <v>1</v>
      </c>
      <c r="M161" s="850">
        <v>0</v>
      </c>
    </row>
    <row r="162" spans="1:13" ht="14.4" customHeight="1" x14ac:dyDescent="0.3">
      <c r="A162" s="831" t="s">
        <v>1332</v>
      </c>
      <c r="B162" s="832" t="s">
        <v>1088</v>
      </c>
      <c r="C162" s="832" t="s">
        <v>1340</v>
      </c>
      <c r="D162" s="832" t="s">
        <v>673</v>
      </c>
      <c r="E162" s="832" t="s">
        <v>1090</v>
      </c>
      <c r="F162" s="849"/>
      <c r="G162" s="849"/>
      <c r="H162" s="837">
        <v>0</v>
      </c>
      <c r="I162" s="849">
        <v>1</v>
      </c>
      <c r="J162" s="849">
        <v>736.33</v>
      </c>
      <c r="K162" s="837">
        <v>1</v>
      </c>
      <c r="L162" s="849">
        <v>1</v>
      </c>
      <c r="M162" s="850">
        <v>736.33</v>
      </c>
    </row>
    <row r="163" spans="1:13" ht="14.4" customHeight="1" x14ac:dyDescent="0.3">
      <c r="A163" s="831" t="s">
        <v>1332</v>
      </c>
      <c r="B163" s="832" t="s">
        <v>1126</v>
      </c>
      <c r="C163" s="832" t="s">
        <v>1127</v>
      </c>
      <c r="D163" s="832" t="s">
        <v>1017</v>
      </c>
      <c r="E163" s="832" t="s">
        <v>1128</v>
      </c>
      <c r="F163" s="849"/>
      <c r="G163" s="849"/>
      <c r="H163" s="837">
        <v>0</v>
      </c>
      <c r="I163" s="849">
        <v>1</v>
      </c>
      <c r="J163" s="849">
        <v>154.36000000000001</v>
      </c>
      <c r="K163" s="837">
        <v>1</v>
      </c>
      <c r="L163" s="849">
        <v>1</v>
      </c>
      <c r="M163" s="850">
        <v>154.36000000000001</v>
      </c>
    </row>
    <row r="164" spans="1:13" ht="14.4" customHeight="1" x14ac:dyDescent="0.3">
      <c r="A164" s="831" t="s">
        <v>1332</v>
      </c>
      <c r="B164" s="832" t="s">
        <v>1143</v>
      </c>
      <c r="C164" s="832" t="s">
        <v>1144</v>
      </c>
      <c r="D164" s="832" t="s">
        <v>636</v>
      </c>
      <c r="E164" s="832" t="s">
        <v>1145</v>
      </c>
      <c r="F164" s="849"/>
      <c r="G164" s="849"/>
      <c r="H164" s="837">
        <v>0</v>
      </c>
      <c r="I164" s="849">
        <v>2</v>
      </c>
      <c r="J164" s="849">
        <v>96.84</v>
      </c>
      <c r="K164" s="837">
        <v>1</v>
      </c>
      <c r="L164" s="849">
        <v>2</v>
      </c>
      <c r="M164" s="850">
        <v>96.84</v>
      </c>
    </row>
    <row r="165" spans="1:13" ht="14.4" customHeight="1" x14ac:dyDescent="0.3">
      <c r="A165" s="831" t="s">
        <v>1332</v>
      </c>
      <c r="B165" s="832" t="s">
        <v>1146</v>
      </c>
      <c r="C165" s="832" t="s">
        <v>1147</v>
      </c>
      <c r="D165" s="832" t="s">
        <v>1148</v>
      </c>
      <c r="E165" s="832" t="s">
        <v>1149</v>
      </c>
      <c r="F165" s="849"/>
      <c r="G165" s="849"/>
      <c r="H165" s="837"/>
      <c r="I165" s="849">
        <v>5</v>
      </c>
      <c r="J165" s="849">
        <v>0</v>
      </c>
      <c r="K165" s="837"/>
      <c r="L165" s="849">
        <v>5</v>
      </c>
      <c r="M165" s="850">
        <v>0</v>
      </c>
    </row>
    <row r="166" spans="1:13" ht="14.4" customHeight="1" x14ac:dyDescent="0.3">
      <c r="A166" s="831" t="s">
        <v>1333</v>
      </c>
      <c r="B166" s="832" t="s">
        <v>1088</v>
      </c>
      <c r="C166" s="832" t="s">
        <v>1340</v>
      </c>
      <c r="D166" s="832" t="s">
        <v>673</v>
      </c>
      <c r="E166" s="832" t="s">
        <v>1090</v>
      </c>
      <c r="F166" s="849"/>
      <c r="G166" s="849"/>
      <c r="H166" s="837">
        <v>0</v>
      </c>
      <c r="I166" s="849">
        <v>33</v>
      </c>
      <c r="J166" s="849">
        <v>24298.89</v>
      </c>
      <c r="K166" s="837">
        <v>1</v>
      </c>
      <c r="L166" s="849">
        <v>33</v>
      </c>
      <c r="M166" s="850">
        <v>24298.89</v>
      </c>
    </row>
    <row r="167" spans="1:13" ht="14.4" customHeight="1" x14ac:dyDescent="0.3">
      <c r="A167" s="831" t="s">
        <v>1333</v>
      </c>
      <c r="B167" s="832" t="s">
        <v>1088</v>
      </c>
      <c r="C167" s="832" t="s">
        <v>2020</v>
      </c>
      <c r="D167" s="832" t="s">
        <v>673</v>
      </c>
      <c r="E167" s="832" t="s">
        <v>2021</v>
      </c>
      <c r="F167" s="849"/>
      <c r="G167" s="849"/>
      <c r="H167" s="837">
        <v>0</v>
      </c>
      <c r="I167" s="849">
        <v>1</v>
      </c>
      <c r="J167" s="849">
        <v>1154.68</v>
      </c>
      <c r="K167" s="837">
        <v>1</v>
      </c>
      <c r="L167" s="849">
        <v>1</v>
      </c>
      <c r="M167" s="850">
        <v>1154.68</v>
      </c>
    </row>
    <row r="168" spans="1:13" ht="14.4" customHeight="1" x14ac:dyDescent="0.3">
      <c r="A168" s="831" t="s">
        <v>1333</v>
      </c>
      <c r="B168" s="832" t="s">
        <v>1187</v>
      </c>
      <c r="C168" s="832" t="s">
        <v>1188</v>
      </c>
      <c r="D168" s="832" t="s">
        <v>1189</v>
      </c>
      <c r="E168" s="832" t="s">
        <v>1190</v>
      </c>
      <c r="F168" s="849"/>
      <c r="G168" s="849"/>
      <c r="H168" s="837">
        <v>0</v>
      </c>
      <c r="I168" s="849">
        <v>1</v>
      </c>
      <c r="J168" s="849">
        <v>170.52</v>
      </c>
      <c r="K168" s="837">
        <v>1</v>
      </c>
      <c r="L168" s="849">
        <v>1</v>
      </c>
      <c r="M168" s="850">
        <v>170.52</v>
      </c>
    </row>
    <row r="169" spans="1:13" ht="14.4" customHeight="1" x14ac:dyDescent="0.3">
      <c r="A169" s="831" t="s">
        <v>1333</v>
      </c>
      <c r="B169" s="832" t="s">
        <v>1143</v>
      </c>
      <c r="C169" s="832" t="s">
        <v>1144</v>
      </c>
      <c r="D169" s="832" t="s">
        <v>636</v>
      </c>
      <c r="E169" s="832" t="s">
        <v>1145</v>
      </c>
      <c r="F169" s="849"/>
      <c r="G169" s="849"/>
      <c r="H169" s="837">
        <v>0</v>
      </c>
      <c r="I169" s="849">
        <v>17</v>
      </c>
      <c r="J169" s="849">
        <v>823.14</v>
      </c>
      <c r="K169" s="837">
        <v>1</v>
      </c>
      <c r="L169" s="849">
        <v>17</v>
      </c>
      <c r="M169" s="850">
        <v>823.14</v>
      </c>
    </row>
    <row r="170" spans="1:13" ht="14.4" customHeight="1" x14ac:dyDescent="0.3">
      <c r="A170" s="831" t="s">
        <v>1333</v>
      </c>
      <c r="B170" s="832" t="s">
        <v>1146</v>
      </c>
      <c r="C170" s="832" t="s">
        <v>1147</v>
      </c>
      <c r="D170" s="832" t="s">
        <v>1148</v>
      </c>
      <c r="E170" s="832" t="s">
        <v>1149</v>
      </c>
      <c r="F170" s="849"/>
      <c r="G170" s="849"/>
      <c r="H170" s="837"/>
      <c r="I170" s="849">
        <v>5</v>
      </c>
      <c r="J170" s="849">
        <v>0</v>
      </c>
      <c r="K170" s="837"/>
      <c r="L170" s="849">
        <v>5</v>
      </c>
      <c r="M170" s="850">
        <v>0</v>
      </c>
    </row>
    <row r="171" spans="1:13" ht="14.4" customHeight="1" x14ac:dyDescent="0.3">
      <c r="A171" s="831" t="s">
        <v>1333</v>
      </c>
      <c r="B171" s="832" t="s">
        <v>1159</v>
      </c>
      <c r="C171" s="832" t="s">
        <v>2018</v>
      </c>
      <c r="D171" s="832" t="s">
        <v>747</v>
      </c>
      <c r="E171" s="832" t="s">
        <v>2019</v>
      </c>
      <c r="F171" s="849"/>
      <c r="G171" s="849"/>
      <c r="H171" s="837">
        <v>0</v>
      </c>
      <c r="I171" s="849">
        <v>1</v>
      </c>
      <c r="J171" s="849">
        <v>176.32</v>
      </c>
      <c r="K171" s="837">
        <v>1</v>
      </c>
      <c r="L171" s="849">
        <v>1</v>
      </c>
      <c r="M171" s="850">
        <v>176.32</v>
      </c>
    </row>
    <row r="172" spans="1:13" ht="14.4" customHeight="1" x14ac:dyDescent="0.3">
      <c r="A172" s="831" t="s">
        <v>1334</v>
      </c>
      <c r="B172" s="832" t="s">
        <v>1088</v>
      </c>
      <c r="C172" s="832" t="s">
        <v>1354</v>
      </c>
      <c r="D172" s="832" t="s">
        <v>673</v>
      </c>
      <c r="E172" s="832" t="s">
        <v>1092</v>
      </c>
      <c r="F172" s="849"/>
      <c r="G172" s="849"/>
      <c r="H172" s="837">
        <v>0</v>
      </c>
      <c r="I172" s="849">
        <v>1</v>
      </c>
      <c r="J172" s="849">
        <v>490.89</v>
      </c>
      <c r="K172" s="837">
        <v>1</v>
      </c>
      <c r="L172" s="849">
        <v>1</v>
      </c>
      <c r="M172" s="850">
        <v>490.89</v>
      </c>
    </row>
    <row r="173" spans="1:13" ht="14.4" customHeight="1" x14ac:dyDescent="0.3">
      <c r="A173" s="831" t="s">
        <v>1334</v>
      </c>
      <c r="B173" s="832" t="s">
        <v>1088</v>
      </c>
      <c r="C173" s="832" t="s">
        <v>1340</v>
      </c>
      <c r="D173" s="832" t="s">
        <v>673</v>
      </c>
      <c r="E173" s="832" t="s">
        <v>1090</v>
      </c>
      <c r="F173" s="849"/>
      <c r="G173" s="849"/>
      <c r="H173" s="837">
        <v>0</v>
      </c>
      <c r="I173" s="849">
        <v>2</v>
      </c>
      <c r="J173" s="849">
        <v>1472.66</v>
      </c>
      <c r="K173" s="837">
        <v>1</v>
      </c>
      <c r="L173" s="849">
        <v>2</v>
      </c>
      <c r="M173" s="850">
        <v>1472.66</v>
      </c>
    </row>
    <row r="174" spans="1:13" ht="14.4" customHeight="1" x14ac:dyDescent="0.3">
      <c r="A174" s="831" t="s">
        <v>1334</v>
      </c>
      <c r="B174" s="832" t="s">
        <v>1126</v>
      </c>
      <c r="C174" s="832" t="s">
        <v>1127</v>
      </c>
      <c r="D174" s="832" t="s">
        <v>1017</v>
      </c>
      <c r="E174" s="832" t="s">
        <v>1128</v>
      </c>
      <c r="F174" s="849"/>
      <c r="G174" s="849"/>
      <c r="H174" s="837">
        <v>0</v>
      </c>
      <c r="I174" s="849">
        <v>1</v>
      </c>
      <c r="J174" s="849">
        <v>154.36000000000001</v>
      </c>
      <c r="K174" s="837">
        <v>1</v>
      </c>
      <c r="L174" s="849">
        <v>1</v>
      </c>
      <c r="M174" s="850">
        <v>154.36000000000001</v>
      </c>
    </row>
    <row r="175" spans="1:13" ht="14.4" customHeight="1" x14ac:dyDescent="0.3">
      <c r="A175" s="831" t="s">
        <v>1334</v>
      </c>
      <c r="B175" s="832" t="s">
        <v>1187</v>
      </c>
      <c r="C175" s="832" t="s">
        <v>1394</v>
      </c>
      <c r="D175" s="832" t="s">
        <v>1189</v>
      </c>
      <c r="E175" s="832" t="s">
        <v>1395</v>
      </c>
      <c r="F175" s="849"/>
      <c r="G175" s="849"/>
      <c r="H175" s="837">
        <v>0</v>
      </c>
      <c r="I175" s="849">
        <v>1</v>
      </c>
      <c r="J175" s="849">
        <v>272.83</v>
      </c>
      <c r="K175" s="837">
        <v>1</v>
      </c>
      <c r="L175" s="849">
        <v>1</v>
      </c>
      <c r="M175" s="850">
        <v>272.83</v>
      </c>
    </row>
    <row r="176" spans="1:13" ht="14.4" customHeight="1" x14ac:dyDescent="0.3">
      <c r="A176" s="831" t="s">
        <v>1334</v>
      </c>
      <c r="B176" s="832" t="s">
        <v>1143</v>
      </c>
      <c r="C176" s="832" t="s">
        <v>1144</v>
      </c>
      <c r="D176" s="832" t="s">
        <v>636</v>
      </c>
      <c r="E176" s="832" t="s">
        <v>1145</v>
      </c>
      <c r="F176" s="849"/>
      <c r="G176" s="849"/>
      <c r="H176" s="837">
        <v>0</v>
      </c>
      <c r="I176" s="849">
        <v>1</v>
      </c>
      <c r="J176" s="849">
        <v>48.42</v>
      </c>
      <c r="K176" s="837">
        <v>1</v>
      </c>
      <c r="L176" s="849">
        <v>1</v>
      </c>
      <c r="M176" s="850">
        <v>48.42</v>
      </c>
    </row>
    <row r="177" spans="1:13" ht="14.4" customHeight="1" thickBot="1" x14ac:dyDescent="0.35">
      <c r="A177" s="839" t="s">
        <v>1334</v>
      </c>
      <c r="B177" s="840" t="s">
        <v>1146</v>
      </c>
      <c r="C177" s="840" t="s">
        <v>1147</v>
      </c>
      <c r="D177" s="840" t="s">
        <v>1148</v>
      </c>
      <c r="E177" s="840" t="s">
        <v>1149</v>
      </c>
      <c r="F177" s="851"/>
      <c r="G177" s="851"/>
      <c r="H177" s="845"/>
      <c r="I177" s="851">
        <v>2</v>
      </c>
      <c r="J177" s="851">
        <v>0</v>
      </c>
      <c r="K177" s="845"/>
      <c r="L177" s="851">
        <v>2</v>
      </c>
      <c r="M177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328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2017</v>
      </c>
      <c r="E3" s="11"/>
      <c r="F3" s="521">
        <v>2018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590</v>
      </c>
      <c r="B5" s="730" t="s">
        <v>591</v>
      </c>
      <c r="C5" s="731" t="s">
        <v>592</v>
      </c>
      <c r="D5" s="731" t="s">
        <v>592</v>
      </c>
      <c r="E5" s="731"/>
      <c r="F5" s="731" t="s">
        <v>592</v>
      </c>
      <c r="G5" s="731" t="s">
        <v>592</v>
      </c>
      <c r="H5" s="731" t="s">
        <v>592</v>
      </c>
      <c r="I5" s="732" t="s">
        <v>592</v>
      </c>
      <c r="J5" s="733" t="s">
        <v>73</v>
      </c>
    </row>
    <row r="6" spans="1:10" ht="14.4" customHeight="1" x14ac:dyDescent="0.3">
      <c r="A6" s="729" t="s">
        <v>590</v>
      </c>
      <c r="B6" s="730" t="s">
        <v>2286</v>
      </c>
      <c r="C6" s="731">
        <v>4970.8744199999974</v>
      </c>
      <c r="D6" s="731">
        <v>5642.9621300000017</v>
      </c>
      <c r="E6" s="731"/>
      <c r="F6" s="731">
        <v>5241.0772900000002</v>
      </c>
      <c r="G6" s="731">
        <v>4925.1665000000003</v>
      </c>
      <c r="H6" s="731">
        <v>315.91078999999991</v>
      </c>
      <c r="I6" s="732">
        <v>1.0641421543819889</v>
      </c>
      <c r="J6" s="733" t="s">
        <v>1</v>
      </c>
    </row>
    <row r="7" spans="1:10" ht="14.4" customHeight="1" x14ac:dyDescent="0.3">
      <c r="A7" s="729" t="s">
        <v>590</v>
      </c>
      <c r="B7" s="730" t="s">
        <v>2287</v>
      </c>
      <c r="C7" s="731">
        <v>839.06340999999964</v>
      </c>
      <c r="D7" s="731">
        <v>854.99221</v>
      </c>
      <c r="E7" s="731"/>
      <c r="F7" s="731">
        <v>1397.6041399999997</v>
      </c>
      <c r="G7" s="731">
        <v>1106.6666250000001</v>
      </c>
      <c r="H7" s="731">
        <v>290.93751499999962</v>
      </c>
      <c r="I7" s="732">
        <v>1.2628953547776862</v>
      </c>
      <c r="J7" s="733" t="s">
        <v>1</v>
      </c>
    </row>
    <row r="8" spans="1:10" ht="14.4" customHeight="1" x14ac:dyDescent="0.3">
      <c r="A8" s="729" t="s">
        <v>590</v>
      </c>
      <c r="B8" s="730" t="s">
        <v>2288</v>
      </c>
      <c r="C8" s="731">
        <v>65.366049999999987</v>
      </c>
      <c r="D8" s="731">
        <v>149.45292999999998</v>
      </c>
      <c r="E8" s="731"/>
      <c r="F8" s="731">
        <v>349.10435000000001</v>
      </c>
      <c r="G8" s="731">
        <v>173.33332812500001</v>
      </c>
      <c r="H8" s="731">
        <v>175.771021875</v>
      </c>
      <c r="I8" s="732">
        <v>2.0140636182110461</v>
      </c>
      <c r="J8" s="733" t="s">
        <v>1</v>
      </c>
    </row>
    <row r="9" spans="1:10" ht="14.4" customHeight="1" x14ac:dyDescent="0.3">
      <c r="A9" s="729" t="s">
        <v>590</v>
      </c>
      <c r="B9" s="730" t="s">
        <v>2289</v>
      </c>
      <c r="C9" s="731">
        <v>28.4833</v>
      </c>
      <c r="D9" s="731">
        <v>2.45885</v>
      </c>
      <c r="E9" s="731"/>
      <c r="F9" s="731">
        <v>0.5887</v>
      </c>
      <c r="G9" s="731">
        <v>3.3333333435058594</v>
      </c>
      <c r="H9" s="731">
        <v>-2.7446333435058596</v>
      </c>
      <c r="I9" s="732">
        <v>0.17660999946102907</v>
      </c>
      <c r="J9" s="733" t="s">
        <v>1</v>
      </c>
    </row>
    <row r="10" spans="1:10" ht="14.4" customHeight="1" x14ac:dyDescent="0.3">
      <c r="A10" s="729" t="s">
        <v>590</v>
      </c>
      <c r="B10" s="730" t="s">
        <v>2290</v>
      </c>
      <c r="C10" s="731">
        <v>0</v>
      </c>
      <c r="D10" s="731">
        <v>0</v>
      </c>
      <c r="E10" s="731"/>
      <c r="F10" s="731">
        <v>0</v>
      </c>
      <c r="G10" s="731">
        <v>0</v>
      </c>
      <c r="H10" s="731">
        <v>0</v>
      </c>
      <c r="I10" s="732" t="s">
        <v>592</v>
      </c>
      <c r="J10" s="733" t="s">
        <v>1</v>
      </c>
    </row>
    <row r="11" spans="1:10" ht="14.4" customHeight="1" x14ac:dyDescent="0.3">
      <c r="A11" s="729" t="s">
        <v>590</v>
      </c>
      <c r="B11" s="730" t="s">
        <v>2291</v>
      </c>
      <c r="C11" s="731">
        <v>122.12718000000001</v>
      </c>
      <c r="D11" s="731">
        <v>224.17999</v>
      </c>
      <c r="E11" s="731"/>
      <c r="F11" s="731">
        <v>206.93232</v>
      </c>
      <c r="G11" s="731">
        <v>230.00000976562501</v>
      </c>
      <c r="H11" s="731">
        <v>-23.067689765625005</v>
      </c>
      <c r="I11" s="732">
        <v>0.89970570092961522</v>
      </c>
      <c r="J11" s="733" t="s">
        <v>1</v>
      </c>
    </row>
    <row r="12" spans="1:10" ht="14.4" customHeight="1" x14ac:dyDescent="0.3">
      <c r="A12" s="729" t="s">
        <v>590</v>
      </c>
      <c r="B12" s="730" t="s">
        <v>2292</v>
      </c>
      <c r="C12" s="731">
        <v>1041.6575499999999</v>
      </c>
      <c r="D12" s="731">
        <v>1286.0735500000001</v>
      </c>
      <c r="E12" s="731"/>
      <c r="F12" s="731">
        <v>942.89382999999998</v>
      </c>
      <c r="G12" s="731">
        <v>1146.3334160156248</v>
      </c>
      <c r="H12" s="731">
        <v>-203.43958601562485</v>
      </c>
      <c r="I12" s="732">
        <v>0.82253017911426574</v>
      </c>
      <c r="J12" s="733" t="s">
        <v>1</v>
      </c>
    </row>
    <row r="13" spans="1:10" ht="14.4" customHeight="1" x14ac:dyDescent="0.3">
      <c r="A13" s="729" t="s">
        <v>590</v>
      </c>
      <c r="B13" s="730" t="s">
        <v>2293</v>
      </c>
      <c r="C13" s="731">
        <v>31.840000000000003</v>
      </c>
      <c r="D13" s="731">
        <v>90.417560000000009</v>
      </c>
      <c r="E13" s="731"/>
      <c r="F13" s="731">
        <v>104.18916000000002</v>
      </c>
      <c r="G13" s="731">
        <v>116.66666650390624</v>
      </c>
      <c r="H13" s="731">
        <v>-12.477506503906227</v>
      </c>
      <c r="I13" s="732">
        <v>0.8930499441030274</v>
      </c>
      <c r="J13" s="733" t="s">
        <v>1</v>
      </c>
    </row>
    <row r="14" spans="1:10" ht="14.4" customHeight="1" x14ac:dyDescent="0.3">
      <c r="A14" s="729" t="s">
        <v>590</v>
      </c>
      <c r="B14" s="730" t="s">
        <v>2294</v>
      </c>
      <c r="C14" s="731">
        <v>101.54600000000001</v>
      </c>
      <c r="D14" s="731">
        <v>170.25243</v>
      </c>
      <c r="E14" s="731"/>
      <c r="F14" s="731">
        <v>185.03590999999997</v>
      </c>
      <c r="G14" s="731">
        <v>215</v>
      </c>
      <c r="H14" s="731">
        <v>-29.964090000000027</v>
      </c>
      <c r="I14" s="732">
        <v>0.8606321395348836</v>
      </c>
      <c r="J14" s="733" t="s">
        <v>1</v>
      </c>
    </row>
    <row r="15" spans="1:10" ht="14.4" customHeight="1" x14ac:dyDescent="0.3">
      <c r="A15" s="729" t="s">
        <v>590</v>
      </c>
      <c r="B15" s="730" t="s">
        <v>2295</v>
      </c>
      <c r="C15" s="731">
        <v>30.163030000000003</v>
      </c>
      <c r="D15" s="731">
        <v>42.29666000000001</v>
      </c>
      <c r="E15" s="731"/>
      <c r="F15" s="731">
        <v>98.346800000000002</v>
      </c>
      <c r="G15" s="731">
        <v>94.833336120605466</v>
      </c>
      <c r="H15" s="731">
        <v>3.5134638793945356</v>
      </c>
      <c r="I15" s="732">
        <v>1.0370488271648088</v>
      </c>
      <c r="J15" s="733" t="s">
        <v>1</v>
      </c>
    </row>
    <row r="16" spans="1:10" ht="14.4" customHeight="1" x14ac:dyDescent="0.3">
      <c r="A16" s="729" t="s">
        <v>590</v>
      </c>
      <c r="B16" s="730" t="s">
        <v>2296</v>
      </c>
      <c r="C16" s="731">
        <v>57.750830000000001</v>
      </c>
      <c r="D16" s="731">
        <v>70.132600000000011</v>
      </c>
      <c r="E16" s="731"/>
      <c r="F16" s="731">
        <v>56.851769999999995</v>
      </c>
      <c r="G16" s="731">
        <v>68.333336669921877</v>
      </c>
      <c r="H16" s="731">
        <v>-11.481566669921882</v>
      </c>
      <c r="I16" s="732">
        <v>0.8319770813273385</v>
      </c>
      <c r="J16" s="733" t="s">
        <v>1</v>
      </c>
    </row>
    <row r="17" spans="1:10" ht="14.4" customHeight="1" x14ac:dyDescent="0.3">
      <c r="A17" s="729" t="s">
        <v>590</v>
      </c>
      <c r="B17" s="730" t="s">
        <v>2297</v>
      </c>
      <c r="C17" s="731">
        <v>0</v>
      </c>
      <c r="D17" s="731">
        <v>8.9317399999999996</v>
      </c>
      <c r="E17" s="731"/>
      <c r="F17" s="731">
        <v>8.6152000000000015</v>
      </c>
      <c r="G17" s="731">
        <v>8.3333331298828117</v>
      </c>
      <c r="H17" s="731">
        <v>0.28186687011718981</v>
      </c>
      <c r="I17" s="732">
        <v>1.0338240252398447</v>
      </c>
      <c r="J17" s="733" t="s">
        <v>1</v>
      </c>
    </row>
    <row r="18" spans="1:10" ht="14.4" customHeight="1" x14ac:dyDescent="0.3">
      <c r="A18" s="729" t="s">
        <v>590</v>
      </c>
      <c r="B18" s="730" t="s">
        <v>2298</v>
      </c>
      <c r="C18" s="731">
        <v>0</v>
      </c>
      <c r="D18" s="731">
        <v>0</v>
      </c>
      <c r="E18" s="731"/>
      <c r="F18" s="731">
        <v>0</v>
      </c>
      <c r="G18" s="731">
        <v>0</v>
      </c>
      <c r="H18" s="731">
        <v>0</v>
      </c>
      <c r="I18" s="732" t="s">
        <v>592</v>
      </c>
      <c r="J18" s="733" t="s">
        <v>1</v>
      </c>
    </row>
    <row r="19" spans="1:10" ht="14.4" customHeight="1" x14ac:dyDescent="0.3">
      <c r="A19" s="729" t="s">
        <v>590</v>
      </c>
      <c r="B19" s="730" t="s">
        <v>2299</v>
      </c>
      <c r="C19" s="731">
        <v>3.5100000000000002</v>
      </c>
      <c r="D19" s="731">
        <v>5.5547900000000006</v>
      </c>
      <c r="E19" s="731"/>
      <c r="F19" s="731">
        <v>4.3403400000000003</v>
      </c>
      <c r="G19" s="731">
        <v>8.3333330764770501</v>
      </c>
      <c r="H19" s="731">
        <v>-3.9929930764770498</v>
      </c>
      <c r="I19" s="732">
        <v>0.52084081605374832</v>
      </c>
      <c r="J19" s="733" t="s">
        <v>1</v>
      </c>
    </row>
    <row r="20" spans="1:10" ht="14.4" customHeight="1" x14ac:dyDescent="0.3">
      <c r="A20" s="729" t="s">
        <v>590</v>
      </c>
      <c r="B20" s="730" t="s">
        <v>2300</v>
      </c>
      <c r="C20" s="731">
        <v>0</v>
      </c>
      <c r="D20" s="731">
        <v>48.4</v>
      </c>
      <c r="E20" s="731"/>
      <c r="F20" s="731">
        <v>28.193000000000001</v>
      </c>
      <c r="G20" s="731">
        <v>66.666664062500004</v>
      </c>
      <c r="H20" s="731">
        <v>-38.473664062500006</v>
      </c>
      <c r="I20" s="732">
        <v>0.42289501651933659</v>
      </c>
      <c r="J20" s="733" t="s">
        <v>1</v>
      </c>
    </row>
    <row r="21" spans="1:10" ht="14.4" customHeight="1" x14ac:dyDescent="0.3">
      <c r="A21" s="729" t="s">
        <v>590</v>
      </c>
      <c r="B21" s="730" t="s">
        <v>601</v>
      </c>
      <c r="C21" s="731">
        <v>7292.3817699999972</v>
      </c>
      <c r="D21" s="731">
        <v>8596.105440000003</v>
      </c>
      <c r="E21" s="731"/>
      <c r="F21" s="731">
        <v>8623.7728099999986</v>
      </c>
      <c r="G21" s="731">
        <v>8162.999881813048</v>
      </c>
      <c r="H21" s="731">
        <v>460.77292818695059</v>
      </c>
      <c r="I21" s="732">
        <v>1.0564465190319972</v>
      </c>
      <c r="J21" s="733" t="s">
        <v>602</v>
      </c>
    </row>
    <row r="23" spans="1:10" ht="14.4" customHeight="1" x14ac:dyDescent="0.3">
      <c r="A23" s="729" t="s">
        <v>590</v>
      </c>
      <c r="B23" s="730" t="s">
        <v>591</v>
      </c>
      <c r="C23" s="731" t="s">
        <v>592</v>
      </c>
      <c r="D23" s="731" t="s">
        <v>592</v>
      </c>
      <c r="E23" s="731"/>
      <c r="F23" s="731" t="s">
        <v>592</v>
      </c>
      <c r="G23" s="731" t="s">
        <v>592</v>
      </c>
      <c r="H23" s="731" t="s">
        <v>592</v>
      </c>
      <c r="I23" s="732" t="s">
        <v>592</v>
      </c>
      <c r="J23" s="733" t="s">
        <v>73</v>
      </c>
    </row>
    <row r="24" spans="1:10" ht="14.4" customHeight="1" x14ac:dyDescent="0.3">
      <c r="A24" s="729" t="s">
        <v>603</v>
      </c>
      <c r="B24" s="730" t="s">
        <v>604</v>
      </c>
      <c r="C24" s="731" t="s">
        <v>592</v>
      </c>
      <c r="D24" s="731" t="s">
        <v>592</v>
      </c>
      <c r="E24" s="731"/>
      <c r="F24" s="731" t="s">
        <v>592</v>
      </c>
      <c r="G24" s="731" t="s">
        <v>592</v>
      </c>
      <c r="H24" s="731" t="s">
        <v>592</v>
      </c>
      <c r="I24" s="732" t="s">
        <v>592</v>
      </c>
      <c r="J24" s="733" t="s">
        <v>0</v>
      </c>
    </row>
    <row r="25" spans="1:10" ht="14.4" customHeight="1" x14ac:dyDescent="0.3">
      <c r="A25" s="729" t="s">
        <v>603</v>
      </c>
      <c r="B25" s="730" t="s">
        <v>2289</v>
      </c>
      <c r="C25" s="731">
        <v>0</v>
      </c>
      <c r="D25" s="731">
        <v>1.28139</v>
      </c>
      <c r="E25" s="731"/>
      <c r="F25" s="731">
        <v>0</v>
      </c>
      <c r="G25" s="731">
        <v>1</v>
      </c>
      <c r="H25" s="731">
        <v>-1</v>
      </c>
      <c r="I25" s="732">
        <v>0</v>
      </c>
      <c r="J25" s="733" t="s">
        <v>1</v>
      </c>
    </row>
    <row r="26" spans="1:10" ht="14.4" customHeight="1" x14ac:dyDescent="0.3">
      <c r="A26" s="729" t="s">
        <v>603</v>
      </c>
      <c r="B26" s="730" t="s">
        <v>2291</v>
      </c>
      <c r="C26" s="731">
        <v>19.678339999999995</v>
      </c>
      <c r="D26" s="731">
        <v>21.963050000000003</v>
      </c>
      <c r="E26" s="731"/>
      <c r="F26" s="731">
        <v>14.728409999999998</v>
      </c>
      <c r="G26" s="731">
        <v>26</v>
      </c>
      <c r="H26" s="731">
        <v>-11.271590000000002</v>
      </c>
      <c r="I26" s="732">
        <v>0.56647730769230764</v>
      </c>
      <c r="J26" s="733" t="s">
        <v>1</v>
      </c>
    </row>
    <row r="27" spans="1:10" ht="14.4" customHeight="1" x14ac:dyDescent="0.3">
      <c r="A27" s="729" t="s">
        <v>603</v>
      </c>
      <c r="B27" s="730" t="s">
        <v>2292</v>
      </c>
      <c r="C27" s="731">
        <v>18.354040000000001</v>
      </c>
      <c r="D27" s="731">
        <v>20.005010000000002</v>
      </c>
      <c r="E27" s="731"/>
      <c r="F27" s="731">
        <v>21.713799999999999</v>
      </c>
      <c r="G27" s="731">
        <v>18</v>
      </c>
      <c r="H27" s="731">
        <v>3.7137999999999991</v>
      </c>
      <c r="I27" s="732">
        <v>1.2063222222222221</v>
      </c>
      <c r="J27" s="733" t="s">
        <v>1</v>
      </c>
    </row>
    <row r="28" spans="1:10" ht="14.4" customHeight="1" x14ac:dyDescent="0.3">
      <c r="A28" s="729" t="s">
        <v>603</v>
      </c>
      <c r="B28" s="730" t="s">
        <v>2293</v>
      </c>
      <c r="C28" s="731">
        <v>4.899</v>
      </c>
      <c r="D28" s="731">
        <v>5.7149999999999999</v>
      </c>
      <c r="E28" s="731"/>
      <c r="F28" s="731">
        <v>3.6789999999999998</v>
      </c>
      <c r="G28" s="731">
        <v>5</v>
      </c>
      <c r="H28" s="731">
        <v>-1.3210000000000002</v>
      </c>
      <c r="I28" s="732">
        <v>0.73580000000000001</v>
      </c>
      <c r="J28" s="733" t="s">
        <v>1</v>
      </c>
    </row>
    <row r="29" spans="1:10" ht="14.4" customHeight="1" x14ac:dyDescent="0.3">
      <c r="A29" s="729" t="s">
        <v>603</v>
      </c>
      <c r="B29" s="730" t="s">
        <v>2295</v>
      </c>
      <c r="C29" s="731">
        <v>0.97699999999999998</v>
      </c>
      <c r="D29" s="731">
        <v>1.153</v>
      </c>
      <c r="E29" s="731"/>
      <c r="F29" s="731">
        <v>1.3009999999999999</v>
      </c>
      <c r="G29" s="731">
        <v>1</v>
      </c>
      <c r="H29" s="731">
        <v>0.30099999999999993</v>
      </c>
      <c r="I29" s="732">
        <v>1.3009999999999999</v>
      </c>
      <c r="J29" s="733" t="s">
        <v>1</v>
      </c>
    </row>
    <row r="30" spans="1:10" ht="14.4" customHeight="1" x14ac:dyDescent="0.3">
      <c r="A30" s="729" t="s">
        <v>603</v>
      </c>
      <c r="B30" s="730" t="s">
        <v>2296</v>
      </c>
      <c r="C30" s="731">
        <v>3.4079999999999999</v>
      </c>
      <c r="D30" s="731">
        <v>4.0860000000000003</v>
      </c>
      <c r="E30" s="731"/>
      <c r="F30" s="731">
        <v>2.8821999999999997</v>
      </c>
      <c r="G30" s="731">
        <v>3</v>
      </c>
      <c r="H30" s="731">
        <v>-0.11780000000000035</v>
      </c>
      <c r="I30" s="732">
        <v>0.96073333333333322</v>
      </c>
      <c r="J30" s="733" t="s">
        <v>1</v>
      </c>
    </row>
    <row r="31" spans="1:10" ht="14.4" customHeight="1" x14ac:dyDescent="0.3">
      <c r="A31" s="729" t="s">
        <v>603</v>
      </c>
      <c r="B31" s="730" t="s">
        <v>605</v>
      </c>
      <c r="C31" s="731">
        <v>47.316379999999995</v>
      </c>
      <c r="D31" s="731">
        <v>54.203450000000011</v>
      </c>
      <c r="E31" s="731"/>
      <c r="F31" s="731">
        <v>44.304409999999997</v>
      </c>
      <c r="G31" s="731">
        <v>54</v>
      </c>
      <c r="H31" s="731">
        <v>-9.6955900000000028</v>
      </c>
      <c r="I31" s="732">
        <v>0.82045203703703695</v>
      </c>
      <c r="J31" s="733" t="s">
        <v>606</v>
      </c>
    </row>
    <row r="32" spans="1:10" ht="14.4" customHeight="1" x14ac:dyDescent="0.3">
      <c r="A32" s="729" t="s">
        <v>592</v>
      </c>
      <c r="B32" s="730" t="s">
        <v>592</v>
      </c>
      <c r="C32" s="731" t="s">
        <v>592</v>
      </c>
      <c r="D32" s="731" t="s">
        <v>592</v>
      </c>
      <c r="E32" s="731"/>
      <c r="F32" s="731" t="s">
        <v>592</v>
      </c>
      <c r="G32" s="731" t="s">
        <v>592</v>
      </c>
      <c r="H32" s="731" t="s">
        <v>592</v>
      </c>
      <c r="I32" s="732" t="s">
        <v>592</v>
      </c>
      <c r="J32" s="733" t="s">
        <v>607</v>
      </c>
    </row>
    <row r="33" spans="1:10" ht="14.4" customHeight="1" x14ac:dyDescent="0.3">
      <c r="A33" s="729" t="s">
        <v>608</v>
      </c>
      <c r="B33" s="730" t="s">
        <v>609</v>
      </c>
      <c r="C33" s="731" t="s">
        <v>592</v>
      </c>
      <c r="D33" s="731" t="s">
        <v>592</v>
      </c>
      <c r="E33" s="731"/>
      <c r="F33" s="731" t="s">
        <v>592</v>
      </c>
      <c r="G33" s="731" t="s">
        <v>592</v>
      </c>
      <c r="H33" s="731" t="s">
        <v>592</v>
      </c>
      <c r="I33" s="732" t="s">
        <v>592</v>
      </c>
      <c r="J33" s="733" t="s">
        <v>0</v>
      </c>
    </row>
    <row r="34" spans="1:10" ht="14.4" customHeight="1" x14ac:dyDescent="0.3">
      <c r="A34" s="729" t="s">
        <v>608</v>
      </c>
      <c r="B34" s="730" t="s">
        <v>2289</v>
      </c>
      <c r="C34" s="731">
        <v>0</v>
      </c>
      <c r="D34" s="731">
        <v>0.29436000000000001</v>
      </c>
      <c r="E34" s="731"/>
      <c r="F34" s="731">
        <v>0</v>
      </c>
      <c r="G34" s="731">
        <v>0</v>
      </c>
      <c r="H34" s="731">
        <v>0</v>
      </c>
      <c r="I34" s="732" t="s">
        <v>592</v>
      </c>
      <c r="J34" s="733" t="s">
        <v>1</v>
      </c>
    </row>
    <row r="35" spans="1:10" ht="14.4" customHeight="1" x14ac:dyDescent="0.3">
      <c r="A35" s="729" t="s">
        <v>608</v>
      </c>
      <c r="B35" s="730" t="s">
        <v>2291</v>
      </c>
      <c r="C35" s="731">
        <v>21.584030000000006</v>
      </c>
      <c r="D35" s="731">
        <v>45.474649999999997</v>
      </c>
      <c r="E35" s="731"/>
      <c r="F35" s="731">
        <v>33.34640000000001</v>
      </c>
      <c r="G35" s="731">
        <v>41</v>
      </c>
      <c r="H35" s="731">
        <v>-7.6535999999999902</v>
      </c>
      <c r="I35" s="732">
        <v>0.81332682926829292</v>
      </c>
      <c r="J35" s="733" t="s">
        <v>1</v>
      </c>
    </row>
    <row r="36" spans="1:10" ht="14.4" customHeight="1" x14ac:dyDescent="0.3">
      <c r="A36" s="729" t="s">
        <v>608</v>
      </c>
      <c r="B36" s="730" t="s">
        <v>2292</v>
      </c>
      <c r="C36" s="731">
        <v>17.671749999999999</v>
      </c>
      <c r="D36" s="731">
        <v>20.605700000000002</v>
      </c>
      <c r="E36" s="731"/>
      <c r="F36" s="731">
        <v>28.669</v>
      </c>
      <c r="G36" s="731">
        <v>29</v>
      </c>
      <c r="H36" s="731">
        <v>-0.33099999999999952</v>
      </c>
      <c r="I36" s="732">
        <v>0.98858620689655174</v>
      </c>
      <c r="J36" s="733" t="s">
        <v>1</v>
      </c>
    </row>
    <row r="37" spans="1:10" ht="14.4" customHeight="1" x14ac:dyDescent="0.3">
      <c r="A37" s="729" t="s">
        <v>608</v>
      </c>
      <c r="B37" s="730" t="s">
        <v>2293</v>
      </c>
      <c r="C37" s="731">
        <v>11.423999999999999</v>
      </c>
      <c r="D37" s="731">
        <v>10.608000000000001</v>
      </c>
      <c r="E37" s="731"/>
      <c r="F37" s="731">
        <v>15.2506</v>
      </c>
      <c r="G37" s="731">
        <v>18</v>
      </c>
      <c r="H37" s="731">
        <v>-2.7493999999999996</v>
      </c>
      <c r="I37" s="732">
        <v>0.84725555555555554</v>
      </c>
      <c r="J37" s="733" t="s">
        <v>1</v>
      </c>
    </row>
    <row r="38" spans="1:10" ht="14.4" customHeight="1" x14ac:dyDescent="0.3">
      <c r="A38" s="729" t="s">
        <v>608</v>
      </c>
      <c r="B38" s="730" t="s">
        <v>2295</v>
      </c>
      <c r="C38" s="731">
        <v>1.5249999999999999</v>
      </c>
      <c r="D38" s="731">
        <v>0.71699999999999997</v>
      </c>
      <c r="E38" s="731"/>
      <c r="F38" s="731">
        <v>0.68400000000000005</v>
      </c>
      <c r="G38" s="731">
        <v>1</v>
      </c>
      <c r="H38" s="731">
        <v>-0.31599999999999995</v>
      </c>
      <c r="I38" s="732">
        <v>0.68400000000000005</v>
      </c>
      <c r="J38" s="733" t="s">
        <v>1</v>
      </c>
    </row>
    <row r="39" spans="1:10" ht="14.4" customHeight="1" x14ac:dyDescent="0.3">
      <c r="A39" s="729" t="s">
        <v>608</v>
      </c>
      <c r="B39" s="730" t="s">
        <v>2296</v>
      </c>
      <c r="C39" s="731">
        <v>2.4140000000000001</v>
      </c>
      <c r="D39" s="731">
        <v>3.8639999999999999</v>
      </c>
      <c r="E39" s="731"/>
      <c r="F39" s="731">
        <v>3.3898099999999998</v>
      </c>
      <c r="G39" s="731">
        <v>4</v>
      </c>
      <c r="H39" s="731">
        <v>-0.61019000000000023</v>
      </c>
      <c r="I39" s="732">
        <v>0.84745249999999994</v>
      </c>
      <c r="J39" s="733" t="s">
        <v>1</v>
      </c>
    </row>
    <row r="40" spans="1:10" ht="14.4" customHeight="1" x14ac:dyDescent="0.3">
      <c r="A40" s="729" t="s">
        <v>608</v>
      </c>
      <c r="B40" s="730" t="s">
        <v>2299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592</v>
      </c>
      <c r="J40" s="733" t="s">
        <v>1</v>
      </c>
    </row>
    <row r="41" spans="1:10" ht="14.4" customHeight="1" x14ac:dyDescent="0.3">
      <c r="A41" s="729" t="s">
        <v>608</v>
      </c>
      <c r="B41" s="730" t="s">
        <v>610</v>
      </c>
      <c r="C41" s="731">
        <v>54.618780000000001</v>
      </c>
      <c r="D41" s="731">
        <v>81.56371</v>
      </c>
      <c r="E41" s="731"/>
      <c r="F41" s="731">
        <v>81.339810000000014</v>
      </c>
      <c r="G41" s="731">
        <v>93</v>
      </c>
      <c r="H41" s="731">
        <v>-11.660189999999986</v>
      </c>
      <c r="I41" s="732">
        <v>0.87462161290322593</v>
      </c>
      <c r="J41" s="733" t="s">
        <v>606</v>
      </c>
    </row>
    <row r="42" spans="1:10" ht="14.4" customHeight="1" x14ac:dyDescent="0.3">
      <c r="A42" s="729" t="s">
        <v>592</v>
      </c>
      <c r="B42" s="730" t="s">
        <v>592</v>
      </c>
      <c r="C42" s="731" t="s">
        <v>592</v>
      </c>
      <c r="D42" s="731" t="s">
        <v>592</v>
      </c>
      <c r="E42" s="731"/>
      <c r="F42" s="731" t="s">
        <v>592</v>
      </c>
      <c r="G42" s="731" t="s">
        <v>592</v>
      </c>
      <c r="H42" s="731" t="s">
        <v>592</v>
      </c>
      <c r="I42" s="732" t="s">
        <v>592</v>
      </c>
      <c r="J42" s="733" t="s">
        <v>607</v>
      </c>
    </row>
    <row r="43" spans="1:10" ht="14.4" customHeight="1" x14ac:dyDescent="0.3">
      <c r="A43" s="729" t="s">
        <v>611</v>
      </c>
      <c r="B43" s="730" t="s">
        <v>612</v>
      </c>
      <c r="C43" s="731" t="s">
        <v>592</v>
      </c>
      <c r="D43" s="731" t="s">
        <v>592</v>
      </c>
      <c r="E43" s="731"/>
      <c r="F43" s="731" t="s">
        <v>592</v>
      </c>
      <c r="G43" s="731" t="s">
        <v>592</v>
      </c>
      <c r="H43" s="731" t="s">
        <v>592</v>
      </c>
      <c r="I43" s="732" t="s">
        <v>592</v>
      </c>
      <c r="J43" s="733" t="s">
        <v>0</v>
      </c>
    </row>
    <row r="44" spans="1:10" ht="14.4" customHeight="1" x14ac:dyDescent="0.3">
      <c r="A44" s="729" t="s">
        <v>611</v>
      </c>
      <c r="B44" s="730" t="s">
        <v>2289</v>
      </c>
      <c r="C44" s="731">
        <v>1.2583</v>
      </c>
      <c r="D44" s="731">
        <v>0.58874000000000004</v>
      </c>
      <c r="E44" s="731"/>
      <c r="F44" s="731">
        <v>0.5887</v>
      </c>
      <c r="G44" s="731">
        <v>1</v>
      </c>
      <c r="H44" s="731">
        <v>-0.4113</v>
      </c>
      <c r="I44" s="732">
        <v>0.5887</v>
      </c>
      <c r="J44" s="733" t="s">
        <v>1</v>
      </c>
    </row>
    <row r="45" spans="1:10" ht="14.4" customHeight="1" x14ac:dyDescent="0.3">
      <c r="A45" s="729" t="s">
        <v>611</v>
      </c>
      <c r="B45" s="730" t="s">
        <v>2291</v>
      </c>
      <c r="C45" s="731">
        <v>10.02416</v>
      </c>
      <c r="D45" s="731">
        <v>18.422789999999999</v>
      </c>
      <c r="E45" s="731"/>
      <c r="F45" s="731">
        <v>12.311909999999999</v>
      </c>
      <c r="G45" s="731">
        <v>23</v>
      </c>
      <c r="H45" s="731">
        <v>-10.688090000000001</v>
      </c>
      <c r="I45" s="732">
        <v>0.53530043478260869</v>
      </c>
      <c r="J45" s="733" t="s">
        <v>1</v>
      </c>
    </row>
    <row r="46" spans="1:10" ht="14.4" customHeight="1" x14ac:dyDescent="0.3">
      <c r="A46" s="729" t="s">
        <v>611</v>
      </c>
      <c r="B46" s="730" t="s">
        <v>2292</v>
      </c>
      <c r="C46" s="731">
        <v>8.1928000000000019</v>
      </c>
      <c r="D46" s="731">
        <v>12.505300000000002</v>
      </c>
      <c r="E46" s="731"/>
      <c r="F46" s="731">
        <v>11.964119999999999</v>
      </c>
      <c r="G46" s="731">
        <v>10</v>
      </c>
      <c r="H46" s="731">
        <v>1.9641199999999994</v>
      </c>
      <c r="I46" s="732">
        <v>1.196412</v>
      </c>
      <c r="J46" s="733" t="s">
        <v>1</v>
      </c>
    </row>
    <row r="47" spans="1:10" ht="14.4" customHeight="1" x14ac:dyDescent="0.3">
      <c r="A47" s="729" t="s">
        <v>611</v>
      </c>
      <c r="B47" s="730" t="s">
        <v>2293</v>
      </c>
      <c r="C47" s="731">
        <v>8.9809999999999999</v>
      </c>
      <c r="D47" s="731">
        <v>4.9020000000000001</v>
      </c>
      <c r="E47" s="731"/>
      <c r="F47" s="731">
        <v>12.204000000000001</v>
      </c>
      <c r="G47" s="731">
        <v>9</v>
      </c>
      <c r="H47" s="731">
        <v>3.2040000000000006</v>
      </c>
      <c r="I47" s="732">
        <v>1.3560000000000001</v>
      </c>
      <c r="J47" s="733" t="s">
        <v>1</v>
      </c>
    </row>
    <row r="48" spans="1:10" ht="14.4" customHeight="1" x14ac:dyDescent="0.3">
      <c r="A48" s="729" t="s">
        <v>611</v>
      </c>
      <c r="B48" s="730" t="s">
        <v>2295</v>
      </c>
      <c r="C48" s="731">
        <v>0.75700000000000001</v>
      </c>
      <c r="D48" s="731">
        <v>0.70899999999999996</v>
      </c>
      <c r="E48" s="731"/>
      <c r="F48" s="731">
        <v>0.88200000000000001</v>
      </c>
      <c r="G48" s="731">
        <v>1</v>
      </c>
      <c r="H48" s="731">
        <v>-0.11799999999999999</v>
      </c>
      <c r="I48" s="732">
        <v>0.88200000000000001</v>
      </c>
      <c r="J48" s="733" t="s">
        <v>1</v>
      </c>
    </row>
    <row r="49" spans="1:10" ht="14.4" customHeight="1" x14ac:dyDescent="0.3">
      <c r="A49" s="729" t="s">
        <v>611</v>
      </c>
      <c r="B49" s="730" t="s">
        <v>2296</v>
      </c>
      <c r="C49" s="731">
        <v>4.6859999999999999</v>
      </c>
      <c r="D49" s="731">
        <v>0.55200000000000005</v>
      </c>
      <c r="E49" s="731"/>
      <c r="F49" s="731">
        <v>1.6559999999999999</v>
      </c>
      <c r="G49" s="731">
        <v>1</v>
      </c>
      <c r="H49" s="731">
        <v>0.65599999999999992</v>
      </c>
      <c r="I49" s="732">
        <v>1.6559999999999999</v>
      </c>
      <c r="J49" s="733" t="s">
        <v>1</v>
      </c>
    </row>
    <row r="50" spans="1:10" ht="14.4" customHeight="1" x14ac:dyDescent="0.3">
      <c r="A50" s="729" t="s">
        <v>611</v>
      </c>
      <c r="B50" s="730" t="s">
        <v>2297</v>
      </c>
      <c r="C50" s="731">
        <v>0</v>
      </c>
      <c r="D50" s="731">
        <v>8.9317399999999996</v>
      </c>
      <c r="E50" s="731"/>
      <c r="F50" s="731">
        <v>0</v>
      </c>
      <c r="G50" s="731">
        <v>1</v>
      </c>
      <c r="H50" s="731">
        <v>-1</v>
      </c>
      <c r="I50" s="732">
        <v>0</v>
      </c>
      <c r="J50" s="733" t="s">
        <v>1</v>
      </c>
    </row>
    <row r="51" spans="1:10" ht="14.4" customHeight="1" x14ac:dyDescent="0.3">
      <c r="A51" s="729" t="s">
        <v>611</v>
      </c>
      <c r="B51" s="730" t="s">
        <v>613</v>
      </c>
      <c r="C51" s="731">
        <v>33.899259999999998</v>
      </c>
      <c r="D51" s="731">
        <v>46.61157</v>
      </c>
      <c r="E51" s="731"/>
      <c r="F51" s="731">
        <v>39.606729999999999</v>
      </c>
      <c r="G51" s="731">
        <v>47</v>
      </c>
      <c r="H51" s="731">
        <v>-7.3932700000000011</v>
      </c>
      <c r="I51" s="732">
        <v>0.8426963829787234</v>
      </c>
      <c r="J51" s="733" t="s">
        <v>606</v>
      </c>
    </row>
    <row r="52" spans="1:10" ht="14.4" customHeight="1" x14ac:dyDescent="0.3">
      <c r="A52" s="729" t="s">
        <v>592</v>
      </c>
      <c r="B52" s="730" t="s">
        <v>592</v>
      </c>
      <c r="C52" s="731" t="s">
        <v>592</v>
      </c>
      <c r="D52" s="731" t="s">
        <v>592</v>
      </c>
      <c r="E52" s="731"/>
      <c r="F52" s="731" t="s">
        <v>592</v>
      </c>
      <c r="G52" s="731" t="s">
        <v>592</v>
      </c>
      <c r="H52" s="731" t="s">
        <v>592</v>
      </c>
      <c r="I52" s="732" t="s">
        <v>592</v>
      </c>
      <c r="J52" s="733" t="s">
        <v>607</v>
      </c>
    </row>
    <row r="53" spans="1:10" ht="14.4" customHeight="1" x14ac:dyDescent="0.3">
      <c r="A53" s="729" t="s">
        <v>614</v>
      </c>
      <c r="B53" s="730" t="s">
        <v>615</v>
      </c>
      <c r="C53" s="731" t="s">
        <v>592</v>
      </c>
      <c r="D53" s="731" t="s">
        <v>592</v>
      </c>
      <c r="E53" s="731"/>
      <c r="F53" s="731" t="s">
        <v>592</v>
      </c>
      <c r="G53" s="731" t="s">
        <v>592</v>
      </c>
      <c r="H53" s="731" t="s">
        <v>592</v>
      </c>
      <c r="I53" s="732" t="s">
        <v>592</v>
      </c>
      <c r="J53" s="733" t="s">
        <v>0</v>
      </c>
    </row>
    <row r="54" spans="1:10" ht="14.4" customHeight="1" x14ac:dyDescent="0.3">
      <c r="A54" s="729" t="s">
        <v>614</v>
      </c>
      <c r="B54" s="730" t="s">
        <v>2290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592</v>
      </c>
      <c r="J54" s="733" t="s">
        <v>1</v>
      </c>
    </row>
    <row r="55" spans="1:10" ht="14.4" customHeight="1" x14ac:dyDescent="0.3">
      <c r="A55" s="729" t="s">
        <v>614</v>
      </c>
      <c r="B55" s="730" t="s">
        <v>2291</v>
      </c>
      <c r="C55" s="731">
        <v>12.474890000000002</v>
      </c>
      <c r="D55" s="731">
        <v>14.50197</v>
      </c>
      <c r="E55" s="731"/>
      <c r="F55" s="731">
        <v>19.035019999999996</v>
      </c>
      <c r="G55" s="731">
        <v>26</v>
      </c>
      <c r="H55" s="731">
        <v>-6.9649800000000042</v>
      </c>
      <c r="I55" s="732">
        <v>0.73211615384615369</v>
      </c>
      <c r="J55" s="733" t="s">
        <v>1</v>
      </c>
    </row>
    <row r="56" spans="1:10" ht="14.4" customHeight="1" x14ac:dyDescent="0.3">
      <c r="A56" s="729" t="s">
        <v>614</v>
      </c>
      <c r="B56" s="730" t="s">
        <v>2292</v>
      </c>
      <c r="C56" s="731">
        <v>5.9520400000000011</v>
      </c>
      <c r="D56" s="731">
        <v>6.6806000000000001</v>
      </c>
      <c r="E56" s="731"/>
      <c r="F56" s="731">
        <v>5.9366000000000003</v>
      </c>
      <c r="G56" s="731">
        <v>9</v>
      </c>
      <c r="H56" s="731">
        <v>-3.0633999999999997</v>
      </c>
      <c r="I56" s="732">
        <v>0.65962222222222222</v>
      </c>
      <c r="J56" s="733" t="s">
        <v>1</v>
      </c>
    </row>
    <row r="57" spans="1:10" ht="14.4" customHeight="1" x14ac:dyDescent="0.3">
      <c r="A57" s="729" t="s">
        <v>614</v>
      </c>
      <c r="B57" s="730" t="s">
        <v>2295</v>
      </c>
      <c r="C57" s="731">
        <v>1.3645099999999999</v>
      </c>
      <c r="D57" s="731">
        <v>0.80700000000000005</v>
      </c>
      <c r="E57" s="731"/>
      <c r="F57" s="731">
        <v>1.1399999999999999</v>
      </c>
      <c r="G57" s="731">
        <v>2</v>
      </c>
      <c r="H57" s="731">
        <v>-0.8600000000000001</v>
      </c>
      <c r="I57" s="732">
        <v>0.56999999999999995</v>
      </c>
      <c r="J57" s="733" t="s">
        <v>1</v>
      </c>
    </row>
    <row r="58" spans="1:10" ht="14.4" customHeight="1" x14ac:dyDescent="0.3">
      <c r="A58" s="729" t="s">
        <v>614</v>
      </c>
      <c r="B58" s="730" t="s">
        <v>2296</v>
      </c>
      <c r="C58" s="731">
        <v>3.8340000000000001</v>
      </c>
      <c r="D58" s="731">
        <v>6.9</v>
      </c>
      <c r="E58" s="731"/>
      <c r="F58" s="731">
        <v>4.056</v>
      </c>
      <c r="G58" s="731">
        <v>8</v>
      </c>
      <c r="H58" s="731">
        <v>-3.944</v>
      </c>
      <c r="I58" s="732">
        <v>0.50700000000000001</v>
      </c>
      <c r="J58" s="733" t="s">
        <v>1</v>
      </c>
    </row>
    <row r="59" spans="1:10" ht="14.4" customHeight="1" x14ac:dyDescent="0.3">
      <c r="A59" s="729" t="s">
        <v>614</v>
      </c>
      <c r="B59" s="730" t="s">
        <v>616</v>
      </c>
      <c r="C59" s="731">
        <v>23.625440000000001</v>
      </c>
      <c r="D59" s="731">
        <v>28.889569999999999</v>
      </c>
      <c r="E59" s="731"/>
      <c r="F59" s="731">
        <v>30.167619999999996</v>
      </c>
      <c r="G59" s="731">
        <v>45</v>
      </c>
      <c r="H59" s="731">
        <v>-14.832380000000004</v>
      </c>
      <c r="I59" s="732">
        <v>0.67039155555555552</v>
      </c>
      <c r="J59" s="733" t="s">
        <v>606</v>
      </c>
    </row>
    <row r="60" spans="1:10" ht="14.4" customHeight="1" x14ac:dyDescent="0.3">
      <c r="A60" s="729" t="s">
        <v>592</v>
      </c>
      <c r="B60" s="730" t="s">
        <v>592</v>
      </c>
      <c r="C60" s="731" t="s">
        <v>592</v>
      </c>
      <c r="D60" s="731" t="s">
        <v>592</v>
      </c>
      <c r="E60" s="731"/>
      <c r="F60" s="731" t="s">
        <v>592</v>
      </c>
      <c r="G60" s="731" t="s">
        <v>592</v>
      </c>
      <c r="H60" s="731" t="s">
        <v>592</v>
      </c>
      <c r="I60" s="732" t="s">
        <v>592</v>
      </c>
      <c r="J60" s="733" t="s">
        <v>607</v>
      </c>
    </row>
    <row r="61" spans="1:10" ht="14.4" customHeight="1" x14ac:dyDescent="0.3">
      <c r="A61" s="729" t="s">
        <v>617</v>
      </c>
      <c r="B61" s="730" t="s">
        <v>618</v>
      </c>
      <c r="C61" s="731" t="s">
        <v>592</v>
      </c>
      <c r="D61" s="731" t="s">
        <v>592</v>
      </c>
      <c r="E61" s="731"/>
      <c r="F61" s="731" t="s">
        <v>592</v>
      </c>
      <c r="G61" s="731" t="s">
        <v>592</v>
      </c>
      <c r="H61" s="731" t="s">
        <v>592</v>
      </c>
      <c r="I61" s="732" t="s">
        <v>592</v>
      </c>
      <c r="J61" s="733" t="s">
        <v>0</v>
      </c>
    </row>
    <row r="62" spans="1:10" ht="14.4" customHeight="1" x14ac:dyDescent="0.3">
      <c r="A62" s="729" t="s">
        <v>617</v>
      </c>
      <c r="B62" s="730" t="s">
        <v>2289</v>
      </c>
      <c r="C62" s="731">
        <v>0</v>
      </c>
      <c r="D62" s="731">
        <v>0.29436000000000001</v>
      </c>
      <c r="E62" s="731"/>
      <c r="F62" s="731">
        <v>0</v>
      </c>
      <c r="G62" s="731">
        <v>0</v>
      </c>
      <c r="H62" s="731">
        <v>0</v>
      </c>
      <c r="I62" s="732" t="s">
        <v>592</v>
      </c>
      <c r="J62" s="733" t="s">
        <v>1</v>
      </c>
    </row>
    <row r="63" spans="1:10" ht="14.4" customHeight="1" x14ac:dyDescent="0.3">
      <c r="A63" s="729" t="s">
        <v>617</v>
      </c>
      <c r="B63" s="730" t="s">
        <v>2291</v>
      </c>
      <c r="C63" s="731">
        <v>27.232380000000006</v>
      </c>
      <c r="D63" s="731">
        <v>30.012160000000005</v>
      </c>
      <c r="E63" s="731"/>
      <c r="F63" s="731">
        <v>30.053189999999994</v>
      </c>
      <c r="G63" s="731">
        <v>33</v>
      </c>
      <c r="H63" s="731">
        <v>-2.9468100000000064</v>
      </c>
      <c r="I63" s="732">
        <v>0.91070272727272705</v>
      </c>
      <c r="J63" s="733" t="s">
        <v>1</v>
      </c>
    </row>
    <row r="64" spans="1:10" ht="14.4" customHeight="1" x14ac:dyDescent="0.3">
      <c r="A64" s="729" t="s">
        <v>617</v>
      </c>
      <c r="B64" s="730" t="s">
        <v>2292</v>
      </c>
      <c r="C64" s="731">
        <v>33.833709999999996</v>
      </c>
      <c r="D64" s="731">
        <v>30.205179999999995</v>
      </c>
      <c r="E64" s="731"/>
      <c r="F64" s="731">
        <v>39.986439999999995</v>
      </c>
      <c r="G64" s="731">
        <v>38</v>
      </c>
      <c r="H64" s="731">
        <v>1.9864399999999947</v>
      </c>
      <c r="I64" s="732">
        <v>1.052274736842105</v>
      </c>
      <c r="J64" s="733" t="s">
        <v>1</v>
      </c>
    </row>
    <row r="65" spans="1:10" ht="14.4" customHeight="1" x14ac:dyDescent="0.3">
      <c r="A65" s="729" t="s">
        <v>617</v>
      </c>
      <c r="B65" s="730" t="s">
        <v>2293</v>
      </c>
      <c r="C65" s="731">
        <v>6.5359999999999996</v>
      </c>
      <c r="D65" s="731">
        <v>4.8979999999999997</v>
      </c>
      <c r="E65" s="731"/>
      <c r="F65" s="731">
        <v>8.7609999999999992</v>
      </c>
      <c r="G65" s="731">
        <v>9</v>
      </c>
      <c r="H65" s="731">
        <v>-0.23900000000000077</v>
      </c>
      <c r="I65" s="732">
        <v>0.97344444444444433</v>
      </c>
      <c r="J65" s="733" t="s">
        <v>1</v>
      </c>
    </row>
    <row r="66" spans="1:10" ht="14.4" customHeight="1" x14ac:dyDescent="0.3">
      <c r="A66" s="729" t="s">
        <v>617</v>
      </c>
      <c r="B66" s="730" t="s">
        <v>2295</v>
      </c>
      <c r="C66" s="731">
        <v>1.198</v>
      </c>
      <c r="D66" s="731">
        <v>1.496</v>
      </c>
      <c r="E66" s="731"/>
      <c r="F66" s="731">
        <v>1.56</v>
      </c>
      <c r="G66" s="731">
        <v>2</v>
      </c>
      <c r="H66" s="731">
        <v>-0.43999999999999995</v>
      </c>
      <c r="I66" s="732">
        <v>0.78</v>
      </c>
      <c r="J66" s="733" t="s">
        <v>1</v>
      </c>
    </row>
    <row r="67" spans="1:10" ht="14.4" customHeight="1" x14ac:dyDescent="0.3">
      <c r="A67" s="729" t="s">
        <v>617</v>
      </c>
      <c r="B67" s="730" t="s">
        <v>2296</v>
      </c>
      <c r="C67" s="731">
        <v>6.8159999999999998</v>
      </c>
      <c r="D67" s="731">
        <v>4.5540000000000003</v>
      </c>
      <c r="E67" s="731"/>
      <c r="F67" s="731">
        <v>7.62</v>
      </c>
      <c r="G67" s="731">
        <v>6</v>
      </c>
      <c r="H67" s="731">
        <v>1.62</v>
      </c>
      <c r="I67" s="732">
        <v>1.27</v>
      </c>
      <c r="J67" s="733" t="s">
        <v>1</v>
      </c>
    </row>
    <row r="68" spans="1:10" ht="14.4" customHeight="1" x14ac:dyDescent="0.3">
      <c r="A68" s="729" t="s">
        <v>617</v>
      </c>
      <c r="B68" s="730" t="s">
        <v>2297</v>
      </c>
      <c r="C68" s="731">
        <v>0</v>
      </c>
      <c r="D68" s="731">
        <v>0</v>
      </c>
      <c r="E68" s="731"/>
      <c r="F68" s="731">
        <v>8.6152000000000015</v>
      </c>
      <c r="G68" s="731">
        <v>7</v>
      </c>
      <c r="H68" s="731">
        <v>1.6152000000000015</v>
      </c>
      <c r="I68" s="732">
        <v>1.2307428571428574</v>
      </c>
      <c r="J68" s="733" t="s">
        <v>1</v>
      </c>
    </row>
    <row r="69" spans="1:10" ht="14.4" customHeight="1" x14ac:dyDescent="0.3">
      <c r="A69" s="729" t="s">
        <v>617</v>
      </c>
      <c r="B69" s="730" t="s">
        <v>2299</v>
      </c>
      <c r="C69" s="731">
        <v>2.8056000000000001</v>
      </c>
      <c r="D69" s="731">
        <v>3.4418899999999999</v>
      </c>
      <c r="E69" s="731"/>
      <c r="F69" s="731">
        <v>2.93154</v>
      </c>
      <c r="G69" s="731">
        <v>5</v>
      </c>
      <c r="H69" s="731">
        <v>-2.06846</v>
      </c>
      <c r="I69" s="732">
        <v>0.58630800000000005</v>
      </c>
      <c r="J69" s="733" t="s">
        <v>1</v>
      </c>
    </row>
    <row r="70" spans="1:10" ht="14.4" customHeight="1" x14ac:dyDescent="0.3">
      <c r="A70" s="729" t="s">
        <v>617</v>
      </c>
      <c r="B70" s="730" t="s">
        <v>619</v>
      </c>
      <c r="C70" s="731">
        <v>78.421689999999998</v>
      </c>
      <c r="D70" s="731">
        <v>74.901589999999999</v>
      </c>
      <c r="E70" s="731"/>
      <c r="F70" s="731">
        <v>99.527369999999991</v>
      </c>
      <c r="G70" s="731">
        <v>100</v>
      </c>
      <c r="H70" s="731">
        <v>-0.47263000000000943</v>
      </c>
      <c r="I70" s="732">
        <v>0.99527369999999993</v>
      </c>
      <c r="J70" s="733" t="s">
        <v>606</v>
      </c>
    </row>
    <row r="71" spans="1:10" ht="14.4" customHeight="1" x14ac:dyDescent="0.3">
      <c r="A71" s="729" t="s">
        <v>592</v>
      </c>
      <c r="B71" s="730" t="s">
        <v>592</v>
      </c>
      <c r="C71" s="731" t="s">
        <v>592</v>
      </c>
      <c r="D71" s="731" t="s">
        <v>592</v>
      </c>
      <c r="E71" s="731"/>
      <c r="F71" s="731" t="s">
        <v>592</v>
      </c>
      <c r="G71" s="731" t="s">
        <v>592</v>
      </c>
      <c r="H71" s="731" t="s">
        <v>592</v>
      </c>
      <c r="I71" s="732" t="s">
        <v>592</v>
      </c>
      <c r="J71" s="733" t="s">
        <v>607</v>
      </c>
    </row>
    <row r="72" spans="1:10" ht="14.4" customHeight="1" x14ac:dyDescent="0.3">
      <c r="A72" s="729" t="s">
        <v>620</v>
      </c>
      <c r="B72" s="730" t="s">
        <v>621</v>
      </c>
      <c r="C72" s="731" t="s">
        <v>592</v>
      </c>
      <c r="D72" s="731" t="s">
        <v>592</v>
      </c>
      <c r="E72" s="731"/>
      <c r="F72" s="731" t="s">
        <v>592</v>
      </c>
      <c r="G72" s="731" t="s">
        <v>592</v>
      </c>
      <c r="H72" s="731" t="s">
        <v>592</v>
      </c>
      <c r="I72" s="732" t="s">
        <v>592</v>
      </c>
      <c r="J72" s="733" t="s">
        <v>0</v>
      </c>
    </row>
    <row r="73" spans="1:10" ht="14.4" customHeight="1" x14ac:dyDescent="0.3">
      <c r="A73" s="729" t="s">
        <v>620</v>
      </c>
      <c r="B73" s="730" t="s">
        <v>2286</v>
      </c>
      <c r="C73" s="731">
        <v>4970.8744199999974</v>
      </c>
      <c r="D73" s="731">
        <v>5642.9621300000017</v>
      </c>
      <c r="E73" s="731"/>
      <c r="F73" s="731">
        <v>5241.0772900000002</v>
      </c>
      <c r="G73" s="731">
        <v>4925</v>
      </c>
      <c r="H73" s="731">
        <v>316.07729000000018</v>
      </c>
      <c r="I73" s="732">
        <v>1.0641781299492385</v>
      </c>
      <c r="J73" s="733" t="s">
        <v>1</v>
      </c>
    </row>
    <row r="74" spans="1:10" ht="14.4" customHeight="1" x14ac:dyDescent="0.3">
      <c r="A74" s="729" t="s">
        <v>620</v>
      </c>
      <c r="B74" s="730" t="s">
        <v>2287</v>
      </c>
      <c r="C74" s="731">
        <v>839.06340999999964</v>
      </c>
      <c r="D74" s="731">
        <v>854.99221</v>
      </c>
      <c r="E74" s="731"/>
      <c r="F74" s="731">
        <v>1397.6041399999997</v>
      </c>
      <c r="G74" s="731">
        <v>1107</v>
      </c>
      <c r="H74" s="731">
        <v>290.60413999999969</v>
      </c>
      <c r="I74" s="732">
        <v>1.2625150316169826</v>
      </c>
      <c r="J74" s="733" t="s">
        <v>1</v>
      </c>
    </row>
    <row r="75" spans="1:10" ht="14.4" customHeight="1" x14ac:dyDescent="0.3">
      <c r="A75" s="729" t="s">
        <v>620</v>
      </c>
      <c r="B75" s="730" t="s">
        <v>2288</v>
      </c>
      <c r="C75" s="731">
        <v>65.366049999999987</v>
      </c>
      <c r="D75" s="731">
        <v>149.45292999999998</v>
      </c>
      <c r="E75" s="731"/>
      <c r="F75" s="731">
        <v>349.10435000000001</v>
      </c>
      <c r="G75" s="731">
        <v>173</v>
      </c>
      <c r="H75" s="731">
        <v>176.10435000000001</v>
      </c>
      <c r="I75" s="732">
        <v>2.0179442196531792</v>
      </c>
      <c r="J75" s="733" t="s">
        <v>1</v>
      </c>
    </row>
    <row r="76" spans="1:10" ht="14.4" customHeight="1" x14ac:dyDescent="0.3">
      <c r="A76" s="729" t="s">
        <v>620</v>
      </c>
      <c r="B76" s="730" t="s">
        <v>2289</v>
      </c>
      <c r="C76" s="731">
        <v>27.225000000000001</v>
      </c>
      <c r="D76" s="731">
        <v>0</v>
      </c>
      <c r="E76" s="731"/>
      <c r="F76" s="731">
        <v>0</v>
      </c>
      <c r="G76" s="731">
        <v>0</v>
      </c>
      <c r="H76" s="731">
        <v>0</v>
      </c>
      <c r="I76" s="732" t="s">
        <v>592</v>
      </c>
      <c r="J76" s="733" t="s">
        <v>1</v>
      </c>
    </row>
    <row r="77" spans="1:10" ht="14.4" customHeight="1" x14ac:dyDescent="0.3">
      <c r="A77" s="729" t="s">
        <v>620</v>
      </c>
      <c r="B77" s="730" t="s">
        <v>2291</v>
      </c>
      <c r="C77" s="731">
        <v>31.133379999999995</v>
      </c>
      <c r="D77" s="731">
        <v>93.805370000000011</v>
      </c>
      <c r="E77" s="731"/>
      <c r="F77" s="731">
        <v>97.45738999999999</v>
      </c>
      <c r="G77" s="731">
        <v>80</v>
      </c>
      <c r="H77" s="731">
        <v>17.45738999999999</v>
      </c>
      <c r="I77" s="732">
        <v>1.2182173749999998</v>
      </c>
      <c r="J77" s="733" t="s">
        <v>1</v>
      </c>
    </row>
    <row r="78" spans="1:10" ht="14.4" customHeight="1" x14ac:dyDescent="0.3">
      <c r="A78" s="729" t="s">
        <v>620</v>
      </c>
      <c r="B78" s="730" t="s">
        <v>2292</v>
      </c>
      <c r="C78" s="731">
        <v>957.65320999999983</v>
      </c>
      <c r="D78" s="731">
        <v>1196.07176</v>
      </c>
      <c r="E78" s="731"/>
      <c r="F78" s="731">
        <v>834.62387000000001</v>
      </c>
      <c r="G78" s="731">
        <v>1043</v>
      </c>
      <c r="H78" s="731">
        <v>-208.37612999999999</v>
      </c>
      <c r="I78" s="732">
        <v>0.80021464046021096</v>
      </c>
      <c r="J78" s="733" t="s">
        <v>1</v>
      </c>
    </row>
    <row r="79" spans="1:10" ht="14.4" customHeight="1" x14ac:dyDescent="0.3">
      <c r="A79" s="729" t="s">
        <v>620</v>
      </c>
      <c r="B79" s="730" t="s">
        <v>2293</v>
      </c>
      <c r="C79" s="731">
        <v>0</v>
      </c>
      <c r="D79" s="731">
        <v>64.294560000000004</v>
      </c>
      <c r="E79" s="731"/>
      <c r="F79" s="731">
        <v>64.294560000000004</v>
      </c>
      <c r="G79" s="731">
        <v>77</v>
      </c>
      <c r="H79" s="731">
        <v>-12.705439999999996</v>
      </c>
      <c r="I79" s="732">
        <v>0.8349942857142858</v>
      </c>
      <c r="J79" s="733" t="s">
        <v>1</v>
      </c>
    </row>
    <row r="80" spans="1:10" ht="14.4" customHeight="1" x14ac:dyDescent="0.3">
      <c r="A80" s="729" t="s">
        <v>620</v>
      </c>
      <c r="B80" s="730" t="s">
        <v>2294</v>
      </c>
      <c r="C80" s="731">
        <v>101.54600000000001</v>
      </c>
      <c r="D80" s="731">
        <v>170.25243</v>
      </c>
      <c r="E80" s="731"/>
      <c r="F80" s="731">
        <v>185.03590999999997</v>
      </c>
      <c r="G80" s="731">
        <v>215</v>
      </c>
      <c r="H80" s="731">
        <v>-29.964090000000027</v>
      </c>
      <c r="I80" s="732">
        <v>0.8606321395348836</v>
      </c>
      <c r="J80" s="733" t="s">
        <v>1</v>
      </c>
    </row>
    <row r="81" spans="1:10" ht="14.4" customHeight="1" x14ac:dyDescent="0.3">
      <c r="A81" s="729" t="s">
        <v>620</v>
      </c>
      <c r="B81" s="730" t="s">
        <v>2295</v>
      </c>
      <c r="C81" s="731">
        <v>24.341519999999999</v>
      </c>
      <c r="D81" s="731">
        <v>37.414660000000005</v>
      </c>
      <c r="E81" s="731"/>
      <c r="F81" s="731">
        <v>92.779799999999994</v>
      </c>
      <c r="G81" s="731">
        <v>89</v>
      </c>
      <c r="H81" s="731">
        <v>3.7797999999999945</v>
      </c>
      <c r="I81" s="732">
        <v>1.0424696629213484</v>
      </c>
      <c r="J81" s="733" t="s">
        <v>1</v>
      </c>
    </row>
    <row r="82" spans="1:10" ht="14.4" customHeight="1" x14ac:dyDescent="0.3">
      <c r="A82" s="729" t="s">
        <v>620</v>
      </c>
      <c r="B82" s="730" t="s">
        <v>2296</v>
      </c>
      <c r="C82" s="731">
        <v>36.592829999999999</v>
      </c>
      <c r="D82" s="731">
        <v>50.176599999999993</v>
      </c>
      <c r="E82" s="731"/>
      <c r="F82" s="731">
        <v>37.24776</v>
      </c>
      <c r="G82" s="731">
        <v>46</v>
      </c>
      <c r="H82" s="731">
        <v>-8.7522400000000005</v>
      </c>
      <c r="I82" s="732">
        <v>0.8097339130434783</v>
      </c>
      <c r="J82" s="733" t="s">
        <v>1</v>
      </c>
    </row>
    <row r="83" spans="1:10" ht="14.4" customHeight="1" x14ac:dyDescent="0.3">
      <c r="A83" s="729" t="s">
        <v>620</v>
      </c>
      <c r="B83" s="730" t="s">
        <v>2298</v>
      </c>
      <c r="C83" s="731">
        <v>0</v>
      </c>
      <c r="D83" s="731">
        <v>0</v>
      </c>
      <c r="E83" s="731"/>
      <c r="F83" s="731">
        <v>0</v>
      </c>
      <c r="G83" s="731">
        <v>0</v>
      </c>
      <c r="H83" s="731">
        <v>0</v>
      </c>
      <c r="I83" s="732" t="s">
        <v>592</v>
      </c>
      <c r="J83" s="733" t="s">
        <v>1</v>
      </c>
    </row>
    <row r="84" spans="1:10" ht="14.4" customHeight="1" x14ac:dyDescent="0.3">
      <c r="A84" s="729" t="s">
        <v>620</v>
      </c>
      <c r="B84" s="730" t="s">
        <v>2299</v>
      </c>
      <c r="C84" s="731">
        <v>0.70440000000000003</v>
      </c>
      <c r="D84" s="731">
        <v>2.1129000000000002</v>
      </c>
      <c r="E84" s="731"/>
      <c r="F84" s="731">
        <v>1.4088000000000001</v>
      </c>
      <c r="G84" s="731">
        <v>3</v>
      </c>
      <c r="H84" s="731">
        <v>-1.5911999999999999</v>
      </c>
      <c r="I84" s="732">
        <v>0.46960000000000002</v>
      </c>
      <c r="J84" s="733" t="s">
        <v>1</v>
      </c>
    </row>
    <row r="85" spans="1:10" ht="14.4" customHeight="1" x14ac:dyDescent="0.3">
      <c r="A85" s="729" t="s">
        <v>620</v>
      </c>
      <c r="B85" s="730" t="s">
        <v>2300</v>
      </c>
      <c r="C85" s="731">
        <v>0</v>
      </c>
      <c r="D85" s="731">
        <v>48.4</v>
      </c>
      <c r="E85" s="731"/>
      <c r="F85" s="731">
        <v>28.193000000000001</v>
      </c>
      <c r="G85" s="731">
        <v>67</v>
      </c>
      <c r="H85" s="731">
        <v>-38.807000000000002</v>
      </c>
      <c r="I85" s="732">
        <v>0.42079104477611945</v>
      </c>
      <c r="J85" s="733" t="s">
        <v>1</v>
      </c>
    </row>
    <row r="86" spans="1:10" ht="14.4" customHeight="1" x14ac:dyDescent="0.3">
      <c r="A86" s="729" t="s">
        <v>620</v>
      </c>
      <c r="B86" s="730" t="s">
        <v>622</v>
      </c>
      <c r="C86" s="731">
        <v>7054.5002199999963</v>
      </c>
      <c r="D86" s="731">
        <v>8309.9355500000038</v>
      </c>
      <c r="E86" s="731"/>
      <c r="F86" s="731">
        <v>8328.8268699999971</v>
      </c>
      <c r="G86" s="731">
        <v>7824</v>
      </c>
      <c r="H86" s="731">
        <v>504.82686999999714</v>
      </c>
      <c r="I86" s="732">
        <v>1.0645228617075662</v>
      </c>
      <c r="J86" s="733" t="s">
        <v>606</v>
      </c>
    </row>
    <row r="87" spans="1:10" ht="14.4" customHeight="1" x14ac:dyDescent="0.3">
      <c r="A87" s="729" t="s">
        <v>592</v>
      </c>
      <c r="B87" s="730" t="s">
        <v>592</v>
      </c>
      <c r="C87" s="731" t="s">
        <v>592</v>
      </c>
      <c r="D87" s="731" t="s">
        <v>592</v>
      </c>
      <c r="E87" s="731"/>
      <c r="F87" s="731" t="s">
        <v>592</v>
      </c>
      <c r="G87" s="731" t="s">
        <v>592</v>
      </c>
      <c r="H87" s="731" t="s">
        <v>592</v>
      </c>
      <c r="I87" s="732" t="s">
        <v>592</v>
      </c>
      <c r="J87" s="733" t="s">
        <v>607</v>
      </c>
    </row>
    <row r="88" spans="1:10" ht="14.4" customHeight="1" x14ac:dyDescent="0.3">
      <c r="A88" s="729" t="s">
        <v>590</v>
      </c>
      <c r="B88" s="730" t="s">
        <v>601</v>
      </c>
      <c r="C88" s="731">
        <v>7292.3817699999963</v>
      </c>
      <c r="D88" s="731">
        <v>8596.1054400000048</v>
      </c>
      <c r="E88" s="731"/>
      <c r="F88" s="731">
        <v>8623.7728099999986</v>
      </c>
      <c r="G88" s="731">
        <v>8163</v>
      </c>
      <c r="H88" s="731">
        <v>460.77280999999857</v>
      </c>
      <c r="I88" s="732">
        <v>1.0564465037363713</v>
      </c>
      <c r="J88" s="733" t="s">
        <v>602</v>
      </c>
    </row>
  </sheetData>
  <mergeCells count="3">
    <mergeCell ref="A1:I1"/>
    <mergeCell ref="F3:I3"/>
    <mergeCell ref="C4:D4"/>
  </mergeCells>
  <conditionalFormatting sqref="F22 F89:F65537">
    <cfRule type="cellIs" dxfId="41" priority="18" stopIfTrue="1" operator="greaterThan">
      <formula>1</formula>
    </cfRule>
  </conditionalFormatting>
  <conditionalFormatting sqref="H5:H21">
    <cfRule type="expression" dxfId="40" priority="14">
      <formula>$H5&gt;0</formula>
    </cfRule>
  </conditionalFormatting>
  <conditionalFormatting sqref="I5:I21">
    <cfRule type="expression" dxfId="39" priority="15">
      <formula>$I5&gt;1</formula>
    </cfRule>
  </conditionalFormatting>
  <conditionalFormatting sqref="B5:B21">
    <cfRule type="expression" dxfId="38" priority="11">
      <formula>OR($J5="NS",$J5="SumaNS",$J5="Účet")</formula>
    </cfRule>
  </conditionalFormatting>
  <conditionalFormatting sqref="F5:I21 B5:D21">
    <cfRule type="expression" dxfId="37" priority="17">
      <formula>AND($J5&lt;&gt;"",$J5&lt;&gt;"mezeraKL")</formula>
    </cfRule>
  </conditionalFormatting>
  <conditionalFormatting sqref="B5:D21 F5:I21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1 F5:I21">
    <cfRule type="expression" dxfId="35" priority="13">
      <formula>OR($J5="SumaNS",$J5="NS")</formula>
    </cfRule>
  </conditionalFormatting>
  <conditionalFormatting sqref="A5:A21">
    <cfRule type="expression" dxfId="34" priority="9">
      <formula>AND($J5&lt;&gt;"mezeraKL",$J5&lt;&gt;"")</formula>
    </cfRule>
  </conditionalFormatting>
  <conditionalFormatting sqref="A5:A21">
    <cfRule type="expression" dxfId="33" priority="10">
      <formula>AND($J5&lt;&gt;"",$J5&lt;&gt;"mezeraKL")</formula>
    </cfRule>
  </conditionalFormatting>
  <conditionalFormatting sqref="H23:H88">
    <cfRule type="expression" dxfId="32" priority="6">
      <formula>$H23&gt;0</formula>
    </cfRule>
  </conditionalFormatting>
  <conditionalFormatting sqref="A23:A88">
    <cfRule type="expression" dxfId="31" priority="5">
      <formula>AND($J23&lt;&gt;"mezeraKL",$J23&lt;&gt;"")</formula>
    </cfRule>
  </conditionalFormatting>
  <conditionalFormatting sqref="I23:I88">
    <cfRule type="expression" dxfId="30" priority="7">
      <formula>$I23&gt;1</formula>
    </cfRule>
  </conditionalFormatting>
  <conditionalFormatting sqref="B23:B88">
    <cfRule type="expression" dxfId="29" priority="4">
      <formula>OR($J23="NS",$J23="SumaNS",$J23="Účet")</formula>
    </cfRule>
  </conditionalFormatting>
  <conditionalFormatting sqref="A23:D88 F23:I88">
    <cfRule type="expression" dxfId="28" priority="8">
      <formula>AND($J23&lt;&gt;"",$J23&lt;&gt;"mezeraKL")</formula>
    </cfRule>
  </conditionalFormatting>
  <conditionalFormatting sqref="B23:D88 F23:I88">
    <cfRule type="expression" dxfId="27" priority="1">
      <formula>OR($J23="KL",$J23="SumaKL")</formula>
    </cfRule>
    <cfRule type="expression" priority="3" stopIfTrue="1">
      <formula>OR($J23="mezeraNS",$J23="mezeraKL")</formula>
    </cfRule>
  </conditionalFormatting>
  <conditionalFormatting sqref="B23:D88 F23:I88">
    <cfRule type="expression" dxfId="26" priority="2">
      <formula>OR($J23="SumaNS",$J23="NS")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9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3435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68.515561317344904</v>
      </c>
      <c r="J3" s="203">
        <f>SUBTOTAL(9,J5:J1048576)</f>
        <v>112932</v>
      </c>
      <c r="K3" s="204">
        <f>SUBTOTAL(9,K5:K1048576)</f>
        <v>7737599.3706903942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590</v>
      </c>
      <c r="B5" s="825" t="s">
        <v>591</v>
      </c>
      <c r="C5" s="828" t="s">
        <v>603</v>
      </c>
      <c r="D5" s="862" t="s">
        <v>604</v>
      </c>
      <c r="E5" s="828" t="s">
        <v>2301</v>
      </c>
      <c r="F5" s="862" t="s">
        <v>2302</v>
      </c>
      <c r="G5" s="828" t="s">
        <v>2303</v>
      </c>
      <c r="H5" s="828" t="s">
        <v>2304</v>
      </c>
      <c r="I5" s="225">
        <v>4.0999999046325684</v>
      </c>
      <c r="J5" s="225">
        <v>100</v>
      </c>
      <c r="K5" s="848">
        <v>410</v>
      </c>
    </row>
    <row r="6" spans="1:11" ht="14.4" customHeight="1" x14ac:dyDescent="0.3">
      <c r="A6" s="831" t="s">
        <v>590</v>
      </c>
      <c r="B6" s="832" t="s">
        <v>591</v>
      </c>
      <c r="C6" s="835" t="s">
        <v>603</v>
      </c>
      <c r="D6" s="863" t="s">
        <v>604</v>
      </c>
      <c r="E6" s="835" t="s">
        <v>2301</v>
      </c>
      <c r="F6" s="863" t="s">
        <v>2302</v>
      </c>
      <c r="G6" s="835" t="s">
        <v>2305</v>
      </c>
      <c r="H6" s="835" t="s">
        <v>2306</v>
      </c>
      <c r="I6" s="849">
        <v>0.87999999523162842</v>
      </c>
      <c r="J6" s="849">
        <v>200</v>
      </c>
      <c r="K6" s="850">
        <v>176</v>
      </c>
    </row>
    <row r="7" spans="1:11" ht="14.4" customHeight="1" x14ac:dyDescent="0.3">
      <c r="A7" s="831" t="s">
        <v>590</v>
      </c>
      <c r="B7" s="832" t="s">
        <v>591</v>
      </c>
      <c r="C7" s="835" t="s">
        <v>603</v>
      </c>
      <c r="D7" s="863" t="s">
        <v>604</v>
      </c>
      <c r="E7" s="835" t="s">
        <v>2301</v>
      </c>
      <c r="F7" s="863" t="s">
        <v>2302</v>
      </c>
      <c r="G7" s="835" t="s">
        <v>2307</v>
      </c>
      <c r="H7" s="835" t="s">
        <v>2308</v>
      </c>
      <c r="I7" s="849">
        <v>11.359999656677246</v>
      </c>
      <c r="J7" s="849">
        <v>200</v>
      </c>
      <c r="K7" s="850">
        <v>2272.39990234375</v>
      </c>
    </row>
    <row r="8" spans="1:11" ht="14.4" customHeight="1" x14ac:dyDescent="0.3">
      <c r="A8" s="831" t="s">
        <v>590</v>
      </c>
      <c r="B8" s="832" t="s">
        <v>591</v>
      </c>
      <c r="C8" s="835" t="s">
        <v>603</v>
      </c>
      <c r="D8" s="863" t="s">
        <v>604</v>
      </c>
      <c r="E8" s="835" t="s">
        <v>2301</v>
      </c>
      <c r="F8" s="863" t="s">
        <v>2302</v>
      </c>
      <c r="G8" s="835" t="s">
        <v>2309</v>
      </c>
      <c r="H8" s="835" t="s">
        <v>2310</v>
      </c>
      <c r="I8" s="849">
        <v>130.22999572753906</v>
      </c>
      <c r="J8" s="849">
        <v>15</v>
      </c>
      <c r="K8" s="850">
        <v>1953.489990234375</v>
      </c>
    </row>
    <row r="9" spans="1:11" ht="14.4" customHeight="1" x14ac:dyDescent="0.3">
      <c r="A9" s="831" t="s">
        <v>590</v>
      </c>
      <c r="B9" s="832" t="s">
        <v>591</v>
      </c>
      <c r="C9" s="835" t="s">
        <v>603</v>
      </c>
      <c r="D9" s="863" t="s">
        <v>604</v>
      </c>
      <c r="E9" s="835" t="s">
        <v>2301</v>
      </c>
      <c r="F9" s="863" t="s">
        <v>2302</v>
      </c>
      <c r="G9" s="835" t="s">
        <v>2311</v>
      </c>
      <c r="H9" s="835" t="s">
        <v>2312</v>
      </c>
      <c r="I9" s="849">
        <v>283.010009765625</v>
      </c>
      <c r="J9" s="849">
        <v>5</v>
      </c>
      <c r="K9" s="850">
        <v>1415.050048828125</v>
      </c>
    </row>
    <row r="10" spans="1:11" ht="14.4" customHeight="1" x14ac:dyDescent="0.3">
      <c r="A10" s="831" t="s">
        <v>590</v>
      </c>
      <c r="B10" s="832" t="s">
        <v>591</v>
      </c>
      <c r="C10" s="835" t="s">
        <v>603</v>
      </c>
      <c r="D10" s="863" t="s">
        <v>604</v>
      </c>
      <c r="E10" s="835" t="s">
        <v>2301</v>
      </c>
      <c r="F10" s="863" t="s">
        <v>2302</v>
      </c>
      <c r="G10" s="835" t="s">
        <v>2313</v>
      </c>
      <c r="H10" s="835" t="s">
        <v>2314</v>
      </c>
      <c r="I10" s="849">
        <v>380.8800048828125</v>
      </c>
      <c r="J10" s="849">
        <v>5</v>
      </c>
      <c r="K10" s="850">
        <v>1904.4000244140625</v>
      </c>
    </row>
    <row r="11" spans="1:11" ht="14.4" customHeight="1" x14ac:dyDescent="0.3">
      <c r="A11" s="831" t="s">
        <v>590</v>
      </c>
      <c r="B11" s="832" t="s">
        <v>591</v>
      </c>
      <c r="C11" s="835" t="s">
        <v>603</v>
      </c>
      <c r="D11" s="863" t="s">
        <v>604</v>
      </c>
      <c r="E11" s="835" t="s">
        <v>2301</v>
      </c>
      <c r="F11" s="863" t="s">
        <v>2302</v>
      </c>
      <c r="G11" s="835" t="s">
        <v>2315</v>
      </c>
      <c r="H11" s="835" t="s">
        <v>2316</v>
      </c>
      <c r="I11" s="849">
        <v>139.16999816894531</v>
      </c>
      <c r="J11" s="849">
        <v>3</v>
      </c>
      <c r="K11" s="850">
        <v>417.510009765625</v>
      </c>
    </row>
    <row r="12" spans="1:11" ht="14.4" customHeight="1" x14ac:dyDescent="0.3">
      <c r="A12" s="831" t="s">
        <v>590</v>
      </c>
      <c r="B12" s="832" t="s">
        <v>591</v>
      </c>
      <c r="C12" s="835" t="s">
        <v>603</v>
      </c>
      <c r="D12" s="863" t="s">
        <v>604</v>
      </c>
      <c r="E12" s="835" t="s">
        <v>2301</v>
      </c>
      <c r="F12" s="863" t="s">
        <v>2302</v>
      </c>
      <c r="G12" s="835" t="s">
        <v>2317</v>
      </c>
      <c r="H12" s="835" t="s">
        <v>2318</v>
      </c>
      <c r="I12" s="849">
        <v>0.85000002384185791</v>
      </c>
      <c r="J12" s="849">
        <v>200</v>
      </c>
      <c r="K12" s="850">
        <v>170</v>
      </c>
    </row>
    <row r="13" spans="1:11" ht="14.4" customHeight="1" x14ac:dyDescent="0.3">
      <c r="A13" s="831" t="s">
        <v>590</v>
      </c>
      <c r="B13" s="832" t="s">
        <v>591</v>
      </c>
      <c r="C13" s="835" t="s">
        <v>603</v>
      </c>
      <c r="D13" s="863" t="s">
        <v>604</v>
      </c>
      <c r="E13" s="835" t="s">
        <v>2301</v>
      </c>
      <c r="F13" s="863" t="s">
        <v>2302</v>
      </c>
      <c r="G13" s="835" t="s">
        <v>2319</v>
      </c>
      <c r="H13" s="835" t="s">
        <v>2320</v>
      </c>
      <c r="I13" s="849">
        <v>12.840000152587891</v>
      </c>
      <c r="J13" s="849">
        <v>24</v>
      </c>
      <c r="K13" s="850">
        <v>308.16000366210937</v>
      </c>
    </row>
    <row r="14" spans="1:11" ht="14.4" customHeight="1" x14ac:dyDescent="0.3">
      <c r="A14" s="831" t="s">
        <v>590</v>
      </c>
      <c r="B14" s="832" t="s">
        <v>591</v>
      </c>
      <c r="C14" s="835" t="s">
        <v>603</v>
      </c>
      <c r="D14" s="863" t="s">
        <v>604</v>
      </c>
      <c r="E14" s="835" t="s">
        <v>2301</v>
      </c>
      <c r="F14" s="863" t="s">
        <v>2302</v>
      </c>
      <c r="G14" s="835" t="s">
        <v>2321</v>
      </c>
      <c r="H14" s="835" t="s">
        <v>2322</v>
      </c>
      <c r="I14" s="849">
        <v>10.529999732971191</v>
      </c>
      <c r="J14" s="849">
        <v>100</v>
      </c>
      <c r="K14" s="850">
        <v>1053</v>
      </c>
    </row>
    <row r="15" spans="1:11" ht="14.4" customHeight="1" x14ac:dyDescent="0.3">
      <c r="A15" s="831" t="s">
        <v>590</v>
      </c>
      <c r="B15" s="832" t="s">
        <v>591</v>
      </c>
      <c r="C15" s="835" t="s">
        <v>603</v>
      </c>
      <c r="D15" s="863" t="s">
        <v>604</v>
      </c>
      <c r="E15" s="835" t="s">
        <v>2301</v>
      </c>
      <c r="F15" s="863" t="s">
        <v>2302</v>
      </c>
      <c r="G15" s="835" t="s">
        <v>2323</v>
      </c>
      <c r="H15" s="835" t="s">
        <v>2324</v>
      </c>
      <c r="I15" s="849">
        <v>39.110000610351562</v>
      </c>
      <c r="J15" s="849">
        <v>40</v>
      </c>
      <c r="K15" s="850">
        <v>1564.4000244140625</v>
      </c>
    </row>
    <row r="16" spans="1:11" ht="14.4" customHeight="1" x14ac:dyDescent="0.3">
      <c r="A16" s="831" t="s">
        <v>590</v>
      </c>
      <c r="B16" s="832" t="s">
        <v>591</v>
      </c>
      <c r="C16" s="835" t="s">
        <v>603</v>
      </c>
      <c r="D16" s="863" t="s">
        <v>604</v>
      </c>
      <c r="E16" s="835" t="s">
        <v>2301</v>
      </c>
      <c r="F16" s="863" t="s">
        <v>2302</v>
      </c>
      <c r="G16" s="835" t="s">
        <v>2325</v>
      </c>
      <c r="H16" s="835" t="s">
        <v>2326</v>
      </c>
      <c r="I16" s="849">
        <v>0.6600000262260437</v>
      </c>
      <c r="J16" s="849">
        <v>2000</v>
      </c>
      <c r="K16" s="850">
        <v>1320</v>
      </c>
    </row>
    <row r="17" spans="1:11" ht="14.4" customHeight="1" x14ac:dyDescent="0.3">
      <c r="A17" s="831" t="s">
        <v>590</v>
      </c>
      <c r="B17" s="832" t="s">
        <v>591</v>
      </c>
      <c r="C17" s="835" t="s">
        <v>603</v>
      </c>
      <c r="D17" s="863" t="s">
        <v>604</v>
      </c>
      <c r="E17" s="835" t="s">
        <v>2301</v>
      </c>
      <c r="F17" s="863" t="s">
        <v>2302</v>
      </c>
      <c r="G17" s="835" t="s">
        <v>2327</v>
      </c>
      <c r="H17" s="835" t="s">
        <v>2328</v>
      </c>
      <c r="I17" s="849">
        <v>1.1799999475479126</v>
      </c>
      <c r="J17" s="849">
        <v>1500</v>
      </c>
      <c r="K17" s="850">
        <v>1764</v>
      </c>
    </row>
    <row r="18" spans="1:11" ht="14.4" customHeight="1" x14ac:dyDescent="0.3">
      <c r="A18" s="831" t="s">
        <v>590</v>
      </c>
      <c r="B18" s="832" t="s">
        <v>591</v>
      </c>
      <c r="C18" s="835" t="s">
        <v>603</v>
      </c>
      <c r="D18" s="863" t="s">
        <v>604</v>
      </c>
      <c r="E18" s="835" t="s">
        <v>2329</v>
      </c>
      <c r="F18" s="863" t="s">
        <v>2330</v>
      </c>
      <c r="G18" s="835" t="s">
        <v>2331</v>
      </c>
      <c r="H18" s="835" t="s">
        <v>2332</v>
      </c>
      <c r="I18" s="849">
        <v>1.9999999552965164E-2</v>
      </c>
      <c r="J18" s="849">
        <v>400</v>
      </c>
      <c r="K18" s="850">
        <v>8</v>
      </c>
    </row>
    <row r="19" spans="1:11" ht="14.4" customHeight="1" x14ac:dyDescent="0.3">
      <c r="A19" s="831" t="s">
        <v>590</v>
      </c>
      <c r="B19" s="832" t="s">
        <v>591</v>
      </c>
      <c r="C19" s="835" t="s">
        <v>603</v>
      </c>
      <c r="D19" s="863" t="s">
        <v>604</v>
      </c>
      <c r="E19" s="835" t="s">
        <v>2329</v>
      </c>
      <c r="F19" s="863" t="s">
        <v>2330</v>
      </c>
      <c r="G19" s="835" t="s">
        <v>2333</v>
      </c>
      <c r="H19" s="835" t="s">
        <v>2334</v>
      </c>
      <c r="I19" s="849">
        <v>6.0500001907348633</v>
      </c>
      <c r="J19" s="849">
        <v>100</v>
      </c>
      <c r="K19" s="850">
        <v>605</v>
      </c>
    </row>
    <row r="20" spans="1:11" ht="14.4" customHeight="1" x14ac:dyDescent="0.3">
      <c r="A20" s="831" t="s">
        <v>590</v>
      </c>
      <c r="B20" s="832" t="s">
        <v>591</v>
      </c>
      <c r="C20" s="835" t="s">
        <v>603</v>
      </c>
      <c r="D20" s="863" t="s">
        <v>604</v>
      </c>
      <c r="E20" s="835" t="s">
        <v>2329</v>
      </c>
      <c r="F20" s="863" t="s">
        <v>2330</v>
      </c>
      <c r="G20" s="835" t="s">
        <v>2335</v>
      </c>
      <c r="H20" s="835" t="s">
        <v>2336</v>
      </c>
      <c r="I20" s="849">
        <v>11.149999618530273</v>
      </c>
      <c r="J20" s="849">
        <v>50</v>
      </c>
      <c r="K20" s="850">
        <v>557.5</v>
      </c>
    </row>
    <row r="21" spans="1:11" ht="14.4" customHeight="1" x14ac:dyDescent="0.3">
      <c r="A21" s="831" t="s">
        <v>590</v>
      </c>
      <c r="B21" s="832" t="s">
        <v>591</v>
      </c>
      <c r="C21" s="835" t="s">
        <v>603</v>
      </c>
      <c r="D21" s="863" t="s">
        <v>604</v>
      </c>
      <c r="E21" s="835" t="s">
        <v>2329</v>
      </c>
      <c r="F21" s="863" t="s">
        <v>2330</v>
      </c>
      <c r="G21" s="835" t="s">
        <v>2337</v>
      </c>
      <c r="H21" s="835" t="s">
        <v>2338</v>
      </c>
      <c r="I21" s="849">
        <v>3.4600000381469727</v>
      </c>
      <c r="J21" s="849">
        <v>200</v>
      </c>
      <c r="K21" s="850">
        <v>692</v>
      </c>
    </row>
    <row r="22" spans="1:11" ht="14.4" customHeight="1" x14ac:dyDescent="0.3">
      <c r="A22" s="831" t="s">
        <v>590</v>
      </c>
      <c r="B22" s="832" t="s">
        <v>591</v>
      </c>
      <c r="C22" s="835" t="s">
        <v>603</v>
      </c>
      <c r="D22" s="863" t="s">
        <v>604</v>
      </c>
      <c r="E22" s="835" t="s">
        <v>2329</v>
      </c>
      <c r="F22" s="863" t="s">
        <v>2330</v>
      </c>
      <c r="G22" s="835" t="s">
        <v>2339</v>
      </c>
      <c r="H22" s="835" t="s">
        <v>2340</v>
      </c>
      <c r="I22" s="849">
        <v>17.969999313354492</v>
      </c>
      <c r="J22" s="849">
        <v>100</v>
      </c>
      <c r="K22" s="850">
        <v>1797</v>
      </c>
    </row>
    <row r="23" spans="1:11" ht="14.4" customHeight="1" x14ac:dyDescent="0.3">
      <c r="A23" s="831" t="s">
        <v>590</v>
      </c>
      <c r="B23" s="832" t="s">
        <v>591</v>
      </c>
      <c r="C23" s="835" t="s">
        <v>603</v>
      </c>
      <c r="D23" s="863" t="s">
        <v>604</v>
      </c>
      <c r="E23" s="835" t="s">
        <v>2329</v>
      </c>
      <c r="F23" s="863" t="s">
        <v>2330</v>
      </c>
      <c r="G23" s="835" t="s">
        <v>2341</v>
      </c>
      <c r="H23" s="835" t="s">
        <v>2342</v>
      </c>
      <c r="I23" s="849">
        <v>17.979999542236328</v>
      </c>
      <c r="J23" s="849">
        <v>100</v>
      </c>
      <c r="K23" s="850">
        <v>1798</v>
      </c>
    </row>
    <row r="24" spans="1:11" ht="14.4" customHeight="1" x14ac:dyDescent="0.3">
      <c r="A24" s="831" t="s">
        <v>590</v>
      </c>
      <c r="B24" s="832" t="s">
        <v>591</v>
      </c>
      <c r="C24" s="835" t="s">
        <v>603</v>
      </c>
      <c r="D24" s="863" t="s">
        <v>604</v>
      </c>
      <c r="E24" s="835" t="s">
        <v>2329</v>
      </c>
      <c r="F24" s="863" t="s">
        <v>2330</v>
      </c>
      <c r="G24" s="835" t="s">
        <v>2343</v>
      </c>
      <c r="H24" s="835" t="s">
        <v>2344</v>
      </c>
      <c r="I24" s="849">
        <v>13.210000038146973</v>
      </c>
      <c r="J24" s="849">
        <v>40</v>
      </c>
      <c r="K24" s="850">
        <v>528.4000244140625</v>
      </c>
    </row>
    <row r="25" spans="1:11" ht="14.4" customHeight="1" x14ac:dyDescent="0.3">
      <c r="A25" s="831" t="s">
        <v>590</v>
      </c>
      <c r="B25" s="832" t="s">
        <v>591</v>
      </c>
      <c r="C25" s="835" t="s">
        <v>603</v>
      </c>
      <c r="D25" s="863" t="s">
        <v>604</v>
      </c>
      <c r="E25" s="835" t="s">
        <v>2329</v>
      </c>
      <c r="F25" s="863" t="s">
        <v>2330</v>
      </c>
      <c r="G25" s="835" t="s">
        <v>2345</v>
      </c>
      <c r="H25" s="835" t="s">
        <v>2346</v>
      </c>
      <c r="I25" s="849">
        <v>13.199999809265137</v>
      </c>
      <c r="J25" s="849">
        <v>50</v>
      </c>
      <c r="K25" s="850">
        <v>660</v>
      </c>
    </row>
    <row r="26" spans="1:11" ht="14.4" customHeight="1" x14ac:dyDescent="0.3">
      <c r="A26" s="831" t="s">
        <v>590</v>
      </c>
      <c r="B26" s="832" t="s">
        <v>591</v>
      </c>
      <c r="C26" s="835" t="s">
        <v>603</v>
      </c>
      <c r="D26" s="863" t="s">
        <v>604</v>
      </c>
      <c r="E26" s="835" t="s">
        <v>2329</v>
      </c>
      <c r="F26" s="863" t="s">
        <v>2330</v>
      </c>
      <c r="G26" s="835" t="s">
        <v>2347</v>
      </c>
      <c r="H26" s="835" t="s">
        <v>2348</v>
      </c>
      <c r="I26" s="849">
        <v>9.6800003051757812</v>
      </c>
      <c r="J26" s="849">
        <v>300</v>
      </c>
      <c r="K26" s="850">
        <v>2904</v>
      </c>
    </row>
    <row r="27" spans="1:11" ht="14.4" customHeight="1" x14ac:dyDescent="0.3">
      <c r="A27" s="831" t="s">
        <v>590</v>
      </c>
      <c r="B27" s="832" t="s">
        <v>591</v>
      </c>
      <c r="C27" s="835" t="s">
        <v>603</v>
      </c>
      <c r="D27" s="863" t="s">
        <v>604</v>
      </c>
      <c r="E27" s="835" t="s">
        <v>2329</v>
      </c>
      <c r="F27" s="863" t="s">
        <v>2330</v>
      </c>
      <c r="G27" s="835" t="s">
        <v>2349</v>
      </c>
      <c r="H27" s="835" t="s">
        <v>2350</v>
      </c>
      <c r="I27" s="849">
        <v>2.4600000381469727</v>
      </c>
      <c r="J27" s="849">
        <v>300</v>
      </c>
      <c r="K27" s="850">
        <v>738</v>
      </c>
    </row>
    <row r="28" spans="1:11" ht="14.4" customHeight="1" x14ac:dyDescent="0.3">
      <c r="A28" s="831" t="s">
        <v>590</v>
      </c>
      <c r="B28" s="832" t="s">
        <v>591</v>
      </c>
      <c r="C28" s="835" t="s">
        <v>603</v>
      </c>
      <c r="D28" s="863" t="s">
        <v>604</v>
      </c>
      <c r="E28" s="835" t="s">
        <v>2329</v>
      </c>
      <c r="F28" s="863" t="s">
        <v>2330</v>
      </c>
      <c r="G28" s="835" t="s">
        <v>2351</v>
      </c>
      <c r="H28" s="835" t="s">
        <v>2352</v>
      </c>
      <c r="I28" s="849">
        <v>11.729999542236328</v>
      </c>
      <c r="J28" s="849">
        <v>60</v>
      </c>
      <c r="K28" s="850">
        <v>703.79998779296875</v>
      </c>
    </row>
    <row r="29" spans="1:11" ht="14.4" customHeight="1" x14ac:dyDescent="0.3">
      <c r="A29" s="831" t="s">
        <v>590</v>
      </c>
      <c r="B29" s="832" t="s">
        <v>591</v>
      </c>
      <c r="C29" s="835" t="s">
        <v>603</v>
      </c>
      <c r="D29" s="863" t="s">
        <v>604</v>
      </c>
      <c r="E29" s="835" t="s">
        <v>2329</v>
      </c>
      <c r="F29" s="863" t="s">
        <v>2330</v>
      </c>
      <c r="G29" s="835" t="s">
        <v>2353</v>
      </c>
      <c r="H29" s="835" t="s">
        <v>2354</v>
      </c>
      <c r="I29" s="849">
        <v>2.2799999713897705</v>
      </c>
      <c r="J29" s="849">
        <v>50</v>
      </c>
      <c r="K29" s="850">
        <v>114</v>
      </c>
    </row>
    <row r="30" spans="1:11" ht="14.4" customHeight="1" x14ac:dyDescent="0.3">
      <c r="A30" s="831" t="s">
        <v>590</v>
      </c>
      <c r="B30" s="832" t="s">
        <v>591</v>
      </c>
      <c r="C30" s="835" t="s">
        <v>603</v>
      </c>
      <c r="D30" s="863" t="s">
        <v>604</v>
      </c>
      <c r="E30" s="835" t="s">
        <v>2329</v>
      </c>
      <c r="F30" s="863" t="s">
        <v>2330</v>
      </c>
      <c r="G30" s="835" t="s">
        <v>2355</v>
      </c>
      <c r="H30" s="835" t="s">
        <v>2356</v>
      </c>
      <c r="I30" s="849">
        <v>5.320000171661377</v>
      </c>
      <c r="J30" s="849">
        <v>200</v>
      </c>
      <c r="K30" s="850">
        <v>1064</v>
      </c>
    </row>
    <row r="31" spans="1:11" ht="14.4" customHeight="1" x14ac:dyDescent="0.3">
      <c r="A31" s="831" t="s">
        <v>590</v>
      </c>
      <c r="B31" s="832" t="s">
        <v>591</v>
      </c>
      <c r="C31" s="835" t="s">
        <v>603</v>
      </c>
      <c r="D31" s="863" t="s">
        <v>604</v>
      </c>
      <c r="E31" s="835" t="s">
        <v>2329</v>
      </c>
      <c r="F31" s="863" t="s">
        <v>2330</v>
      </c>
      <c r="G31" s="835" t="s">
        <v>2357</v>
      </c>
      <c r="H31" s="835" t="s">
        <v>2358</v>
      </c>
      <c r="I31" s="849">
        <v>2.4200000762939453</v>
      </c>
      <c r="J31" s="849">
        <v>50</v>
      </c>
      <c r="K31" s="850">
        <v>121</v>
      </c>
    </row>
    <row r="32" spans="1:11" ht="14.4" customHeight="1" x14ac:dyDescent="0.3">
      <c r="A32" s="831" t="s">
        <v>590</v>
      </c>
      <c r="B32" s="832" t="s">
        <v>591</v>
      </c>
      <c r="C32" s="835" t="s">
        <v>603</v>
      </c>
      <c r="D32" s="863" t="s">
        <v>604</v>
      </c>
      <c r="E32" s="835" t="s">
        <v>2329</v>
      </c>
      <c r="F32" s="863" t="s">
        <v>2330</v>
      </c>
      <c r="G32" s="835" t="s">
        <v>2359</v>
      </c>
      <c r="H32" s="835" t="s">
        <v>2360</v>
      </c>
      <c r="I32" s="849">
        <v>9.1999998092651367</v>
      </c>
      <c r="J32" s="849">
        <v>200</v>
      </c>
      <c r="K32" s="850">
        <v>1840</v>
      </c>
    </row>
    <row r="33" spans="1:11" ht="14.4" customHeight="1" x14ac:dyDescent="0.3">
      <c r="A33" s="831" t="s">
        <v>590</v>
      </c>
      <c r="B33" s="832" t="s">
        <v>591</v>
      </c>
      <c r="C33" s="835" t="s">
        <v>603</v>
      </c>
      <c r="D33" s="863" t="s">
        <v>604</v>
      </c>
      <c r="E33" s="835" t="s">
        <v>2329</v>
      </c>
      <c r="F33" s="863" t="s">
        <v>2330</v>
      </c>
      <c r="G33" s="835" t="s">
        <v>2361</v>
      </c>
      <c r="H33" s="835" t="s">
        <v>2362</v>
      </c>
      <c r="I33" s="849">
        <v>58.080001831054688</v>
      </c>
      <c r="J33" s="849">
        <v>30</v>
      </c>
      <c r="K33" s="850">
        <v>1742.4000244140625</v>
      </c>
    </row>
    <row r="34" spans="1:11" ht="14.4" customHeight="1" x14ac:dyDescent="0.3">
      <c r="A34" s="831" t="s">
        <v>590</v>
      </c>
      <c r="B34" s="832" t="s">
        <v>591</v>
      </c>
      <c r="C34" s="835" t="s">
        <v>603</v>
      </c>
      <c r="D34" s="863" t="s">
        <v>604</v>
      </c>
      <c r="E34" s="835" t="s">
        <v>2329</v>
      </c>
      <c r="F34" s="863" t="s">
        <v>2330</v>
      </c>
      <c r="G34" s="835" t="s">
        <v>2363</v>
      </c>
      <c r="H34" s="835" t="s">
        <v>2364</v>
      </c>
      <c r="I34" s="849">
        <v>6.1700000762939453</v>
      </c>
      <c r="J34" s="849">
        <v>100</v>
      </c>
      <c r="K34" s="850">
        <v>617</v>
      </c>
    </row>
    <row r="35" spans="1:11" ht="14.4" customHeight="1" x14ac:dyDescent="0.3">
      <c r="A35" s="831" t="s">
        <v>590</v>
      </c>
      <c r="B35" s="832" t="s">
        <v>591</v>
      </c>
      <c r="C35" s="835" t="s">
        <v>603</v>
      </c>
      <c r="D35" s="863" t="s">
        <v>604</v>
      </c>
      <c r="E35" s="835" t="s">
        <v>2329</v>
      </c>
      <c r="F35" s="863" t="s">
        <v>2330</v>
      </c>
      <c r="G35" s="835" t="s">
        <v>2365</v>
      </c>
      <c r="H35" s="835" t="s">
        <v>2366</v>
      </c>
      <c r="I35" s="849">
        <v>1.0900000333786011</v>
      </c>
      <c r="J35" s="849">
        <v>300</v>
      </c>
      <c r="K35" s="850">
        <v>327</v>
      </c>
    </row>
    <row r="36" spans="1:11" ht="14.4" customHeight="1" x14ac:dyDescent="0.3">
      <c r="A36" s="831" t="s">
        <v>590</v>
      </c>
      <c r="B36" s="832" t="s">
        <v>591</v>
      </c>
      <c r="C36" s="835" t="s">
        <v>603</v>
      </c>
      <c r="D36" s="863" t="s">
        <v>604</v>
      </c>
      <c r="E36" s="835" t="s">
        <v>2329</v>
      </c>
      <c r="F36" s="863" t="s">
        <v>2330</v>
      </c>
      <c r="G36" s="835" t="s">
        <v>2367</v>
      </c>
      <c r="H36" s="835" t="s">
        <v>2368</v>
      </c>
      <c r="I36" s="849">
        <v>8.4700002670288086</v>
      </c>
      <c r="J36" s="849">
        <v>360</v>
      </c>
      <c r="K36" s="850">
        <v>3049.199951171875</v>
      </c>
    </row>
    <row r="37" spans="1:11" ht="14.4" customHeight="1" x14ac:dyDescent="0.3">
      <c r="A37" s="831" t="s">
        <v>590</v>
      </c>
      <c r="B37" s="832" t="s">
        <v>591</v>
      </c>
      <c r="C37" s="835" t="s">
        <v>603</v>
      </c>
      <c r="D37" s="863" t="s">
        <v>604</v>
      </c>
      <c r="E37" s="835" t="s">
        <v>2329</v>
      </c>
      <c r="F37" s="863" t="s">
        <v>2330</v>
      </c>
      <c r="G37" s="835" t="s">
        <v>2369</v>
      </c>
      <c r="H37" s="835" t="s">
        <v>2370</v>
      </c>
      <c r="I37" s="849">
        <v>2.369999885559082</v>
      </c>
      <c r="J37" s="849">
        <v>100</v>
      </c>
      <c r="K37" s="850">
        <v>237</v>
      </c>
    </row>
    <row r="38" spans="1:11" ht="14.4" customHeight="1" x14ac:dyDescent="0.3">
      <c r="A38" s="831" t="s">
        <v>590</v>
      </c>
      <c r="B38" s="832" t="s">
        <v>591</v>
      </c>
      <c r="C38" s="835" t="s">
        <v>603</v>
      </c>
      <c r="D38" s="863" t="s">
        <v>604</v>
      </c>
      <c r="E38" s="835" t="s">
        <v>2329</v>
      </c>
      <c r="F38" s="863" t="s">
        <v>2330</v>
      </c>
      <c r="G38" s="835" t="s">
        <v>2371</v>
      </c>
      <c r="H38" s="835" t="s">
        <v>2372</v>
      </c>
      <c r="I38" s="849">
        <v>3.75</v>
      </c>
      <c r="J38" s="849">
        <v>50</v>
      </c>
      <c r="K38" s="850">
        <v>187.5</v>
      </c>
    </row>
    <row r="39" spans="1:11" ht="14.4" customHeight="1" x14ac:dyDescent="0.3">
      <c r="A39" s="831" t="s">
        <v>590</v>
      </c>
      <c r="B39" s="832" t="s">
        <v>591</v>
      </c>
      <c r="C39" s="835" t="s">
        <v>603</v>
      </c>
      <c r="D39" s="863" t="s">
        <v>604</v>
      </c>
      <c r="E39" s="835" t="s">
        <v>2329</v>
      </c>
      <c r="F39" s="863" t="s">
        <v>2330</v>
      </c>
      <c r="G39" s="835" t="s">
        <v>2373</v>
      </c>
      <c r="H39" s="835" t="s">
        <v>2374</v>
      </c>
      <c r="I39" s="849">
        <v>1.9850000143051147</v>
      </c>
      <c r="J39" s="849">
        <v>150</v>
      </c>
      <c r="K39" s="850">
        <v>298</v>
      </c>
    </row>
    <row r="40" spans="1:11" ht="14.4" customHeight="1" x14ac:dyDescent="0.3">
      <c r="A40" s="831" t="s">
        <v>590</v>
      </c>
      <c r="B40" s="832" t="s">
        <v>591</v>
      </c>
      <c r="C40" s="835" t="s">
        <v>603</v>
      </c>
      <c r="D40" s="863" t="s">
        <v>604</v>
      </c>
      <c r="E40" s="835" t="s">
        <v>2329</v>
      </c>
      <c r="F40" s="863" t="s">
        <v>2330</v>
      </c>
      <c r="G40" s="835" t="s">
        <v>2375</v>
      </c>
      <c r="H40" s="835" t="s">
        <v>2376</v>
      </c>
      <c r="I40" s="849">
        <v>2.0499999523162842</v>
      </c>
      <c r="J40" s="849">
        <v>50</v>
      </c>
      <c r="K40" s="850">
        <v>102.5</v>
      </c>
    </row>
    <row r="41" spans="1:11" ht="14.4" customHeight="1" x14ac:dyDescent="0.3">
      <c r="A41" s="831" t="s">
        <v>590</v>
      </c>
      <c r="B41" s="832" t="s">
        <v>591</v>
      </c>
      <c r="C41" s="835" t="s">
        <v>603</v>
      </c>
      <c r="D41" s="863" t="s">
        <v>604</v>
      </c>
      <c r="E41" s="835" t="s">
        <v>2329</v>
      </c>
      <c r="F41" s="863" t="s">
        <v>2330</v>
      </c>
      <c r="G41" s="835" t="s">
        <v>2377</v>
      </c>
      <c r="H41" s="835" t="s">
        <v>2378</v>
      </c>
      <c r="I41" s="849">
        <v>2.690000057220459</v>
      </c>
      <c r="J41" s="849">
        <v>200</v>
      </c>
      <c r="K41" s="850">
        <v>538</v>
      </c>
    </row>
    <row r="42" spans="1:11" ht="14.4" customHeight="1" x14ac:dyDescent="0.3">
      <c r="A42" s="831" t="s">
        <v>590</v>
      </c>
      <c r="B42" s="832" t="s">
        <v>591</v>
      </c>
      <c r="C42" s="835" t="s">
        <v>603</v>
      </c>
      <c r="D42" s="863" t="s">
        <v>604</v>
      </c>
      <c r="E42" s="835" t="s">
        <v>2329</v>
      </c>
      <c r="F42" s="863" t="s">
        <v>2330</v>
      </c>
      <c r="G42" s="835" t="s">
        <v>2379</v>
      </c>
      <c r="H42" s="835" t="s">
        <v>2380</v>
      </c>
      <c r="I42" s="849">
        <v>2.1700000762939453</v>
      </c>
      <c r="J42" s="849">
        <v>50</v>
      </c>
      <c r="K42" s="850">
        <v>108.5</v>
      </c>
    </row>
    <row r="43" spans="1:11" ht="14.4" customHeight="1" x14ac:dyDescent="0.3">
      <c r="A43" s="831" t="s">
        <v>590</v>
      </c>
      <c r="B43" s="832" t="s">
        <v>591</v>
      </c>
      <c r="C43" s="835" t="s">
        <v>603</v>
      </c>
      <c r="D43" s="863" t="s">
        <v>604</v>
      </c>
      <c r="E43" s="835" t="s">
        <v>2329</v>
      </c>
      <c r="F43" s="863" t="s">
        <v>2330</v>
      </c>
      <c r="G43" s="835" t="s">
        <v>2381</v>
      </c>
      <c r="H43" s="835" t="s">
        <v>2382</v>
      </c>
      <c r="I43" s="849">
        <v>5</v>
      </c>
      <c r="J43" s="849">
        <v>50</v>
      </c>
      <c r="K43" s="850">
        <v>250</v>
      </c>
    </row>
    <row r="44" spans="1:11" ht="14.4" customHeight="1" x14ac:dyDescent="0.3">
      <c r="A44" s="831" t="s">
        <v>590</v>
      </c>
      <c r="B44" s="832" t="s">
        <v>591</v>
      </c>
      <c r="C44" s="835" t="s">
        <v>603</v>
      </c>
      <c r="D44" s="863" t="s">
        <v>604</v>
      </c>
      <c r="E44" s="835" t="s">
        <v>2329</v>
      </c>
      <c r="F44" s="863" t="s">
        <v>2330</v>
      </c>
      <c r="G44" s="835" t="s">
        <v>2383</v>
      </c>
      <c r="H44" s="835" t="s">
        <v>2384</v>
      </c>
      <c r="I44" s="849">
        <v>2.5199999809265137</v>
      </c>
      <c r="J44" s="849">
        <v>50</v>
      </c>
      <c r="K44" s="850">
        <v>126</v>
      </c>
    </row>
    <row r="45" spans="1:11" ht="14.4" customHeight="1" x14ac:dyDescent="0.3">
      <c r="A45" s="831" t="s">
        <v>590</v>
      </c>
      <c r="B45" s="832" t="s">
        <v>591</v>
      </c>
      <c r="C45" s="835" t="s">
        <v>603</v>
      </c>
      <c r="D45" s="863" t="s">
        <v>604</v>
      </c>
      <c r="E45" s="835" t="s">
        <v>2385</v>
      </c>
      <c r="F45" s="863" t="s">
        <v>2386</v>
      </c>
      <c r="G45" s="835" t="s">
        <v>2387</v>
      </c>
      <c r="H45" s="835" t="s">
        <v>2388</v>
      </c>
      <c r="I45" s="849">
        <v>10.170000076293945</v>
      </c>
      <c r="J45" s="849">
        <v>200</v>
      </c>
      <c r="K45" s="850">
        <v>2034</v>
      </c>
    </row>
    <row r="46" spans="1:11" ht="14.4" customHeight="1" x14ac:dyDescent="0.3">
      <c r="A46" s="831" t="s">
        <v>590</v>
      </c>
      <c r="B46" s="832" t="s">
        <v>591</v>
      </c>
      <c r="C46" s="835" t="s">
        <v>603</v>
      </c>
      <c r="D46" s="863" t="s">
        <v>604</v>
      </c>
      <c r="E46" s="835" t="s">
        <v>2385</v>
      </c>
      <c r="F46" s="863" t="s">
        <v>2386</v>
      </c>
      <c r="G46" s="835" t="s">
        <v>2389</v>
      </c>
      <c r="H46" s="835" t="s">
        <v>2390</v>
      </c>
      <c r="I46" s="849">
        <v>16.450000762939453</v>
      </c>
      <c r="J46" s="849">
        <v>100</v>
      </c>
      <c r="K46" s="850">
        <v>1645</v>
      </c>
    </row>
    <row r="47" spans="1:11" ht="14.4" customHeight="1" x14ac:dyDescent="0.3">
      <c r="A47" s="831" t="s">
        <v>590</v>
      </c>
      <c r="B47" s="832" t="s">
        <v>591</v>
      </c>
      <c r="C47" s="835" t="s">
        <v>603</v>
      </c>
      <c r="D47" s="863" t="s">
        <v>604</v>
      </c>
      <c r="E47" s="835" t="s">
        <v>2391</v>
      </c>
      <c r="F47" s="863" t="s">
        <v>2392</v>
      </c>
      <c r="G47" s="835" t="s">
        <v>2393</v>
      </c>
      <c r="H47" s="835" t="s">
        <v>2394</v>
      </c>
      <c r="I47" s="849">
        <v>0.56000000238418579</v>
      </c>
      <c r="J47" s="849">
        <v>100</v>
      </c>
      <c r="K47" s="850">
        <v>56</v>
      </c>
    </row>
    <row r="48" spans="1:11" ht="14.4" customHeight="1" x14ac:dyDescent="0.3">
      <c r="A48" s="831" t="s">
        <v>590</v>
      </c>
      <c r="B48" s="832" t="s">
        <v>591</v>
      </c>
      <c r="C48" s="835" t="s">
        <v>603</v>
      </c>
      <c r="D48" s="863" t="s">
        <v>604</v>
      </c>
      <c r="E48" s="835" t="s">
        <v>2391</v>
      </c>
      <c r="F48" s="863" t="s">
        <v>2392</v>
      </c>
      <c r="G48" s="835" t="s">
        <v>2395</v>
      </c>
      <c r="H48" s="835" t="s">
        <v>2396</v>
      </c>
      <c r="I48" s="849">
        <v>0.54000002145767212</v>
      </c>
      <c r="J48" s="849">
        <v>300</v>
      </c>
      <c r="K48" s="850">
        <v>162</v>
      </c>
    </row>
    <row r="49" spans="1:11" ht="14.4" customHeight="1" x14ac:dyDescent="0.3">
      <c r="A49" s="831" t="s">
        <v>590</v>
      </c>
      <c r="B49" s="832" t="s">
        <v>591</v>
      </c>
      <c r="C49" s="835" t="s">
        <v>603</v>
      </c>
      <c r="D49" s="863" t="s">
        <v>604</v>
      </c>
      <c r="E49" s="835" t="s">
        <v>2391</v>
      </c>
      <c r="F49" s="863" t="s">
        <v>2392</v>
      </c>
      <c r="G49" s="835" t="s">
        <v>2397</v>
      </c>
      <c r="H49" s="835" t="s">
        <v>2398</v>
      </c>
      <c r="I49" s="849">
        <v>1.8049999475479126</v>
      </c>
      <c r="J49" s="849">
        <v>200</v>
      </c>
      <c r="K49" s="850">
        <v>361</v>
      </c>
    </row>
    <row r="50" spans="1:11" ht="14.4" customHeight="1" x14ac:dyDescent="0.3">
      <c r="A50" s="831" t="s">
        <v>590</v>
      </c>
      <c r="B50" s="832" t="s">
        <v>591</v>
      </c>
      <c r="C50" s="835" t="s">
        <v>603</v>
      </c>
      <c r="D50" s="863" t="s">
        <v>604</v>
      </c>
      <c r="E50" s="835" t="s">
        <v>2391</v>
      </c>
      <c r="F50" s="863" t="s">
        <v>2392</v>
      </c>
      <c r="G50" s="835" t="s">
        <v>2399</v>
      </c>
      <c r="H50" s="835" t="s">
        <v>2400</v>
      </c>
      <c r="I50" s="849">
        <v>1.7999999523162842</v>
      </c>
      <c r="J50" s="849">
        <v>200</v>
      </c>
      <c r="K50" s="850">
        <v>360</v>
      </c>
    </row>
    <row r="51" spans="1:11" ht="14.4" customHeight="1" x14ac:dyDescent="0.3">
      <c r="A51" s="831" t="s">
        <v>590</v>
      </c>
      <c r="B51" s="832" t="s">
        <v>591</v>
      </c>
      <c r="C51" s="835" t="s">
        <v>603</v>
      </c>
      <c r="D51" s="863" t="s">
        <v>604</v>
      </c>
      <c r="E51" s="835" t="s">
        <v>2391</v>
      </c>
      <c r="F51" s="863" t="s">
        <v>2392</v>
      </c>
      <c r="G51" s="835" t="s">
        <v>2401</v>
      </c>
      <c r="H51" s="835" t="s">
        <v>2402</v>
      </c>
      <c r="I51" s="849">
        <v>1.809999942779541</v>
      </c>
      <c r="J51" s="849">
        <v>200</v>
      </c>
      <c r="K51" s="850">
        <v>362</v>
      </c>
    </row>
    <row r="52" spans="1:11" ht="14.4" customHeight="1" x14ac:dyDescent="0.3">
      <c r="A52" s="831" t="s">
        <v>590</v>
      </c>
      <c r="B52" s="832" t="s">
        <v>591</v>
      </c>
      <c r="C52" s="835" t="s">
        <v>603</v>
      </c>
      <c r="D52" s="863" t="s">
        <v>604</v>
      </c>
      <c r="E52" s="835" t="s">
        <v>2403</v>
      </c>
      <c r="F52" s="863" t="s">
        <v>2404</v>
      </c>
      <c r="G52" s="835" t="s">
        <v>2405</v>
      </c>
      <c r="H52" s="835" t="s">
        <v>2406</v>
      </c>
      <c r="I52" s="849">
        <v>0.63499999046325684</v>
      </c>
      <c r="J52" s="849">
        <v>1800</v>
      </c>
      <c r="K52" s="850">
        <v>1144</v>
      </c>
    </row>
    <row r="53" spans="1:11" ht="14.4" customHeight="1" x14ac:dyDescent="0.3">
      <c r="A53" s="831" t="s">
        <v>590</v>
      </c>
      <c r="B53" s="832" t="s">
        <v>591</v>
      </c>
      <c r="C53" s="835" t="s">
        <v>603</v>
      </c>
      <c r="D53" s="863" t="s">
        <v>604</v>
      </c>
      <c r="E53" s="835" t="s">
        <v>2403</v>
      </c>
      <c r="F53" s="863" t="s">
        <v>2404</v>
      </c>
      <c r="G53" s="835" t="s">
        <v>2407</v>
      </c>
      <c r="H53" s="835" t="s">
        <v>2408</v>
      </c>
      <c r="I53" s="849">
        <v>0.63499999046325684</v>
      </c>
      <c r="J53" s="849">
        <v>2400</v>
      </c>
      <c r="K53" s="850">
        <v>1524</v>
      </c>
    </row>
    <row r="54" spans="1:11" ht="14.4" customHeight="1" x14ac:dyDescent="0.3">
      <c r="A54" s="831" t="s">
        <v>590</v>
      </c>
      <c r="B54" s="832" t="s">
        <v>591</v>
      </c>
      <c r="C54" s="835" t="s">
        <v>603</v>
      </c>
      <c r="D54" s="863" t="s">
        <v>604</v>
      </c>
      <c r="E54" s="835" t="s">
        <v>2403</v>
      </c>
      <c r="F54" s="863" t="s">
        <v>2404</v>
      </c>
      <c r="G54" s="835" t="s">
        <v>2409</v>
      </c>
      <c r="H54" s="835" t="s">
        <v>2410</v>
      </c>
      <c r="I54" s="849">
        <v>0.62999999523162842</v>
      </c>
      <c r="J54" s="849">
        <v>340</v>
      </c>
      <c r="K54" s="850">
        <v>214.19999694824219</v>
      </c>
    </row>
    <row r="55" spans="1:11" ht="14.4" customHeight="1" x14ac:dyDescent="0.3">
      <c r="A55" s="831" t="s">
        <v>590</v>
      </c>
      <c r="B55" s="832" t="s">
        <v>591</v>
      </c>
      <c r="C55" s="835" t="s">
        <v>608</v>
      </c>
      <c r="D55" s="863" t="s">
        <v>609</v>
      </c>
      <c r="E55" s="835" t="s">
        <v>2301</v>
      </c>
      <c r="F55" s="863" t="s">
        <v>2302</v>
      </c>
      <c r="G55" s="835" t="s">
        <v>2411</v>
      </c>
      <c r="H55" s="835" t="s">
        <v>2412</v>
      </c>
      <c r="I55" s="849">
        <v>6.244999885559082</v>
      </c>
      <c r="J55" s="849">
        <v>80</v>
      </c>
      <c r="K55" s="850">
        <v>499.5</v>
      </c>
    </row>
    <row r="56" spans="1:11" ht="14.4" customHeight="1" x14ac:dyDescent="0.3">
      <c r="A56" s="831" t="s">
        <v>590</v>
      </c>
      <c r="B56" s="832" t="s">
        <v>591</v>
      </c>
      <c r="C56" s="835" t="s">
        <v>608</v>
      </c>
      <c r="D56" s="863" t="s">
        <v>609</v>
      </c>
      <c r="E56" s="835" t="s">
        <v>2301</v>
      </c>
      <c r="F56" s="863" t="s">
        <v>2302</v>
      </c>
      <c r="G56" s="835" t="s">
        <v>2413</v>
      </c>
      <c r="H56" s="835" t="s">
        <v>2414</v>
      </c>
      <c r="I56" s="849">
        <v>9.0100002288818359</v>
      </c>
      <c r="J56" s="849">
        <v>50</v>
      </c>
      <c r="K56" s="850">
        <v>450.5</v>
      </c>
    </row>
    <row r="57" spans="1:11" ht="14.4" customHeight="1" x14ac:dyDescent="0.3">
      <c r="A57" s="831" t="s">
        <v>590</v>
      </c>
      <c r="B57" s="832" t="s">
        <v>591</v>
      </c>
      <c r="C57" s="835" t="s">
        <v>608</v>
      </c>
      <c r="D57" s="863" t="s">
        <v>609</v>
      </c>
      <c r="E57" s="835" t="s">
        <v>2301</v>
      </c>
      <c r="F57" s="863" t="s">
        <v>2302</v>
      </c>
      <c r="G57" s="835" t="s">
        <v>2305</v>
      </c>
      <c r="H57" s="835" t="s">
        <v>2306</v>
      </c>
      <c r="I57" s="849">
        <v>0.87999999523162842</v>
      </c>
      <c r="J57" s="849">
        <v>1600</v>
      </c>
      <c r="K57" s="850">
        <v>1408</v>
      </c>
    </row>
    <row r="58" spans="1:11" ht="14.4" customHeight="1" x14ac:dyDescent="0.3">
      <c r="A58" s="831" t="s">
        <v>590</v>
      </c>
      <c r="B58" s="832" t="s">
        <v>591</v>
      </c>
      <c r="C58" s="835" t="s">
        <v>608</v>
      </c>
      <c r="D58" s="863" t="s">
        <v>609</v>
      </c>
      <c r="E58" s="835" t="s">
        <v>2301</v>
      </c>
      <c r="F58" s="863" t="s">
        <v>2302</v>
      </c>
      <c r="G58" s="835" t="s">
        <v>2415</v>
      </c>
      <c r="H58" s="835" t="s">
        <v>2416</v>
      </c>
      <c r="I58" s="849">
        <v>3.0149999856948853</v>
      </c>
      <c r="J58" s="849">
        <v>1600</v>
      </c>
      <c r="K58" s="850">
        <v>4824</v>
      </c>
    </row>
    <row r="59" spans="1:11" ht="14.4" customHeight="1" x14ac:dyDescent="0.3">
      <c r="A59" s="831" t="s">
        <v>590</v>
      </c>
      <c r="B59" s="832" t="s">
        <v>591</v>
      </c>
      <c r="C59" s="835" t="s">
        <v>608</v>
      </c>
      <c r="D59" s="863" t="s">
        <v>609</v>
      </c>
      <c r="E59" s="835" t="s">
        <v>2301</v>
      </c>
      <c r="F59" s="863" t="s">
        <v>2302</v>
      </c>
      <c r="G59" s="835" t="s">
        <v>2307</v>
      </c>
      <c r="H59" s="835" t="s">
        <v>2308</v>
      </c>
      <c r="I59" s="849">
        <v>11.359999656677246</v>
      </c>
      <c r="J59" s="849">
        <v>30</v>
      </c>
      <c r="K59" s="850">
        <v>340.8599853515625</v>
      </c>
    </row>
    <row r="60" spans="1:11" ht="14.4" customHeight="1" x14ac:dyDescent="0.3">
      <c r="A60" s="831" t="s">
        <v>590</v>
      </c>
      <c r="B60" s="832" t="s">
        <v>591</v>
      </c>
      <c r="C60" s="835" t="s">
        <v>608</v>
      </c>
      <c r="D60" s="863" t="s">
        <v>609</v>
      </c>
      <c r="E60" s="835" t="s">
        <v>2301</v>
      </c>
      <c r="F60" s="863" t="s">
        <v>2302</v>
      </c>
      <c r="G60" s="835" t="s">
        <v>2417</v>
      </c>
      <c r="H60" s="835" t="s">
        <v>2418</v>
      </c>
      <c r="I60" s="849">
        <v>30.180000305175781</v>
      </c>
      <c r="J60" s="849">
        <v>80</v>
      </c>
      <c r="K60" s="850">
        <v>2414.4000244140625</v>
      </c>
    </row>
    <row r="61" spans="1:11" ht="14.4" customHeight="1" x14ac:dyDescent="0.3">
      <c r="A61" s="831" t="s">
        <v>590</v>
      </c>
      <c r="B61" s="832" t="s">
        <v>591</v>
      </c>
      <c r="C61" s="835" t="s">
        <v>608</v>
      </c>
      <c r="D61" s="863" t="s">
        <v>609</v>
      </c>
      <c r="E61" s="835" t="s">
        <v>2301</v>
      </c>
      <c r="F61" s="863" t="s">
        <v>2302</v>
      </c>
      <c r="G61" s="835" t="s">
        <v>2311</v>
      </c>
      <c r="H61" s="835" t="s">
        <v>2312</v>
      </c>
      <c r="I61" s="849">
        <v>283.01499938964844</v>
      </c>
      <c r="J61" s="849">
        <v>10</v>
      </c>
      <c r="K61" s="850">
        <v>2830.1300048828125</v>
      </c>
    </row>
    <row r="62" spans="1:11" ht="14.4" customHeight="1" x14ac:dyDescent="0.3">
      <c r="A62" s="831" t="s">
        <v>590</v>
      </c>
      <c r="B62" s="832" t="s">
        <v>591</v>
      </c>
      <c r="C62" s="835" t="s">
        <v>608</v>
      </c>
      <c r="D62" s="863" t="s">
        <v>609</v>
      </c>
      <c r="E62" s="835" t="s">
        <v>2301</v>
      </c>
      <c r="F62" s="863" t="s">
        <v>2302</v>
      </c>
      <c r="G62" s="835" t="s">
        <v>2419</v>
      </c>
      <c r="H62" s="835" t="s">
        <v>2420</v>
      </c>
      <c r="I62" s="849">
        <v>233.80000305175781</v>
      </c>
      <c r="J62" s="849">
        <v>10</v>
      </c>
      <c r="K62" s="850">
        <v>2338</v>
      </c>
    </row>
    <row r="63" spans="1:11" ht="14.4" customHeight="1" x14ac:dyDescent="0.3">
      <c r="A63" s="831" t="s">
        <v>590</v>
      </c>
      <c r="B63" s="832" t="s">
        <v>591</v>
      </c>
      <c r="C63" s="835" t="s">
        <v>608</v>
      </c>
      <c r="D63" s="863" t="s">
        <v>609</v>
      </c>
      <c r="E63" s="835" t="s">
        <v>2301</v>
      </c>
      <c r="F63" s="863" t="s">
        <v>2302</v>
      </c>
      <c r="G63" s="835" t="s">
        <v>2421</v>
      </c>
      <c r="H63" s="835" t="s">
        <v>2422</v>
      </c>
      <c r="I63" s="849">
        <v>120.69000244140625</v>
      </c>
      <c r="J63" s="849">
        <v>5</v>
      </c>
      <c r="K63" s="850">
        <v>603.46002197265625</v>
      </c>
    </row>
    <row r="64" spans="1:11" ht="14.4" customHeight="1" x14ac:dyDescent="0.3">
      <c r="A64" s="831" t="s">
        <v>590</v>
      </c>
      <c r="B64" s="832" t="s">
        <v>591</v>
      </c>
      <c r="C64" s="835" t="s">
        <v>608</v>
      </c>
      <c r="D64" s="863" t="s">
        <v>609</v>
      </c>
      <c r="E64" s="835" t="s">
        <v>2301</v>
      </c>
      <c r="F64" s="863" t="s">
        <v>2302</v>
      </c>
      <c r="G64" s="835" t="s">
        <v>2315</v>
      </c>
      <c r="H64" s="835" t="s">
        <v>2316</v>
      </c>
      <c r="I64" s="849">
        <v>139.16999816894531</v>
      </c>
      <c r="J64" s="849">
        <v>4</v>
      </c>
      <c r="K64" s="850">
        <v>556.67999267578125</v>
      </c>
    </row>
    <row r="65" spans="1:11" ht="14.4" customHeight="1" x14ac:dyDescent="0.3">
      <c r="A65" s="831" t="s">
        <v>590</v>
      </c>
      <c r="B65" s="832" t="s">
        <v>591</v>
      </c>
      <c r="C65" s="835" t="s">
        <v>608</v>
      </c>
      <c r="D65" s="863" t="s">
        <v>609</v>
      </c>
      <c r="E65" s="835" t="s">
        <v>2301</v>
      </c>
      <c r="F65" s="863" t="s">
        <v>2302</v>
      </c>
      <c r="G65" s="835" t="s">
        <v>2317</v>
      </c>
      <c r="H65" s="835" t="s">
        <v>2318</v>
      </c>
      <c r="I65" s="849">
        <v>0.85500001907348633</v>
      </c>
      <c r="J65" s="849">
        <v>600</v>
      </c>
      <c r="K65" s="850">
        <v>513</v>
      </c>
    </row>
    <row r="66" spans="1:11" ht="14.4" customHeight="1" x14ac:dyDescent="0.3">
      <c r="A66" s="831" t="s">
        <v>590</v>
      </c>
      <c r="B66" s="832" t="s">
        <v>591</v>
      </c>
      <c r="C66" s="835" t="s">
        <v>608</v>
      </c>
      <c r="D66" s="863" t="s">
        <v>609</v>
      </c>
      <c r="E66" s="835" t="s">
        <v>2301</v>
      </c>
      <c r="F66" s="863" t="s">
        <v>2302</v>
      </c>
      <c r="G66" s="835" t="s">
        <v>2423</v>
      </c>
      <c r="H66" s="835" t="s">
        <v>2424</v>
      </c>
      <c r="I66" s="849">
        <v>1.5199999809265137</v>
      </c>
      <c r="J66" s="849">
        <v>50</v>
      </c>
      <c r="K66" s="850">
        <v>76</v>
      </c>
    </row>
    <row r="67" spans="1:11" ht="14.4" customHeight="1" x14ac:dyDescent="0.3">
      <c r="A67" s="831" t="s">
        <v>590</v>
      </c>
      <c r="B67" s="832" t="s">
        <v>591</v>
      </c>
      <c r="C67" s="835" t="s">
        <v>608</v>
      </c>
      <c r="D67" s="863" t="s">
        <v>609</v>
      </c>
      <c r="E67" s="835" t="s">
        <v>2301</v>
      </c>
      <c r="F67" s="863" t="s">
        <v>2302</v>
      </c>
      <c r="G67" s="835" t="s">
        <v>2425</v>
      </c>
      <c r="H67" s="835" t="s">
        <v>2426</v>
      </c>
      <c r="I67" s="849">
        <v>3.369999885559082</v>
      </c>
      <c r="J67" s="849">
        <v>50</v>
      </c>
      <c r="K67" s="850">
        <v>168.5</v>
      </c>
    </row>
    <row r="68" spans="1:11" ht="14.4" customHeight="1" x14ac:dyDescent="0.3">
      <c r="A68" s="831" t="s">
        <v>590</v>
      </c>
      <c r="B68" s="832" t="s">
        <v>591</v>
      </c>
      <c r="C68" s="835" t="s">
        <v>608</v>
      </c>
      <c r="D68" s="863" t="s">
        <v>609</v>
      </c>
      <c r="E68" s="835" t="s">
        <v>2301</v>
      </c>
      <c r="F68" s="863" t="s">
        <v>2302</v>
      </c>
      <c r="G68" s="835" t="s">
        <v>2427</v>
      </c>
      <c r="H68" s="835" t="s">
        <v>2428</v>
      </c>
      <c r="I68" s="849">
        <v>46.315000534057617</v>
      </c>
      <c r="J68" s="849">
        <v>12</v>
      </c>
      <c r="K68" s="850">
        <v>555.77999877929687</v>
      </c>
    </row>
    <row r="69" spans="1:11" ht="14.4" customHeight="1" x14ac:dyDescent="0.3">
      <c r="A69" s="831" t="s">
        <v>590</v>
      </c>
      <c r="B69" s="832" t="s">
        <v>591</v>
      </c>
      <c r="C69" s="835" t="s">
        <v>608</v>
      </c>
      <c r="D69" s="863" t="s">
        <v>609</v>
      </c>
      <c r="E69" s="835" t="s">
        <v>2301</v>
      </c>
      <c r="F69" s="863" t="s">
        <v>2302</v>
      </c>
      <c r="G69" s="835" t="s">
        <v>2319</v>
      </c>
      <c r="H69" s="835" t="s">
        <v>2320</v>
      </c>
      <c r="I69" s="849">
        <v>12.840000152587891</v>
      </c>
      <c r="J69" s="849">
        <v>24</v>
      </c>
      <c r="K69" s="850">
        <v>308.16000366210937</v>
      </c>
    </row>
    <row r="70" spans="1:11" ht="14.4" customHeight="1" x14ac:dyDescent="0.3">
      <c r="A70" s="831" t="s">
        <v>590</v>
      </c>
      <c r="B70" s="832" t="s">
        <v>591</v>
      </c>
      <c r="C70" s="835" t="s">
        <v>608</v>
      </c>
      <c r="D70" s="863" t="s">
        <v>609</v>
      </c>
      <c r="E70" s="835" t="s">
        <v>2301</v>
      </c>
      <c r="F70" s="863" t="s">
        <v>2302</v>
      </c>
      <c r="G70" s="835" t="s">
        <v>2429</v>
      </c>
      <c r="H70" s="835" t="s">
        <v>2430</v>
      </c>
      <c r="I70" s="849">
        <v>13.229999542236328</v>
      </c>
      <c r="J70" s="849">
        <v>320</v>
      </c>
      <c r="K70" s="850">
        <v>4232</v>
      </c>
    </row>
    <row r="71" spans="1:11" ht="14.4" customHeight="1" x14ac:dyDescent="0.3">
      <c r="A71" s="831" t="s">
        <v>590</v>
      </c>
      <c r="B71" s="832" t="s">
        <v>591</v>
      </c>
      <c r="C71" s="835" t="s">
        <v>608</v>
      </c>
      <c r="D71" s="863" t="s">
        <v>609</v>
      </c>
      <c r="E71" s="835" t="s">
        <v>2301</v>
      </c>
      <c r="F71" s="863" t="s">
        <v>2302</v>
      </c>
      <c r="G71" s="835" t="s">
        <v>2431</v>
      </c>
      <c r="H71" s="835" t="s">
        <v>2432</v>
      </c>
      <c r="I71" s="849">
        <v>15.760000228881836</v>
      </c>
      <c r="J71" s="849">
        <v>540</v>
      </c>
      <c r="K71" s="850">
        <v>8507.690185546875</v>
      </c>
    </row>
    <row r="72" spans="1:11" ht="14.4" customHeight="1" x14ac:dyDescent="0.3">
      <c r="A72" s="831" t="s">
        <v>590</v>
      </c>
      <c r="B72" s="832" t="s">
        <v>591</v>
      </c>
      <c r="C72" s="835" t="s">
        <v>608</v>
      </c>
      <c r="D72" s="863" t="s">
        <v>609</v>
      </c>
      <c r="E72" s="835" t="s">
        <v>2301</v>
      </c>
      <c r="F72" s="863" t="s">
        <v>2302</v>
      </c>
      <c r="G72" s="835" t="s">
        <v>2433</v>
      </c>
      <c r="H72" s="835" t="s">
        <v>2434</v>
      </c>
      <c r="I72" s="849">
        <v>2.875</v>
      </c>
      <c r="J72" s="849">
        <v>70</v>
      </c>
      <c r="K72" s="850">
        <v>201.09999847412109</v>
      </c>
    </row>
    <row r="73" spans="1:11" ht="14.4" customHeight="1" x14ac:dyDescent="0.3">
      <c r="A73" s="831" t="s">
        <v>590</v>
      </c>
      <c r="B73" s="832" t="s">
        <v>591</v>
      </c>
      <c r="C73" s="835" t="s">
        <v>608</v>
      </c>
      <c r="D73" s="863" t="s">
        <v>609</v>
      </c>
      <c r="E73" s="835" t="s">
        <v>2301</v>
      </c>
      <c r="F73" s="863" t="s">
        <v>2302</v>
      </c>
      <c r="G73" s="835" t="s">
        <v>2435</v>
      </c>
      <c r="H73" s="835" t="s">
        <v>2436</v>
      </c>
      <c r="I73" s="849">
        <v>3.5699999332427979</v>
      </c>
      <c r="J73" s="849">
        <v>100</v>
      </c>
      <c r="K73" s="850">
        <v>357</v>
      </c>
    </row>
    <row r="74" spans="1:11" ht="14.4" customHeight="1" x14ac:dyDescent="0.3">
      <c r="A74" s="831" t="s">
        <v>590</v>
      </c>
      <c r="B74" s="832" t="s">
        <v>591</v>
      </c>
      <c r="C74" s="835" t="s">
        <v>608</v>
      </c>
      <c r="D74" s="863" t="s">
        <v>609</v>
      </c>
      <c r="E74" s="835" t="s">
        <v>2301</v>
      </c>
      <c r="F74" s="863" t="s">
        <v>2302</v>
      </c>
      <c r="G74" s="835" t="s">
        <v>2437</v>
      </c>
      <c r="H74" s="835" t="s">
        <v>2438</v>
      </c>
      <c r="I74" s="849">
        <v>4.309999942779541</v>
      </c>
      <c r="J74" s="849">
        <v>20</v>
      </c>
      <c r="K74" s="850">
        <v>86.199996948242188</v>
      </c>
    </row>
    <row r="75" spans="1:11" ht="14.4" customHeight="1" x14ac:dyDescent="0.3">
      <c r="A75" s="831" t="s">
        <v>590</v>
      </c>
      <c r="B75" s="832" t="s">
        <v>591</v>
      </c>
      <c r="C75" s="835" t="s">
        <v>608</v>
      </c>
      <c r="D75" s="863" t="s">
        <v>609</v>
      </c>
      <c r="E75" s="835" t="s">
        <v>2301</v>
      </c>
      <c r="F75" s="863" t="s">
        <v>2302</v>
      </c>
      <c r="G75" s="835" t="s">
        <v>2439</v>
      </c>
      <c r="H75" s="835" t="s">
        <v>2440</v>
      </c>
      <c r="I75" s="849">
        <v>5.630000114440918</v>
      </c>
      <c r="J75" s="849">
        <v>12</v>
      </c>
      <c r="K75" s="850">
        <v>67.55999755859375</v>
      </c>
    </row>
    <row r="76" spans="1:11" ht="14.4" customHeight="1" x14ac:dyDescent="0.3">
      <c r="A76" s="831" t="s">
        <v>590</v>
      </c>
      <c r="B76" s="832" t="s">
        <v>591</v>
      </c>
      <c r="C76" s="835" t="s">
        <v>608</v>
      </c>
      <c r="D76" s="863" t="s">
        <v>609</v>
      </c>
      <c r="E76" s="835" t="s">
        <v>2301</v>
      </c>
      <c r="F76" s="863" t="s">
        <v>2302</v>
      </c>
      <c r="G76" s="835" t="s">
        <v>2325</v>
      </c>
      <c r="H76" s="835" t="s">
        <v>2326</v>
      </c>
      <c r="I76" s="849">
        <v>0.6600000262260437</v>
      </c>
      <c r="J76" s="849">
        <v>3000</v>
      </c>
      <c r="K76" s="850">
        <v>1980</v>
      </c>
    </row>
    <row r="77" spans="1:11" ht="14.4" customHeight="1" x14ac:dyDescent="0.3">
      <c r="A77" s="831" t="s">
        <v>590</v>
      </c>
      <c r="B77" s="832" t="s">
        <v>591</v>
      </c>
      <c r="C77" s="835" t="s">
        <v>608</v>
      </c>
      <c r="D77" s="863" t="s">
        <v>609</v>
      </c>
      <c r="E77" s="835" t="s">
        <v>2301</v>
      </c>
      <c r="F77" s="863" t="s">
        <v>2302</v>
      </c>
      <c r="G77" s="835" t="s">
        <v>2441</v>
      </c>
      <c r="H77" s="835" t="s">
        <v>2442</v>
      </c>
      <c r="I77" s="849">
        <v>27.879999160766602</v>
      </c>
      <c r="J77" s="849">
        <v>1</v>
      </c>
      <c r="K77" s="850">
        <v>27.879999160766602</v>
      </c>
    </row>
    <row r="78" spans="1:11" ht="14.4" customHeight="1" x14ac:dyDescent="0.3">
      <c r="A78" s="831" t="s">
        <v>590</v>
      </c>
      <c r="B78" s="832" t="s">
        <v>591</v>
      </c>
      <c r="C78" s="835" t="s">
        <v>608</v>
      </c>
      <c r="D78" s="863" t="s">
        <v>609</v>
      </c>
      <c r="E78" s="835" t="s">
        <v>2329</v>
      </c>
      <c r="F78" s="863" t="s">
        <v>2330</v>
      </c>
      <c r="G78" s="835" t="s">
        <v>2443</v>
      </c>
      <c r="H78" s="835" t="s">
        <v>2444</v>
      </c>
      <c r="I78" s="849">
        <v>47.189998626708984</v>
      </c>
      <c r="J78" s="849">
        <v>20</v>
      </c>
      <c r="K78" s="850">
        <v>943.79998779296875</v>
      </c>
    </row>
    <row r="79" spans="1:11" ht="14.4" customHeight="1" x14ac:dyDescent="0.3">
      <c r="A79" s="831" t="s">
        <v>590</v>
      </c>
      <c r="B79" s="832" t="s">
        <v>591</v>
      </c>
      <c r="C79" s="835" t="s">
        <v>608</v>
      </c>
      <c r="D79" s="863" t="s">
        <v>609</v>
      </c>
      <c r="E79" s="835" t="s">
        <v>2329</v>
      </c>
      <c r="F79" s="863" t="s">
        <v>2330</v>
      </c>
      <c r="G79" s="835" t="s">
        <v>2331</v>
      </c>
      <c r="H79" s="835" t="s">
        <v>2332</v>
      </c>
      <c r="I79" s="849">
        <v>9.9999997764825821E-3</v>
      </c>
      <c r="J79" s="849">
        <v>80</v>
      </c>
      <c r="K79" s="850">
        <v>0.80000001192092896</v>
      </c>
    </row>
    <row r="80" spans="1:11" ht="14.4" customHeight="1" x14ac:dyDescent="0.3">
      <c r="A80" s="831" t="s">
        <v>590</v>
      </c>
      <c r="B80" s="832" t="s">
        <v>591</v>
      </c>
      <c r="C80" s="835" t="s">
        <v>608</v>
      </c>
      <c r="D80" s="863" t="s">
        <v>609</v>
      </c>
      <c r="E80" s="835" t="s">
        <v>2329</v>
      </c>
      <c r="F80" s="863" t="s">
        <v>2330</v>
      </c>
      <c r="G80" s="835" t="s">
        <v>2335</v>
      </c>
      <c r="H80" s="835" t="s">
        <v>2336</v>
      </c>
      <c r="I80" s="849">
        <v>11.144999980926514</v>
      </c>
      <c r="J80" s="849">
        <v>60</v>
      </c>
      <c r="K80" s="850">
        <v>668.70001220703125</v>
      </c>
    </row>
    <row r="81" spans="1:11" ht="14.4" customHeight="1" x14ac:dyDescent="0.3">
      <c r="A81" s="831" t="s">
        <v>590</v>
      </c>
      <c r="B81" s="832" t="s">
        <v>591</v>
      </c>
      <c r="C81" s="835" t="s">
        <v>608</v>
      </c>
      <c r="D81" s="863" t="s">
        <v>609</v>
      </c>
      <c r="E81" s="835" t="s">
        <v>2329</v>
      </c>
      <c r="F81" s="863" t="s">
        <v>2330</v>
      </c>
      <c r="G81" s="835" t="s">
        <v>2337</v>
      </c>
      <c r="H81" s="835" t="s">
        <v>2338</v>
      </c>
      <c r="I81" s="849">
        <v>3.4600000381469727</v>
      </c>
      <c r="J81" s="849">
        <v>120</v>
      </c>
      <c r="K81" s="850">
        <v>415.19998168945312</v>
      </c>
    </row>
    <row r="82" spans="1:11" ht="14.4" customHeight="1" x14ac:dyDescent="0.3">
      <c r="A82" s="831" t="s">
        <v>590</v>
      </c>
      <c r="B82" s="832" t="s">
        <v>591</v>
      </c>
      <c r="C82" s="835" t="s">
        <v>608</v>
      </c>
      <c r="D82" s="863" t="s">
        <v>609</v>
      </c>
      <c r="E82" s="835" t="s">
        <v>2329</v>
      </c>
      <c r="F82" s="863" t="s">
        <v>2330</v>
      </c>
      <c r="G82" s="835" t="s">
        <v>2339</v>
      </c>
      <c r="H82" s="835" t="s">
        <v>2340</v>
      </c>
      <c r="I82" s="849">
        <v>17.969999313354492</v>
      </c>
      <c r="J82" s="849">
        <v>200</v>
      </c>
      <c r="K82" s="850">
        <v>3594</v>
      </c>
    </row>
    <row r="83" spans="1:11" ht="14.4" customHeight="1" x14ac:dyDescent="0.3">
      <c r="A83" s="831" t="s">
        <v>590</v>
      </c>
      <c r="B83" s="832" t="s">
        <v>591</v>
      </c>
      <c r="C83" s="835" t="s">
        <v>608</v>
      </c>
      <c r="D83" s="863" t="s">
        <v>609</v>
      </c>
      <c r="E83" s="835" t="s">
        <v>2329</v>
      </c>
      <c r="F83" s="863" t="s">
        <v>2330</v>
      </c>
      <c r="G83" s="835" t="s">
        <v>2341</v>
      </c>
      <c r="H83" s="835" t="s">
        <v>2342</v>
      </c>
      <c r="I83" s="849">
        <v>17.979999542236328</v>
      </c>
      <c r="J83" s="849">
        <v>100</v>
      </c>
      <c r="K83" s="850">
        <v>1798</v>
      </c>
    </row>
    <row r="84" spans="1:11" ht="14.4" customHeight="1" x14ac:dyDescent="0.3">
      <c r="A84" s="831" t="s">
        <v>590</v>
      </c>
      <c r="B84" s="832" t="s">
        <v>591</v>
      </c>
      <c r="C84" s="835" t="s">
        <v>608</v>
      </c>
      <c r="D84" s="863" t="s">
        <v>609</v>
      </c>
      <c r="E84" s="835" t="s">
        <v>2329</v>
      </c>
      <c r="F84" s="863" t="s">
        <v>2330</v>
      </c>
      <c r="G84" s="835" t="s">
        <v>2347</v>
      </c>
      <c r="H84" s="835" t="s">
        <v>2348</v>
      </c>
      <c r="I84" s="849">
        <v>9.6800003051757812</v>
      </c>
      <c r="J84" s="849">
        <v>400</v>
      </c>
      <c r="K84" s="850">
        <v>3872</v>
      </c>
    </row>
    <row r="85" spans="1:11" ht="14.4" customHeight="1" x14ac:dyDescent="0.3">
      <c r="A85" s="831" t="s">
        <v>590</v>
      </c>
      <c r="B85" s="832" t="s">
        <v>591</v>
      </c>
      <c r="C85" s="835" t="s">
        <v>608</v>
      </c>
      <c r="D85" s="863" t="s">
        <v>609</v>
      </c>
      <c r="E85" s="835" t="s">
        <v>2329</v>
      </c>
      <c r="F85" s="863" t="s">
        <v>2330</v>
      </c>
      <c r="G85" s="835" t="s">
        <v>2445</v>
      </c>
      <c r="H85" s="835" t="s">
        <v>2446</v>
      </c>
      <c r="I85" s="849">
        <v>3.1500000953674316</v>
      </c>
      <c r="J85" s="849">
        <v>10</v>
      </c>
      <c r="K85" s="850">
        <v>31.5</v>
      </c>
    </row>
    <row r="86" spans="1:11" ht="14.4" customHeight="1" x14ac:dyDescent="0.3">
      <c r="A86" s="831" t="s">
        <v>590</v>
      </c>
      <c r="B86" s="832" t="s">
        <v>591</v>
      </c>
      <c r="C86" s="835" t="s">
        <v>608</v>
      </c>
      <c r="D86" s="863" t="s">
        <v>609</v>
      </c>
      <c r="E86" s="835" t="s">
        <v>2329</v>
      </c>
      <c r="F86" s="863" t="s">
        <v>2330</v>
      </c>
      <c r="G86" s="835" t="s">
        <v>2447</v>
      </c>
      <c r="H86" s="835" t="s">
        <v>2448</v>
      </c>
      <c r="I86" s="849">
        <v>32.310001373291016</v>
      </c>
      <c r="J86" s="849">
        <v>100</v>
      </c>
      <c r="K86" s="850">
        <v>3231</v>
      </c>
    </row>
    <row r="87" spans="1:11" ht="14.4" customHeight="1" x14ac:dyDescent="0.3">
      <c r="A87" s="831" t="s">
        <v>590</v>
      </c>
      <c r="B87" s="832" t="s">
        <v>591</v>
      </c>
      <c r="C87" s="835" t="s">
        <v>608</v>
      </c>
      <c r="D87" s="863" t="s">
        <v>609</v>
      </c>
      <c r="E87" s="835" t="s">
        <v>2329</v>
      </c>
      <c r="F87" s="863" t="s">
        <v>2330</v>
      </c>
      <c r="G87" s="835" t="s">
        <v>2449</v>
      </c>
      <c r="H87" s="835" t="s">
        <v>2450</v>
      </c>
      <c r="I87" s="849">
        <v>548</v>
      </c>
      <c r="J87" s="849">
        <v>2</v>
      </c>
      <c r="K87" s="850">
        <v>1096</v>
      </c>
    </row>
    <row r="88" spans="1:11" ht="14.4" customHeight="1" x14ac:dyDescent="0.3">
      <c r="A88" s="831" t="s">
        <v>590</v>
      </c>
      <c r="B88" s="832" t="s">
        <v>591</v>
      </c>
      <c r="C88" s="835" t="s">
        <v>608</v>
      </c>
      <c r="D88" s="863" t="s">
        <v>609</v>
      </c>
      <c r="E88" s="835" t="s">
        <v>2329</v>
      </c>
      <c r="F88" s="863" t="s">
        <v>2330</v>
      </c>
      <c r="G88" s="835" t="s">
        <v>2351</v>
      </c>
      <c r="H88" s="835" t="s">
        <v>2352</v>
      </c>
      <c r="I88" s="849">
        <v>11.734999656677246</v>
      </c>
      <c r="J88" s="849">
        <v>50</v>
      </c>
      <c r="K88" s="850">
        <v>586.80001831054687</v>
      </c>
    </row>
    <row r="89" spans="1:11" ht="14.4" customHeight="1" x14ac:dyDescent="0.3">
      <c r="A89" s="831" t="s">
        <v>590</v>
      </c>
      <c r="B89" s="832" t="s">
        <v>591</v>
      </c>
      <c r="C89" s="835" t="s">
        <v>608</v>
      </c>
      <c r="D89" s="863" t="s">
        <v>609</v>
      </c>
      <c r="E89" s="835" t="s">
        <v>2329</v>
      </c>
      <c r="F89" s="863" t="s">
        <v>2330</v>
      </c>
      <c r="G89" s="835" t="s">
        <v>2355</v>
      </c>
      <c r="H89" s="835" t="s">
        <v>2356</v>
      </c>
      <c r="I89" s="849">
        <v>5.3299999237060547</v>
      </c>
      <c r="J89" s="849">
        <v>200</v>
      </c>
      <c r="K89" s="850">
        <v>1065.199951171875</v>
      </c>
    </row>
    <row r="90" spans="1:11" ht="14.4" customHeight="1" x14ac:dyDescent="0.3">
      <c r="A90" s="831" t="s">
        <v>590</v>
      </c>
      <c r="B90" s="832" t="s">
        <v>591</v>
      </c>
      <c r="C90" s="835" t="s">
        <v>608</v>
      </c>
      <c r="D90" s="863" t="s">
        <v>609</v>
      </c>
      <c r="E90" s="835" t="s">
        <v>2329</v>
      </c>
      <c r="F90" s="863" t="s">
        <v>2330</v>
      </c>
      <c r="G90" s="835" t="s">
        <v>2357</v>
      </c>
      <c r="H90" s="835" t="s">
        <v>2358</v>
      </c>
      <c r="I90" s="849">
        <v>2.4200000762939453</v>
      </c>
      <c r="J90" s="849">
        <v>100</v>
      </c>
      <c r="K90" s="850">
        <v>242</v>
      </c>
    </row>
    <row r="91" spans="1:11" ht="14.4" customHeight="1" x14ac:dyDescent="0.3">
      <c r="A91" s="831" t="s">
        <v>590</v>
      </c>
      <c r="B91" s="832" t="s">
        <v>591</v>
      </c>
      <c r="C91" s="835" t="s">
        <v>608</v>
      </c>
      <c r="D91" s="863" t="s">
        <v>609</v>
      </c>
      <c r="E91" s="835" t="s">
        <v>2329</v>
      </c>
      <c r="F91" s="863" t="s">
        <v>2330</v>
      </c>
      <c r="G91" s="835" t="s">
        <v>2359</v>
      </c>
      <c r="H91" s="835" t="s">
        <v>2360</v>
      </c>
      <c r="I91" s="849">
        <v>9.1999998092651367</v>
      </c>
      <c r="J91" s="849">
        <v>150</v>
      </c>
      <c r="K91" s="850">
        <v>1380</v>
      </c>
    </row>
    <row r="92" spans="1:11" ht="14.4" customHeight="1" x14ac:dyDescent="0.3">
      <c r="A92" s="831" t="s">
        <v>590</v>
      </c>
      <c r="B92" s="832" t="s">
        <v>591</v>
      </c>
      <c r="C92" s="835" t="s">
        <v>608</v>
      </c>
      <c r="D92" s="863" t="s">
        <v>609</v>
      </c>
      <c r="E92" s="835" t="s">
        <v>2329</v>
      </c>
      <c r="F92" s="863" t="s">
        <v>2330</v>
      </c>
      <c r="G92" s="835" t="s">
        <v>2365</v>
      </c>
      <c r="H92" s="835" t="s">
        <v>2366</v>
      </c>
      <c r="I92" s="849">
        <v>1.0900000333786011</v>
      </c>
      <c r="J92" s="849">
        <v>500</v>
      </c>
      <c r="K92" s="850">
        <v>545</v>
      </c>
    </row>
    <row r="93" spans="1:11" ht="14.4" customHeight="1" x14ac:dyDescent="0.3">
      <c r="A93" s="831" t="s">
        <v>590</v>
      </c>
      <c r="B93" s="832" t="s">
        <v>591</v>
      </c>
      <c r="C93" s="835" t="s">
        <v>608</v>
      </c>
      <c r="D93" s="863" t="s">
        <v>609</v>
      </c>
      <c r="E93" s="835" t="s">
        <v>2329</v>
      </c>
      <c r="F93" s="863" t="s">
        <v>2330</v>
      </c>
      <c r="G93" s="835" t="s">
        <v>2451</v>
      </c>
      <c r="H93" s="835" t="s">
        <v>2452</v>
      </c>
      <c r="I93" s="849">
        <v>0.4699999988079071</v>
      </c>
      <c r="J93" s="849">
        <v>100</v>
      </c>
      <c r="K93" s="850">
        <v>47</v>
      </c>
    </row>
    <row r="94" spans="1:11" ht="14.4" customHeight="1" x14ac:dyDescent="0.3">
      <c r="A94" s="831" t="s">
        <v>590</v>
      </c>
      <c r="B94" s="832" t="s">
        <v>591</v>
      </c>
      <c r="C94" s="835" t="s">
        <v>608</v>
      </c>
      <c r="D94" s="863" t="s">
        <v>609</v>
      </c>
      <c r="E94" s="835" t="s">
        <v>2329</v>
      </c>
      <c r="F94" s="863" t="s">
        <v>2330</v>
      </c>
      <c r="G94" s="835" t="s">
        <v>2453</v>
      </c>
      <c r="H94" s="835" t="s">
        <v>2454</v>
      </c>
      <c r="I94" s="849">
        <v>0.67000001668930054</v>
      </c>
      <c r="J94" s="849">
        <v>1100</v>
      </c>
      <c r="K94" s="850">
        <v>737</v>
      </c>
    </row>
    <row r="95" spans="1:11" ht="14.4" customHeight="1" x14ac:dyDescent="0.3">
      <c r="A95" s="831" t="s">
        <v>590</v>
      </c>
      <c r="B95" s="832" t="s">
        <v>591</v>
      </c>
      <c r="C95" s="835" t="s">
        <v>608</v>
      </c>
      <c r="D95" s="863" t="s">
        <v>609</v>
      </c>
      <c r="E95" s="835" t="s">
        <v>2329</v>
      </c>
      <c r="F95" s="863" t="s">
        <v>2330</v>
      </c>
      <c r="G95" s="835" t="s">
        <v>2367</v>
      </c>
      <c r="H95" s="835" t="s">
        <v>2368</v>
      </c>
      <c r="I95" s="849">
        <v>8.4700002670288086</v>
      </c>
      <c r="J95" s="849">
        <v>960</v>
      </c>
      <c r="K95" s="850">
        <v>8131.2001953125</v>
      </c>
    </row>
    <row r="96" spans="1:11" ht="14.4" customHeight="1" x14ac:dyDescent="0.3">
      <c r="A96" s="831" t="s">
        <v>590</v>
      </c>
      <c r="B96" s="832" t="s">
        <v>591</v>
      </c>
      <c r="C96" s="835" t="s">
        <v>608</v>
      </c>
      <c r="D96" s="863" t="s">
        <v>609</v>
      </c>
      <c r="E96" s="835" t="s">
        <v>2329</v>
      </c>
      <c r="F96" s="863" t="s">
        <v>2330</v>
      </c>
      <c r="G96" s="835" t="s">
        <v>2455</v>
      </c>
      <c r="H96" s="835" t="s">
        <v>2456</v>
      </c>
      <c r="I96" s="849">
        <v>2.1800000667572021</v>
      </c>
      <c r="J96" s="849">
        <v>20</v>
      </c>
      <c r="K96" s="850">
        <v>43.599998474121094</v>
      </c>
    </row>
    <row r="97" spans="1:11" ht="14.4" customHeight="1" x14ac:dyDescent="0.3">
      <c r="A97" s="831" t="s">
        <v>590</v>
      </c>
      <c r="B97" s="832" t="s">
        <v>591</v>
      </c>
      <c r="C97" s="835" t="s">
        <v>608</v>
      </c>
      <c r="D97" s="863" t="s">
        <v>609</v>
      </c>
      <c r="E97" s="835" t="s">
        <v>2329</v>
      </c>
      <c r="F97" s="863" t="s">
        <v>2330</v>
      </c>
      <c r="G97" s="835" t="s">
        <v>2369</v>
      </c>
      <c r="H97" s="835" t="s">
        <v>2370</v>
      </c>
      <c r="I97" s="849">
        <v>2.369999885559082</v>
      </c>
      <c r="J97" s="849">
        <v>10</v>
      </c>
      <c r="K97" s="850">
        <v>23.700000762939453</v>
      </c>
    </row>
    <row r="98" spans="1:11" ht="14.4" customHeight="1" x14ac:dyDescent="0.3">
      <c r="A98" s="831" t="s">
        <v>590</v>
      </c>
      <c r="B98" s="832" t="s">
        <v>591</v>
      </c>
      <c r="C98" s="835" t="s">
        <v>608</v>
      </c>
      <c r="D98" s="863" t="s">
        <v>609</v>
      </c>
      <c r="E98" s="835" t="s">
        <v>2329</v>
      </c>
      <c r="F98" s="863" t="s">
        <v>2330</v>
      </c>
      <c r="G98" s="835" t="s">
        <v>2457</v>
      </c>
      <c r="H98" s="835" t="s">
        <v>2458</v>
      </c>
      <c r="I98" s="849">
        <v>1.8999999761581421</v>
      </c>
      <c r="J98" s="849">
        <v>10</v>
      </c>
      <c r="K98" s="850">
        <v>19</v>
      </c>
    </row>
    <row r="99" spans="1:11" ht="14.4" customHeight="1" x14ac:dyDescent="0.3">
      <c r="A99" s="831" t="s">
        <v>590</v>
      </c>
      <c r="B99" s="832" t="s">
        <v>591</v>
      </c>
      <c r="C99" s="835" t="s">
        <v>608</v>
      </c>
      <c r="D99" s="863" t="s">
        <v>609</v>
      </c>
      <c r="E99" s="835" t="s">
        <v>2329</v>
      </c>
      <c r="F99" s="863" t="s">
        <v>2330</v>
      </c>
      <c r="G99" s="835" t="s">
        <v>2377</v>
      </c>
      <c r="H99" s="835" t="s">
        <v>2378</v>
      </c>
      <c r="I99" s="849">
        <v>2.7000000476837158</v>
      </c>
      <c r="J99" s="849">
        <v>50</v>
      </c>
      <c r="K99" s="850">
        <v>135</v>
      </c>
    </row>
    <row r="100" spans="1:11" ht="14.4" customHeight="1" x14ac:dyDescent="0.3">
      <c r="A100" s="831" t="s">
        <v>590</v>
      </c>
      <c r="B100" s="832" t="s">
        <v>591</v>
      </c>
      <c r="C100" s="835" t="s">
        <v>608</v>
      </c>
      <c r="D100" s="863" t="s">
        <v>609</v>
      </c>
      <c r="E100" s="835" t="s">
        <v>2329</v>
      </c>
      <c r="F100" s="863" t="s">
        <v>2330</v>
      </c>
      <c r="G100" s="835" t="s">
        <v>2459</v>
      </c>
      <c r="H100" s="835" t="s">
        <v>2460</v>
      </c>
      <c r="I100" s="849">
        <v>1.9299999475479126</v>
      </c>
      <c r="J100" s="849">
        <v>10</v>
      </c>
      <c r="K100" s="850">
        <v>19.299999237060547</v>
      </c>
    </row>
    <row r="101" spans="1:11" ht="14.4" customHeight="1" x14ac:dyDescent="0.3">
      <c r="A101" s="831" t="s">
        <v>590</v>
      </c>
      <c r="B101" s="832" t="s">
        <v>591</v>
      </c>
      <c r="C101" s="835" t="s">
        <v>608</v>
      </c>
      <c r="D101" s="863" t="s">
        <v>609</v>
      </c>
      <c r="E101" s="835" t="s">
        <v>2329</v>
      </c>
      <c r="F101" s="863" t="s">
        <v>2330</v>
      </c>
      <c r="G101" s="835" t="s">
        <v>2379</v>
      </c>
      <c r="H101" s="835" t="s">
        <v>2380</v>
      </c>
      <c r="I101" s="849">
        <v>2.1600000858306885</v>
      </c>
      <c r="J101" s="849">
        <v>20</v>
      </c>
      <c r="K101" s="850">
        <v>43.200000762939453</v>
      </c>
    </row>
    <row r="102" spans="1:11" ht="14.4" customHeight="1" x14ac:dyDescent="0.3">
      <c r="A102" s="831" t="s">
        <v>590</v>
      </c>
      <c r="B102" s="832" t="s">
        <v>591</v>
      </c>
      <c r="C102" s="835" t="s">
        <v>608</v>
      </c>
      <c r="D102" s="863" t="s">
        <v>609</v>
      </c>
      <c r="E102" s="835" t="s">
        <v>2385</v>
      </c>
      <c r="F102" s="863" t="s">
        <v>2386</v>
      </c>
      <c r="G102" s="835" t="s">
        <v>2387</v>
      </c>
      <c r="H102" s="835" t="s">
        <v>2388</v>
      </c>
      <c r="I102" s="849">
        <v>10.166666666666666</v>
      </c>
      <c r="J102" s="849">
        <v>1500</v>
      </c>
      <c r="K102" s="850">
        <v>15250.599853515625</v>
      </c>
    </row>
    <row r="103" spans="1:11" ht="14.4" customHeight="1" x14ac:dyDescent="0.3">
      <c r="A103" s="831" t="s">
        <v>590</v>
      </c>
      <c r="B103" s="832" t="s">
        <v>591</v>
      </c>
      <c r="C103" s="835" t="s">
        <v>608</v>
      </c>
      <c r="D103" s="863" t="s">
        <v>609</v>
      </c>
      <c r="E103" s="835" t="s">
        <v>2391</v>
      </c>
      <c r="F103" s="863" t="s">
        <v>2392</v>
      </c>
      <c r="G103" s="835" t="s">
        <v>2461</v>
      </c>
      <c r="H103" s="835" t="s">
        <v>2462</v>
      </c>
      <c r="I103" s="849">
        <v>0.30000001192092896</v>
      </c>
      <c r="J103" s="849">
        <v>100</v>
      </c>
      <c r="K103" s="850">
        <v>30</v>
      </c>
    </row>
    <row r="104" spans="1:11" ht="14.4" customHeight="1" x14ac:dyDescent="0.3">
      <c r="A104" s="831" t="s">
        <v>590</v>
      </c>
      <c r="B104" s="832" t="s">
        <v>591</v>
      </c>
      <c r="C104" s="835" t="s">
        <v>608</v>
      </c>
      <c r="D104" s="863" t="s">
        <v>609</v>
      </c>
      <c r="E104" s="835" t="s">
        <v>2391</v>
      </c>
      <c r="F104" s="863" t="s">
        <v>2392</v>
      </c>
      <c r="G104" s="835" t="s">
        <v>2395</v>
      </c>
      <c r="H104" s="835" t="s">
        <v>2396</v>
      </c>
      <c r="I104" s="849">
        <v>0.54500001668930054</v>
      </c>
      <c r="J104" s="849">
        <v>1200</v>
      </c>
      <c r="K104" s="850">
        <v>654</v>
      </c>
    </row>
    <row r="105" spans="1:11" ht="14.4" customHeight="1" x14ac:dyDescent="0.3">
      <c r="A105" s="831" t="s">
        <v>590</v>
      </c>
      <c r="B105" s="832" t="s">
        <v>591</v>
      </c>
      <c r="C105" s="835" t="s">
        <v>608</v>
      </c>
      <c r="D105" s="863" t="s">
        <v>609</v>
      </c>
      <c r="E105" s="835" t="s">
        <v>2403</v>
      </c>
      <c r="F105" s="863" t="s">
        <v>2404</v>
      </c>
      <c r="G105" s="835" t="s">
        <v>2405</v>
      </c>
      <c r="H105" s="835" t="s">
        <v>2406</v>
      </c>
      <c r="I105" s="849">
        <v>0.62999999523162842</v>
      </c>
      <c r="J105" s="849">
        <v>400</v>
      </c>
      <c r="K105" s="850">
        <v>252</v>
      </c>
    </row>
    <row r="106" spans="1:11" ht="14.4" customHeight="1" x14ac:dyDescent="0.3">
      <c r="A106" s="831" t="s">
        <v>590</v>
      </c>
      <c r="B106" s="832" t="s">
        <v>591</v>
      </c>
      <c r="C106" s="835" t="s">
        <v>608</v>
      </c>
      <c r="D106" s="863" t="s">
        <v>609</v>
      </c>
      <c r="E106" s="835" t="s">
        <v>2403</v>
      </c>
      <c r="F106" s="863" t="s">
        <v>2404</v>
      </c>
      <c r="G106" s="835" t="s">
        <v>2407</v>
      </c>
      <c r="H106" s="835" t="s">
        <v>2408</v>
      </c>
      <c r="I106" s="849">
        <v>0.63999998569488525</v>
      </c>
      <c r="J106" s="849">
        <v>4000</v>
      </c>
      <c r="K106" s="850">
        <v>2560</v>
      </c>
    </row>
    <row r="107" spans="1:11" ht="14.4" customHeight="1" x14ac:dyDescent="0.3">
      <c r="A107" s="831" t="s">
        <v>590</v>
      </c>
      <c r="B107" s="832" t="s">
        <v>591</v>
      </c>
      <c r="C107" s="835" t="s">
        <v>608</v>
      </c>
      <c r="D107" s="863" t="s">
        <v>609</v>
      </c>
      <c r="E107" s="835" t="s">
        <v>2403</v>
      </c>
      <c r="F107" s="863" t="s">
        <v>2404</v>
      </c>
      <c r="G107" s="835" t="s">
        <v>2463</v>
      </c>
      <c r="H107" s="835" t="s">
        <v>2464</v>
      </c>
      <c r="I107" s="849">
        <v>0.62999999523162842</v>
      </c>
      <c r="J107" s="849">
        <v>800</v>
      </c>
      <c r="K107" s="850">
        <v>504</v>
      </c>
    </row>
    <row r="108" spans="1:11" ht="14.4" customHeight="1" x14ac:dyDescent="0.3">
      <c r="A108" s="831" t="s">
        <v>590</v>
      </c>
      <c r="B108" s="832" t="s">
        <v>591</v>
      </c>
      <c r="C108" s="835" t="s">
        <v>608</v>
      </c>
      <c r="D108" s="863" t="s">
        <v>609</v>
      </c>
      <c r="E108" s="835" t="s">
        <v>2403</v>
      </c>
      <c r="F108" s="863" t="s">
        <v>2404</v>
      </c>
      <c r="G108" s="835" t="s">
        <v>2465</v>
      </c>
      <c r="H108" s="835" t="s">
        <v>2466</v>
      </c>
      <c r="I108" s="849">
        <v>0.74000000953674316</v>
      </c>
      <c r="J108" s="849">
        <v>100</v>
      </c>
      <c r="K108" s="850">
        <v>73.80999755859375</v>
      </c>
    </row>
    <row r="109" spans="1:11" ht="14.4" customHeight="1" x14ac:dyDescent="0.3">
      <c r="A109" s="831" t="s">
        <v>590</v>
      </c>
      <c r="B109" s="832" t="s">
        <v>591</v>
      </c>
      <c r="C109" s="835" t="s">
        <v>611</v>
      </c>
      <c r="D109" s="863" t="s">
        <v>612</v>
      </c>
      <c r="E109" s="835" t="s">
        <v>2467</v>
      </c>
      <c r="F109" s="863" t="s">
        <v>2468</v>
      </c>
      <c r="G109" s="835" t="s">
        <v>2469</v>
      </c>
      <c r="H109" s="835" t="s">
        <v>2470</v>
      </c>
      <c r="I109" s="849">
        <v>147.17999267578125</v>
      </c>
      <c r="J109" s="849">
        <v>4</v>
      </c>
      <c r="K109" s="850">
        <v>588.70001220703125</v>
      </c>
    </row>
    <row r="110" spans="1:11" ht="14.4" customHeight="1" x14ac:dyDescent="0.3">
      <c r="A110" s="831" t="s">
        <v>590</v>
      </c>
      <c r="B110" s="832" t="s">
        <v>591</v>
      </c>
      <c r="C110" s="835" t="s">
        <v>611</v>
      </c>
      <c r="D110" s="863" t="s">
        <v>612</v>
      </c>
      <c r="E110" s="835" t="s">
        <v>2301</v>
      </c>
      <c r="F110" s="863" t="s">
        <v>2302</v>
      </c>
      <c r="G110" s="835" t="s">
        <v>2471</v>
      </c>
      <c r="H110" s="835" t="s">
        <v>2472</v>
      </c>
      <c r="I110" s="849">
        <v>749.27001953125</v>
      </c>
      <c r="J110" s="849">
        <v>3</v>
      </c>
      <c r="K110" s="850">
        <v>2247.81005859375</v>
      </c>
    </row>
    <row r="111" spans="1:11" ht="14.4" customHeight="1" x14ac:dyDescent="0.3">
      <c r="A111" s="831" t="s">
        <v>590</v>
      </c>
      <c r="B111" s="832" t="s">
        <v>591</v>
      </c>
      <c r="C111" s="835" t="s">
        <v>611</v>
      </c>
      <c r="D111" s="863" t="s">
        <v>612</v>
      </c>
      <c r="E111" s="835" t="s">
        <v>2301</v>
      </c>
      <c r="F111" s="863" t="s">
        <v>2302</v>
      </c>
      <c r="G111" s="835" t="s">
        <v>2413</v>
      </c>
      <c r="H111" s="835" t="s">
        <v>2414</v>
      </c>
      <c r="I111" s="849">
        <v>9.0200004577636719</v>
      </c>
      <c r="J111" s="849">
        <v>30</v>
      </c>
      <c r="K111" s="850">
        <v>270.60000610351562</v>
      </c>
    </row>
    <row r="112" spans="1:11" ht="14.4" customHeight="1" x14ac:dyDescent="0.3">
      <c r="A112" s="831" t="s">
        <v>590</v>
      </c>
      <c r="B112" s="832" t="s">
        <v>591</v>
      </c>
      <c r="C112" s="835" t="s">
        <v>611</v>
      </c>
      <c r="D112" s="863" t="s">
        <v>612</v>
      </c>
      <c r="E112" s="835" t="s">
        <v>2301</v>
      </c>
      <c r="F112" s="863" t="s">
        <v>2302</v>
      </c>
      <c r="G112" s="835" t="s">
        <v>2473</v>
      </c>
      <c r="H112" s="835" t="s">
        <v>2474</v>
      </c>
      <c r="I112" s="849">
        <v>127.98999786376953</v>
      </c>
      <c r="J112" s="849">
        <v>10</v>
      </c>
      <c r="K112" s="850">
        <v>1279.8900146484375</v>
      </c>
    </row>
    <row r="113" spans="1:11" ht="14.4" customHeight="1" x14ac:dyDescent="0.3">
      <c r="A113" s="831" t="s">
        <v>590</v>
      </c>
      <c r="B113" s="832" t="s">
        <v>591</v>
      </c>
      <c r="C113" s="835" t="s">
        <v>611</v>
      </c>
      <c r="D113" s="863" t="s">
        <v>612</v>
      </c>
      <c r="E113" s="835" t="s">
        <v>2301</v>
      </c>
      <c r="F113" s="863" t="s">
        <v>2302</v>
      </c>
      <c r="G113" s="835" t="s">
        <v>2475</v>
      </c>
      <c r="H113" s="835" t="s">
        <v>2476</v>
      </c>
      <c r="I113" s="849">
        <v>47.529998779296875</v>
      </c>
      <c r="J113" s="849">
        <v>9</v>
      </c>
      <c r="K113" s="850">
        <v>427.79998779296875</v>
      </c>
    </row>
    <row r="114" spans="1:11" ht="14.4" customHeight="1" x14ac:dyDescent="0.3">
      <c r="A114" s="831" t="s">
        <v>590</v>
      </c>
      <c r="B114" s="832" t="s">
        <v>591</v>
      </c>
      <c r="C114" s="835" t="s">
        <v>611</v>
      </c>
      <c r="D114" s="863" t="s">
        <v>612</v>
      </c>
      <c r="E114" s="835" t="s">
        <v>2301</v>
      </c>
      <c r="F114" s="863" t="s">
        <v>2302</v>
      </c>
      <c r="G114" s="835" t="s">
        <v>2477</v>
      </c>
      <c r="H114" s="835" t="s">
        <v>2478</v>
      </c>
      <c r="I114" s="849">
        <v>355.35000610351562</v>
      </c>
      <c r="J114" s="849">
        <v>1</v>
      </c>
      <c r="K114" s="850">
        <v>355.35000610351562</v>
      </c>
    </row>
    <row r="115" spans="1:11" ht="14.4" customHeight="1" x14ac:dyDescent="0.3">
      <c r="A115" s="831" t="s">
        <v>590</v>
      </c>
      <c r="B115" s="832" t="s">
        <v>591</v>
      </c>
      <c r="C115" s="835" t="s">
        <v>611</v>
      </c>
      <c r="D115" s="863" t="s">
        <v>612</v>
      </c>
      <c r="E115" s="835" t="s">
        <v>2301</v>
      </c>
      <c r="F115" s="863" t="s">
        <v>2302</v>
      </c>
      <c r="G115" s="835" t="s">
        <v>2479</v>
      </c>
      <c r="H115" s="835" t="s">
        <v>2480</v>
      </c>
      <c r="I115" s="849">
        <v>154.97000122070313</v>
      </c>
      <c r="J115" s="849">
        <v>1</v>
      </c>
      <c r="K115" s="850">
        <v>154.97000122070313</v>
      </c>
    </row>
    <row r="116" spans="1:11" ht="14.4" customHeight="1" x14ac:dyDescent="0.3">
      <c r="A116" s="831" t="s">
        <v>590</v>
      </c>
      <c r="B116" s="832" t="s">
        <v>591</v>
      </c>
      <c r="C116" s="835" t="s">
        <v>611</v>
      </c>
      <c r="D116" s="863" t="s">
        <v>612</v>
      </c>
      <c r="E116" s="835" t="s">
        <v>2301</v>
      </c>
      <c r="F116" s="863" t="s">
        <v>2302</v>
      </c>
      <c r="G116" s="835" t="s">
        <v>2481</v>
      </c>
      <c r="H116" s="835" t="s">
        <v>2482</v>
      </c>
      <c r="I116" s="849">
        <v>22.149999618530273</v>
      </c>
      <c r="J116" s="849">
        <v>25</v>
      </c>
      <c r="K116" s="850">
        <v>553.75</v>
      </c>
    </row>
    <row r="117" spans="1:11" ht="14.4" customHeight="1" x14ac:dyDescent="0.3">
      <c r="A117" s="831" t="s">
        <v>590</v>
      </c>
      <c r="B117" s="832" t="s">
        <v>591</v>
      </c>
      <c r="C117" s="835" t="s">
        <v>611</v>
      </c>
      <c r="D117" s="863" t="s">
        <v>612</v>
      </c>
      <c r="E117" s="835" t="s">
        <v>2301</v>
      </c>
      <c r="F117" s="863" t="s">
        <v>2302</v>
      </c>
      <c r="G117" s="835" t="s">
        <v>2483</v>
      </c>
      <c r="H117" s="835" t="s">
        <v>2484</v>
      </c>
      <c r="I117" s="849">
        <v>38.090000152587891</v>
      </c>
      <c r="J117" s="849">
        <v>20</v>
      </c>
      <c r="K117" s="850">
        <v>761.8800048828125</v>
      </c>
    </row>
    <row r="118" spans="1:11" ht="14.4" customHeight="1" x14ac:dyDescent="0.3">
      <c r="A118" s="831" t="s">
        <v>590</v>
      </c>
      <c r="B118" s="832" t="s">
        <v>591</v>
      </c>
      <c r="C118" s="835" t="s">
        <v>611</v>
      </c>
      <c r="D118" s="863" t="s">
        <v>612</v>
      </c>
      <c r="E118" s="835" t="s">
        <v>2301</v>
      </c>
      <c r="F118" s="863" t="s">
        <v>2302</v>
      </c>
      <c r="G118" s="835" t="s">
        <v>2317</v>
      </c>
      <c r="H118" s="835" t="s">
        <v>2318</v>
      </c>
      <c r="I118" s="849">
        <v>0.86000001430511475</v>
      </c>
      <c r="J118" s="849">
        <v>200</v>
      </c>
      <c r="K118" s="850">
        <v>172</v>
      </c>
    </row>
    <row r="119" spans="1:11" ht="14.4" customHeight="1" x14ac:dyDescent="0.3">
      <c r="A119" s="831" t="s">
        <v>590</v>
      </c>
      <c r="B119" s="832" t="s">
        <v>591</v>
      </c>
      <c r="C119" s="835" t="s">
        <v>611</v>
      </c>
      <c r="D119" s="863" t="s">
        <v>612</v>
      </c>
      <c r="E119" s="835" t="s">
        <v>2301</v>
      </c>
      <c r="F119" s="863" t="s">
        <v>2302</v>
      </c>
      <c r="G119" s="835" t="s">
        <v>2427</v>
      </c>
      <c r="H119" s="835" t="s">
        <v>2428</v>
      </c>
      <c r="I119" s="849">
        <v>46.310001373291016</v>
      </c>
      <c r="J119" s="849">
        <v>4</v>
      </c>
      <c r="K119" s="850">
        <v>185.24000549316406</v>
      </c>
    </row>
    <row r="120" spans="1:11" ht="14.4" customHeight="1" x14ac:dyDescent="0.3">
      <c r="A120" s="831" t="s">
        <v>590</v>
      </c>
      <c r="B120" s="832" t="s">
        <v>591</v>
      </c>
      <c r="C120" s="835" t="s">
        <v>611</v>
      </c>
      <c r="D120" s="863" t="s">
        <v>612</v>
      </c>
      <c r="E120" s="835" t="s">
        <v>2301</v>
      </c>
      <c r="F120" s="863" t="s">
        <v>2302</v>
      </c>
      <c r="G120" s="835" t="s">
        <v>2321</v>
      </c>
      <c r="H120" s="835" t="s">
        <v>2322</v>
      </c>
      <c r="I120" s="849">
        <v>10.529999732971191</v>
      </c>
      <c r="J120" s="849">
        <v>30</v>
      </c>
      <c r="K120" s="850">
        <v>315.89999389648437</v>
      </c>
    </row>
    <row r="121" spans="1:11" ht="14.4" customHeight="1" x14ac:dyDescent="0.3">
      <c r="A121" s="831" t="s">
        <v>590</v>
      </c>
      <c r="B121" s="832" t="s">
        <v>591</v>
      </c>
      <c r="C121" s="835" t="s">
        <v>611</v>
      </c>
      <c r="D121" s="863" t="s">
        <v>612</v>
      </c>
      <c r="E121" s="835" t="s">
        <v>2301</v>
      </c>
      <c r="F121" s="863" t="s">
        <v>2302</v>
      </c>
      <c r="G121" s="835" t="s">
        <v>2485</v>
      </c>
      <c r="H121" s="835" t="s">
        <v>2486</v>
      </c>
      <c r="I121" s="849">
        <v>685.05999755859375</v>
      </c>
      <c r="J121" s="849">
        <v>5</v>
      </c>
      <c r="K121" s="850">
        <v>3425.300048828125</v>
      </c>
    </row>
    <row r="122" spans="1:11" ht="14.4" customHeight="1" x14ac:dyDescent="0.3">
      <c r="A122" s="831" t="s">
        <v>590</v>
      </c>
      <c r="B122" s="832" t="s">
        <v>591</v>
      </c>
      <c r="C122" s="835" t="s">
        <v>611</v>
      </c>
      <c r="D122" s="863" t="s">
        <v>612</v>
      </c>
      <c r="E122" s="835" t="s">
        <v>2301</v>
      </c>
      <c r="F122" s="863" t="s">
        <v>2302</v>
      </c>
      <c r="G122" s="835" t="s">
        <v>2323</v>
      </c>
      <c r="H122" s="835" t="s">
        <v>2324</v>
      </c>
      <c r="I122" s="849">
        <v>39.099998474121094</v>
      </c>
      <c r="J122" s="849">
        <v>20</v>
      </c>
      <c r="K122" s="850">
        <v>781.9000244140625</v>
      </c>
    </row>
    <row r="123" spans="1:11" ht="14.4" customHeight="1" x14ac:dyDescent="0.3">
      <c r="A123" s="831" t="s">
        <v>590</v>
      </c>
      <c r="B123" s="832" t="s">
        <v>591</v>
      </c>
      <c r="C123" s="835" t="s">
        <v>611</v>
      </c>
      <c r="D123" s="863" t="s">
        <v>612</v>
      </c>
      <c r="E123" s="835" t="s">
        <v>2301</v>
      </c>
      <c r="F123" s="863" t="s">
        <v>2302</v>
      </c>
      <c r="G123" s="835" t="s">
        <v>2325</v>
      </c>
      <c r="H123" s="835" t="s">
        <v>2326</v>
      </c>
      <c r="I123" s="849">
        <v>0.6600000262260437</v>
      </c>
      <c r="J123" s="849">
        <v>1000</v>
      </c>
      <c r="K123" s="850">
        <v>660</v>
      </c>
    </row>
    <row r="124" spans="1:11" ht="14.4" customHeight="1" x14ac:dyDescent="0.3">
      <c r="A124" s="831" t="s">
        <v>590</v>
      </c>
      <c r="B124" s="832" t="s">
        <v>591</v>
      </c>
      <c r="C124" s="835" t="s">
        <v>611</v>
      </c>
      <c r="D124" s="863" t="s">
        <v>612</v>
      </c>
      <c r="E124" s="835" t="s">
        <v>2301</v>
      </c>
      <c r="F124" s="863" t="s">
        <v>2302</v>
      </c>
      <c r="G124" s="835" t="s">
        <v>2487</v>
      </c>
      <c r="H124" s="835" t="s">
        <v>2488</v>
      </c>
      <c r="I124" s="849">
        <v>7.5</v>
      </c>
      <c r="J124" s="849">
        <v>96</v>
      </c>
      <c r="K124" s="850">
        <v>719.52001953125</v>
      </c>
    </row>
    <row r="125" spans="1:11" ht="14.4" customHeight="1" x14ac:dyDescent="0.3">
      <c r="A125" s="831" t="s">
        <v>590</v>
      </c>
      <c r="B125" s="832" t="s">
        <v>591</v>
      </c>
      <c r="C125" s="835" t="s">
        <v>611</v>
      </c>
      <c r="D125" s="863" t="s">
        <v>612</v>
      </c>
      <c r="E125" s="835" t="s">
        <v>2329</v>
      </c>
      <c r="F125" s="863" t="s">
        <v>2330</v>
      </c>
      <c r="G125" s="835" t="s">
        <v>2331</v>
      </c>
      <c r="H125" s="835" t="s">
        <v>2332</v>
      </c>
      <c r="I125" s="849">
        <v>1.4999999664723873E-2</v>
      </c>
      <c r="J125" s="849">
        <v>200</v>
      </c>
      <c r="K125" s="850">
        <v>3</v>
      </c>
    </row>
    <row r="126" spans="1:11" ht="14.4" customHeight="1" x14ac:dyDescent="0.3">
      <c r="A126" s="831" t="s">
        <v>590</v>
      </c>
      <c r="B126" s="832" t="s">
        <v>591</v>
      </c>
      <c r="C126" s="835" t="s">
        <v>611</v>
      </c>
      <c r="D126" s="863" t="s">
        <v>612</v>
      </c>
      <c r="E126" s="835" t="s">
        <v>2329</v>
      </c>
      <c r="F126" s="863" t="s">
        <v>2330</v>
      </c>
      <c r="G126" s="835" t="s">
        <v>2333</v>
      </c>
      <c r="H126" s="835" t="s">
        <v>2334</v>
      </c>
      <c r="I126" s="849">
        <v>6.0500001907348633</v>
      </c>
      <c r="J126" s="849">
        <v>30</v>
      </c>
      <c r="K126" s="850">
        <v>181.5</v>
      </c>
    </row>
    <row r="127" spans="1:11" ht="14.4" customHeight="1" x14ac:dyDescent="0.3">
      <c r="A127" s="831" t="s">
        <v>590</v>
      </c>
      <c r="B127" s="832" t="s">
        <v>591</v>
      </c>
      <c r="C127" s="835" t="s">
        <v>611</v>
      </c>
      <c r="D127" s="863" t="s">
        <v>612</v>
      </c>
      <c r="E127" s="835" t="s">
        <v>2329</v>
      </c>
      <c r="F127" s="863" t="s">
        <v>2330</v>
      </c>
      <c r="G127" s="835" t="s">
        <v>2335</v>
      </c>
      <c r="H127" s="835" t="s">
        <v>2336</v>
      </c>
      <c r="I127" s="849">
        <v>11.149999618530273</v>
      </c>
      <c r="J127" s="849">
        <v>50</v>
      </c>
      <c r="K127" s="850">
        <v>557.5</v>
      </c>
    </row>
    <row r="128" spans="1:11" ht="14.4" customHeight="1" x14ac:dyDescent="0.3">
      <c r="A128" s="831" t="s">
        <v>590</v>
      </c>
      <c r="B128" s="832" t="s">
        <v>591</v>
      </c>
      <c r="C128" s="835" t="s">
        <v>611</v>
      </c>
      <c r="D128" s="863" t="s">
        <v>612</v>
      </c>
      <c r="E128" s="835" t="s">
        <v>2329</v>
      </c>
      <c r="F128" s="863" t="s">
        <v>2330</v>
      </c>
      <c r="G128" s="835" t="s">
        <v>2345</v>
      </c>
      <c r="H128" s="835" t="s">
        <v>2346</v>
      </c>
      <c r="I128" s="849">
        <v>13.210000038146973</v>
      </c>
      <c r="J128" s="849">
        <v>20</v>
      </c>
      <c r="K128" s="850">
        <v>264.20001220703125</v>
      </c>
    </row>
    <row r="129" spans="1:11" ht="14.4" customHeight="1" x14ac:dyDescent="0.3">
      <c r="A129" s="831" t="s">
        <v>590</v>
      </c>
      <c r="B129" s="832" t="s">
        <v>591</v>
      </c>
      <c r="C129" s="835" t="s">
        <v>611</v>
      </c>
      <c r="D129" s="863" t="s">
        <v>612</v>
      </c>
      <c r="E129" s="835" t="s">
        <v>2329</v>
      </c>
      <c r="F129" s="863" t="s">
        <v>2330</v>
      </c>
      <c r="G129" s="835" t="s">
        <v>2489</v>
      </c>
      <c r="H129" s="835" t="s">
        <v>2490</v>
      </c>
      <c r="I129" s="849">
        <v>22.989999771118164</v>
      </c>
      <c r="J129" s="849">
        <v>10</v>
      </c>
      <c r="K129" s="850">
        <v>229.89999389648437</v>
      </c>
    </row>
    <row r="130" spans="1:11" ht="14.4" customHeight="1" x14ac:dyDescent="0.3">
      <c r="A130" s="831" t="s">
        <v>590</v>
      </c>
      <c r="B130" s="832" t="s">
        <v>591</v>
      </c>
      <c r="C130" s="835" t="s">
        <v>611</v>
      </c>
      <c r="D130" s="863" t="s">
        <v>612</v>
      </c>
      <c r="E130" s="835" t="s">
        <v>2329</v>
      </c>
      <c r="F130" s="863" t="s">
        <v>2330</v>
      </c>
      <c r="G130" s="835" t="s">
        <v>2347</v>
      </c>
      <c r="H130" s="835" t="s">
        <v>2348</v>
      </c>
      <c r="I130" s="849">
        <v>9.6800003051757812</v>
      </c>
      <c r="J130" s="849">
        <v>100</v>
      </c>
      <c r="K130" s="850">
        <v>968</v>
      </c>
    </row>
    <row r="131" spans="1:11" ht="14.4" customHeight="1" x14ac:dyDescent="0.3">
      <c r="A131" s="831" t="s">
        <v>590</v>
      </c>
      <c r="B131" s="832" t="s">
        <v>591</v>
      </c>
      <c r="C131" s="835" t="s">
        <v>611</v>
      </c>
      <c r="D131" s="863" t="s">
        <v>612</v>
      </c>
      <c r="E131" s="835" t="s">
        <v>2329</v>
      </c>
      <c r="F131" s="863" t="s">
        <v>2330</v>
      </c>
      <c r="G131" s="835" t="s">
        <v>2445</v>
      </c>
      <c r="H131" s="835" t="s">
        <v>2446</v>
      </c>
      <c r="I131" s="849">
        <v>3.1400001049041748</v>
      </c>
      <c r="J131" s="849">
        <v>30</v>
      </c>
      <c r="K131" s="850">
        <v>94.199996948242188</v>
      </c>
    </row>
    <row r="132" spans="1:11" ht="14.4" customHeight="1" x14ac:dyDescent="0.3">
      <c r="A132" s="831" t="s">
        <v>590</v>
      </c>
      <c r="B132" s="832" t="s">
        <v>591</v>
      </c>
      <c r="C132" s="835" t="s">
        <v>611</v>
      </c>
      <c r="D132" s="863" t="s">
        <v>612</v>
      </c>
      <c r="E132" s="835" t="s">
        <v>2329</v>
      </c>
      <c r="F132" s="863" t="s">
        <v>2330</v>
      </c>
      <c r="G132" s="835" t="s">
        <v>2349</v>
      </c>
      <c r="H132" s="835" t="s">
        <v>2350</v>
      </c>
      <c r="I132" s="849">
        <v>2.4600000381469727</v>
      </c>
      <c r="J132" s="849">
        <v>100</v>
      </c>
      <c r="K132" s="850">
        <v>246</v>
      </c>
    </row>
    <row r="133" spans="1:11" ht="14.4" customHeight="1" x14ac:dyDescent="0.3">
      <c r="A133" s="831" t="s">
        <v>590</v>
      </c>
      <c r="B133" s="832" t="s">
        <v>591</v>
      </c>
      <c r="C133" s="835" t="s">
        <v>611</v>
      </c>
      <c r="D133" s="863" t="s">
        <v>612</v>
      </c>
      <c r="E133" s="835" t="s">
        <v>2329</v>
      </c>
      <c r="F133" s="863" t="s">
        <v>2330</v>
      </c>
      <c r="G133" s="835" t="s">
        <v>2351</v>
      </c>
      <c r="H133" s="835" t="s">
        <v>2352</v>
      </c>
      <c r="I133" s="849">
        <v>11.739999771118164</v>
      </c>
      <c r="J133" s="849">
        <v>15</v>
      </c>
      <c r="K133" s="850">
        <v>176.10000610351562</v>
      </c>
    </row>
    <row r="134" spans="1:11" ht="14.4" customHeight="1" x14ac:dyDescent="0.3">
      <c r="A134" s="831" t="s">
        <v>590</v>
      </c>
      <c r="B134" s="832" t="s">
        <v>591</v>
      </c>
      <c r="C134" s="835" t="s">
        <v>611</v>
      </c>
      <c r="D134" s="863" t="s">
        <v>612</v>
      </c>
      <c r="E134" s="835" t="s">
        <v>2329</v>
      </c>
      <c r="F134" s="863" t="s">
        <v>2330</v>
      </c>
      <c r="G134" s="835" t="s">
        <v>2355</v>
      </c>
      <c r="H134" s="835" t="s">
        <v>2356</v>
      </c>
      <c r="I134" s="849">
        <v>5.3299999237060547</v>
      </c>
      <c r="J134" s="849">
        <v>100</v>
      </c>
      <c r="K134" s="850">
        <v>533</v>
      </c>
    </row>
    <row r="135" spans="1:11" ht="14.4" customHeight="1" x14ac:dyDescent="0.3">
      <c r="A135" s="831" t="s">
        <v>590</v>
      </c>
      <c r="B135" s="832" t="s">
        <v>591</v>
      </c>
      <c r="C135" s="835" t="s">
        <v>611</v>
      </c>
      <c r="D135" s="863" t="s">
        <v>612</v>
      </c>
      <c r="E135" s="835" t="s">
        <v>2329</v>
      </c>
      <c r="F135" s="863" t="s">
        <v>2330</v>
      </c>
      <c r="G135" s="835" t="s">
        <v>2357</v>
      </c>
      <c r="H135" s="835" t="s">
        <v>2358</v>
      </c>
      <c r="I135" s="849">
        <v>2.4200000762939453</v>
      </c>
      <c r="J135" s="849">
        <v>150</v>
      </c>
      <c r="K135" s="850">
        <v>363</v>
      </c>
    </row>
    <row r="136" spans="1:11" ht="14.4" customHeight="1" x14ac:dyDescent="0.3">
      <c r="A136" s="831" t="s">
        <v>590</v>
      </c>
      <c r="B136" s="832" t="s">
        <v>591</v>
      </c>
      <c r="C136" s="835" t="s">
        <v>611</v>
      </c>
      <c r="D136" s="863" t="s">
        <v>612</v>
      </c>
      <c r="E136" s="835" t="s">
        <v>2329</v>
      </c>
      <c r="F136" s="863" t="s">
        <v>2330</v>
      </c>
      <c r="G136" s="835" t="s">
        <v>2359</v>
      </c>
      <c r="H136" s="835" t="s">
        <v>2360</v>
      </c>
      <c r="I136" s="849">
        <v>9.1999998092651367</v>
      </c>
      <c r="J136" s="849">
        <v>50</v>
      </c>
      <c r="K136" s="850">
        <v>460</v>
      </c>
    </row>
    <row r="137" spans="1:11" ht="14.4" customHeight="1" x14ac:dyDescent="0.3">
      <c r="A137" s="831" t="s">
        <v>590</v>
      </c>
      <c r="B137" s="832" t="s">
        <v>591</v>
      </c>
      <c r="C137" s="835" t="s">
        <v>611</v>
      </c>
      <c r="D137" s="863" t="s">
        <v>612</v>
      </c>
      <c r="E137" s="835" t="s">
        <v>2329</v>
      </c>
      <c r="F137" s="863" t="s">
        <v>2330</v>
      </c>
      <c r="G137" s="835" t="s">
        <v>2363</v>
      </c>
      <c r="H137" s="835" t="s">
        <v>2364</v>
      </c>
      <c r="I137" s="849">
        <v>6.1700000762939453</v>
      </c>
      <c r="J137" s="849">
        <v>150</v>
      </c>
      <c r="K137" s="850">
        <v>925.5</v>
      </c>
    </row>
    <row r="138" spans="1:11" ht="14.4" customHeight="1" x14ac:dyDescent="0.3">
      <c r="A138" s="831" t="s">
        <v>590</v>
      </c>
      <c r="B138" s="832" t="s">
        <v>591</v>
      </c>
      <c r="C138" s="835" t="s">
        <v>611</v>
      </c>
      <c r="D138" s="863" t="s">
        <v>612</v>
      </c>
      <c r="E138" s="835" t="s">
        <v>2329</v>
      </c>
      <c r="F138" s="863" t="s">
        <v>2330</v>
      </c>
      <c r="G138" s="835" t="s">
        <v>2491</v>
      </c>
      <c r="H138" s="835" t="s">
        <v>2492</v>
      </c>
      <c r="I138" s="849">
        <v>138.00999450683594</v>
      </c>
      <c r="J138" s="849">
        <v>22</v>
      </c>
      <c r="K138" s="850">
        <v>3036.300048828125</v>
      </c>
    </row>
    <row r="139" spans="1:11" ht="14.4" customHeight="1" x14ac:dyDescent="0.3">
      <c r="A139" s="831" t="s">
        <v>590</v>
      </c>
      <c r="B139" s="832" t="s">
        <v>591</v>
      </c>
      <c r="C139" s="835" t="s">
        <v>611</v>
      </c>
      <c r="D139" s="863" t="s">
        <v>612</v>
      </c>
      <c r="E139" s="835" t="s">
        <v>2329</v>
      </c>
      <c r="F139" s="863" t="s">
        <v>2330</v>
      </c>
      <c r="G139" s="835" t="s">
        <v>2365</v>
      </c>
      <c r="H139" s="835" t="s">
        <v>2366</v>
      </c>
      <c r="I139" s="849">
        <v>1.0850000381469727</v>
      </c>
      <c r="J139" s="849">
        <v>2000</v>
      </c>
      <c r="K139" s="850">
        <v>2170</v>
      </c>
    </row>
    <row r="140" spans="1:11" ht="14.4" customHeight="1" x14ac:dyDescent="0.3">
      <c r="A140" s="831" t="s">
        <v>590</v>
      </c>
      <c r="B140" s="832" t="s">
        <v>591</v>
      </c>
      <c r="C140" s="835" t="s">
        <v>611</v>
      </c>
      <c r="D140" s="863" t="s">
        <v>612</v>
      </c>
      <c r="E140" s="835" t="s">
        <v>2329</v>
      </c>
      <c r="F140" s="863" t="s">
        <v>2330</v>
      </c>
      <c r="G140" s="835" t="s">
        <v>2493</v>
      </c>
      <c r="H140" s="835" t="s">
        <v>2494</v>
      </c>
      <c r="I140" s="849">
        <v>8.8299999237060547</v>
      </c>
      <c r="J140" s="849">
        <v>10</v>
      </c>
      <c r="K140" s="850">
        <v>88.300003051757813</v>
      </c>
    </row>
    <row r="141" spans="1:11" ht="14.4" customHeight="1" x14ac:dyDescent="0.3">
      <c r="A141" s="831" t="s">
        <v>590</v>
      </c>
      <c r="B141" s="832" t="s">
        <v>591</v>
      </c>
      <c r="C141" s="835" t="s">
        <v>611</v>
      </c>
      <c r="D141" s="863" t="s">
        <v>612</v>
      </c>
      <c r="E141" s="835" t="s">
        <v>2329</v>
      </c>
      <c r="F141" s="863" t="s">
        <v>2330</v>
      </c>
      <c r="G141" s="835" t="s">
        <v>2495</v>
      </c>
      <c r="H141" s="835" t="s">
        <v>2496</v>
      </c>
      <c r="I141" s="849">
        <v>25.409999847412109</v>
      </c>
      <c r="J141" s="849">
        <v>2</v>
      </c>
      <c r="K141" s="850">
        <v>50.819999694824219</v>
      </c>
    </row>
    <row r="142" spans="1:11" ht="14.4" customHeight="1" x14ac:dyDescent="0.3">
      <c r="A142" s="831" t="s">
        <v>590</v>
      </c>
      <c r="B142" s="832" t="s">
        <v>591</v>
      </c>
      <c r="C142" s="835" t="s">
        <v>611</v>
      </c>
      <c r="D142" s="863" t="s">
        <v>612</v>
      </c>
      <c r="E142" s="835" t="s">
        <v>2329</v>
      </c>
      <c r="F142" s="863" t="s">
        <v>2330</v>
      </c>
      <c r="G142" s="835" t="s">
        <v>2369</v>
      </c>
      <c r="H142" s="835" t="s">
        <v>2370</v>
      </c>
      <c r="I142" s="849">
        <v>2.369999885559082</v>
      </c>
      <c r="J142" s="849">
        <v>50</v>
      </c>
      <c r="K142" s="850">
        <v>118.5</v>
      </c>
    </row>
    <row r="143" spans="1:11" ht="14.4" customHeight="1" x14ac:dyDescent="0.3">
      <c r="A143" s="831" t="s">
        <v>590</v>
      </c>
      <c r="B143" s="832" t="s">
        <v>591</v>
      </c>
      <c r="C143" s="835" t="s">
        <v>611</v>
      </c>
      <c r="D143" s="863" t="s">
        <v>612</v>
      </c>
      <c r="E143" s="835" t="s">
        <v>2329</v>
      </c>
      <c r="F143" s="863" t="s">
        <v>2330</v>
      </c>
      <c r="G143" s="835" t="s">
        <v>2373</v>
      </c>
      <c r="H143" s="835" t="s">
        <v>2374</v>
      </c>
      <c r="I143" s="849">
        <v>1.9800000190734863</v>
      </c>
      <c r="J143" s="849">
        <v>50</v>
      </c>
      <c r="K143" s="850">
        <v>99</v>
      </c>
    </row>
    <row r="144" spans="1:11" ht="14.4" customHeight="1" x14ac:dyDescent="0.3">
      <c r="A144" s="831" t="s">
        <v>590</v>
      </c>
      <c r="B144" s="832" t="s">
        <v>591</v>
      </c>
      <c r="C144" s="835" t="s">
        <v>611</v>
      </c>
      <c r="D144" s="863" t="s">
        <v>612</v>
      </c>
      <c r="E144" s="835" t="s">
        <v>2329</v>
      </c>
      <c r="F144" s="863" t="s">
        <v>2330</v>
      </c>
      <c r="G144" s="835" t="s">
        <v>2377</v>
      </c>
      <c r="H144" s="835" t="s">
        <v>2378</v>
      </c>
      <c r="I144" s="849">
        <v>2.7000000476837158</v>
      </c>
      <c r="J144" s="849">
        <v>100</v>
      </c>
      <c r="K144" s="850">
        <v>270</v>
      </c>
    </row>
    <row r="145" spans="1:11" ht="14.4" customHeight="1" x14ac:dyDescent="0.3">
      <c r="A145" s="831" t="s">
        <v>590</v>
      </c>
      <c r="B145" s="832" t="s">
        <v>591</v>
      </c>
      <c r="C145" s="835" t="s">
        <v>611</v>
      </c>
      <c r="D145" s="863" t="s">
        <v>612</v>
      </c>
      <c r="E145" s="835" t="s">
        <v>2329</v>
      </c>
      <c r="F145" s="863" t="s">
        <v>2330</v>
      </c>
      <c r="G145" s="835" t="s">
        <v>2497</v>
      </c>
      <c r="H145" s="835" t="s">
        <v>2498</v>
      </c>
      <c r="I145" s="849">
        <v>1.9299999475479126</v>
      </c>
      <c r="J145" s="849">
        <v>50</v>
      </c>
      <c r="K145" s="850">
        <v>96.5</v>
      </c>
    </row>
    <row r="146" spans="1:11" ht="14.4" customHeight="1" x14ac:dyDescent="0.3">
      <c r="A146" s="831" t="s">
        <v>590</v>
      </c>
      <c r="B146" s="832" t="s">
        <v>591</v>
      </c>
      <c r="C146" s="835" t="s">
        <v>611</v>
      </c>
      <c r="D146" s="863" t="s">
        <v>612</v>
      </c>
      <c r="E146" s="835" t="s">
        <v>2329</v>
      </c>
      <c r="F146" s="863" t="s">
        <v>2330</v>
      </c>
      <c r="G146" s="835" t="s">
        <v>2379</v>
      </c>
      <c r="H146" s="835" t="s">
        <v>2380</v>
      </c>
      <c r="I146" s="849">
        <v>2.1600000858306885</v>
      </c>
      <c r="J146" s="849">
        <v>50</v>
      </c>
      <c r="K146" s="850">
        <v>108</v>
      </c>
    </row>
    <row r="147" spans="1:11" ht="14.4" customHeight="1" x14ac:dyDescent="0.3">
      <c r="A147" s="831" t="s">
        <v>590</v>
      </c>
      <c r="B147" s="832" t="s">
        <v>591</v>
      </c>
      <c r="C147" s="835" t="s">
        <v>611</v>
      </c>
      <c r="D147" s="863" t="s">
        <v>612</v>
      </c>
      <c r="E147" s="835" t="s">
        <v>2329</v>
      </c>
      <c r="F147" s="863" t="s">
        <v>2330</v>
      </c>
      <c r="G147" s="835" t="s">
        <v>2381</v>
      </c>
      <c r="H147" s="835" t="s">
        <v>2382</v>
      </c>
      <c r="I147" s="849">
        <v>5</v>
      </c>
      <c r="J147" s="849">
        <v>100</v>
      </c>
      <c r="K147" s="850">
        <v>500</v>
      </c>
    </row>
    <row r="148" spans="1:11" ht="14.4" customHeight="1" x14ac:dyDescent="0.3">
      <c r="A148" s="831" t="s">
        <v>590</v>
      </c>
      <c r="B148" s="832" t="s">
        <v>591</v>
      </c>
      <c r="C148" s="835" t="s">
        <v>611</v>
      </c>
      <c r="D148" s="863" t="s">
        <v>612</v>
      </c>
      <c r="E148" s="835" t="s">
        <v>2329</v>
      </c>
      <c r="F148" s="863" t="s">
        <v>2330</v>
      </c>
      <c r="G148" s="835" t="s">
        <v>2499</v>
      </c>
      <c r="H148" s="835" t="s">
        <v>2500</v>
      </c>
      <c r="I148" s="849">
        <v>21.239999771118164</v>
      </c>
      <c r="J148" s="849">
        <v>20</v>
      </c>
      <c r="K148" s="850">
        <v>424.79998779296875</v>
      </c>
    </row>
    <row r="149" spans="1:11" ht="14.4" customHeight="1" x14ac:dyDescent="0.3">
      <c r="A149" s="831" t="s">
        <v>590</v>
      </c>
      <c r="B149" s="832" t="s">
        <v>591</v>
      </c>
      <c r="C149" s="835" t="s">
        <v>611</v>
      </c>
      <c r="D149" s="863" t="s">
        <v>612</v>
      </c>
      <c r="E149" s="835" t="s">
        <v>2385</v>
      </c>
      <c r="F149" s="863" t="s">
        <v>2386</v>
      </c>
      <c r="G149" s="835" t="s">
        <v>2387</v>
      </c>
      <c r="H149" s="835" t="s">
        <v>2388</v>
      </c>
      <c r="I149" s="849">
        <v>10.170000076293945</v>
      </c>
      <c r="J149" s="849">
        <v>1200</v>
      </c>
      <c r="K149" s="850">
        <v>12204</v>
      </c>
    </row>
    <row r="150" spans="1:11" ht="14.4" customHeight="1" x14ac:dyDescent="0.3">
      <c r="A150" s="831" t="s">
        <v>590</v>
      </c>
      <c r="B150" s="832" t="s">
        <v>591</v>
      </c>
      <c r="C150" s="835" t="s">
        <v>611</v>
      </c>
      <c r="D150" s="863" t="s">
        <v>612</v>
      </c>
      <c r="E150" s="835" t="s">
        <v>2391</v>
      </c>
      <c r="F150" s="863" t="s">
        <v>2392</v>
      </c>
      <c r="G150" s="835" t="s">
        <v>2395</v>
      </c>
      <c r="H150" s="835" t="s">
        <v>2396</v>
      </c>
      <c r="I150" s="849">
        <v>0.54000002145767212</v>
      </c>
      <c r="J150" s="849">
        <v>1300</v>
      </c>
      <c r="K150" s="850">
        <v>702</v>
      </c>
    </row>
    <row r="151" spans="1:11" ht="14.4" customHeight="1" x14ac:dyDescent="0.3">
      <c r="A151" s="831" t="s">
        <v>590</v>
      </c>
      <c r="B151" s="832" t="s">
        <v>591</v>
      </c>
      <c r="C151" s="835" t="s">
        <v>611</v>
      </c>
      <c r="D151" s="863" t="s">
        <v>612</v>
      </c>
      <c r="E151" s="835" t="s">
        <v>2391</v>
      </c>
      <c r="F151" s="863" t="s">
        <v>2392</v>
      </c>
      <c r="G151" s="835" t="s">
        <v>2399</v>
      </c>
      <c r="H151" s="835" t="s">
        <v>2400</v>
      </c>
      <c r="I151" s="849">
        <v>1.7999999523162842</v>
      </c>
      <c r="J151" s="849">
        <v>100</v>
      </c>
      <c r="K151" s="850">
        <v>180</v>
      </c>
    </row>
    <row r="152" spans="1:11" ht="14.4" customHeight="1" x14ac:dyDescent="0.3">
      <c r="A152" s="831" t="s">
        <v>590</v>
      </c>
      <c r="B152" s="832" t="s">
        <v>591</v>
      </c>
      <c r="C152" s="835" t="s">
        <v>611</v>
      </c>
      <c r="D152" s="863" t="s">
        <v>612</v>
      </c>
      <c r="E152" s="835" t="s">
        <v>2403</v>
      </c>
      <c r="F152" s="863" t="s">
        <v>2404</v>
      </c>
      <c r="G152" s="835" t="s">
        <v>2405</v>
      </c>
      <c r="H152" s="835" t="s">
        <v>2406</v>
      </c>
      <c r="I152" s="849">
        <v>0.62999999523162842</v>
      </c>
      <c r="J152" s="849">
        <v>800</v>
      </c>
      <c r="K152" s="850">
        <v>504</v>
      </c>
    </row>
    <row r="153" spans="1:11" ht="14.4" customHeight="1" x14ac:dyDescent="0.3">
      <c r="A153" s="831" t="s">
        <v>590</v>
      </c>
      <c r="B153" s="832" t="s">
        <v>591</v>
      </c>
      <c r="C153" s="835" t="s">
        <v>611</v>
      </c>
      <c r="D153" s="863" t="s">
        <v>612</v>
      </c>
      <c r="E153" s="835" t="s">
        <v>2403</v>
      </c>
      <c r="F153" s="863" t="s">
        <v>2404</v>
      </c>
      <c r="G153" s="835" t="s">
        <v>2407</v>
      </c>
      <c r="H153" s="835" t="s">
        <v>2408</v>
      </c>
      <c r="I153" s="849">
        <v>0.63999998569488525</v>
      </c>
      <c r="J153" s="849">
        <v>1800</v>
      </c>
      <c r="K153" s="850">
        <v>1152</v>
      </c>
    </row>
    <row r="154" spans="1:11" ht="14.4" customHeight="1" x14ac:dyDescent="0.3">
      <c r="A154" s="831" t="s">
        <v>590</v>
      </c>
      <c r="B154" s="832" t="s">
        <v>591</v>
      </c>
      <c r="C154" s="835" t="s">
        <v>614</v>
      </c>
      <c r="D154" s="863" t="s">
        <v>615</v>
      </c>
      <c r="E154" s="835" t="s">
        <v>2301</v>
      </c>
      <c r="F154" s="863" t="s">
        <v>2302</v>
      </c>
      <c r="G154" s="835" t="s">
        <v>2411</v>
      </c>
      <c r="H154" s="835" t="s">
        <v>2412</v>
      </c>
      <c r="I154" s="849">
        <v>6.2399997711181641</v>
      </c>
      <c r="J154" s="849">
        <v>20</v>
      </c>
      <c r="K154" s="850">
        <v>124.80000305175781</v>
      </c>
    </row>
    <row r="155" spans="1:11" ht="14.4" customHeight="1" x14ac:dyDescent="0.3">
      <c r="A155" s="831" t="s">
        <v>590</v>
      </c>
      <c r="B155" s="832" t="s">
        <v>591</v>
      </c>
      <c r="C155" s="835" t="s">
        <v>614</v>
      </c>
      <c r="D155" s="863" t="s">
        <v>615</v>
      </c>
      <c r="E155" s="835" t="s">
        <v>2301</v>
      </c>
      <c r="F155" s="863" t="s">
        <v>2302</v>
      </c>
      <c r="G155" s="835" t="s">
        <v>2413</v>
      </c>
      <c r="H155" s="835" t="s">
        <v>2414</v>
      </c>
      <c r="I155" s="849">
        <v>9.0200004577636719</v>
      </c>
      <c r="J155" s="849">
        <v>20</v>
      </c>
      <c r="K155" s="850">
        <v>180.39999389648437</v>
      </c>
    </row>
    <row r="156" spans="1:11" ht="14.4" customHeight="1" x14ac:dyDescent="0.3">
      <c r="A156" s="831" t="s">
        <v>590</v>
      </c>
      <c r="B156" s="832" t="s">
        <v>591</v>
      </c>
      <c r="C156" s="835" t="s">
        <v>614</v>
      </c>
      <c r="D156" s="863" t="s">
        <v>615</v>
      </c>
      <c r="E156" s="835" t="s">
        <v>2301</v>
      </c>
      <c r="F156" s="863" t="s">
        <v>2302</v>
      </c>
      <c r="G156" s="835" t="s">
        <v>2473</v>
      </c>
      <c r="H156" s="835" t="s">
        <v>2474</v>
      </c>
      <c r="I156" s="849">
        <v>128</v>
      </c>
      <c r="J156" s="849">
        <v>30</v>
      </c>
      <c r="K156" s="850">
        <v>3840</v>
      </c>
    </row>
    <row r="157" spans="1:11" ht="14.4" customHeight="1" x14ac:dyDescent="0.3">
      <c r="A157" s="831" t="s">
        <v>590</v>
      </c>
      <c r="B157" s="832" t="s">
        <v>591</v>
      </c>
      <c r="C157" s="835" t="s">
        <v>614</v>
      </c>
      <c r="D157" s="863" t="s">
        <v>615</v>
      </c>
      <c r="E157" s="835" t="s">
        <v>2301</v>
      </c>
      <c r="F157" s="863" t="s">
        <v>2302</v>
      </c>
      <c r="G157" s="835" t="s">
        <v>2417</v>
      </c>
      <c r="H157" s="835" t="s">
        <v>2418</v>
      </c>
      <c r="I157" s="849">
        <v>30.170000076293945</v>
      </c>
      <c r="J157" s="849">
        <v>100</v>
      </c>
      <c r="K157" s="850">
        <v>3017</v>
      </c>
    </row>
    <row r="158" spans="1:11" ht="14.4" customHeight="1" x14ac:dyDescent="0.3">
      <c r="A158" s="831" t="s">
        <v>590</v>
      </c>
      <c r="B158" s="832" t="s">
        <v>591</v>
      </c>
      <c r="C158" s="835" t="s">
        <v>614</v>
      </c>
      <c r="D158" s="863" t="s">
        <v>615</v>
      </c>
      <c r="E158" s="835" t="s">
        <v>2301</v>
      </c>
      <c r="F158" s="863" t="s">
        <v>2302</v>
      </c>
      <c r="G158" s="835" t="s">
        <v>2501</v>
      </c>
      <c r="H158" s="835" t="s">
        <v>2502</v>
      </c>
      <c r="I158" s="849">
        <v>13.020000457763672</v>
      </c>
      <c r="J158" s="849">
        <v>73</v>
      </c>
      <c r="K158" s="850">
        <v>950.33001708984375</v>
      </c>
    </row>
    <row r="159" spans="1:11" ht="14.4" customHeight="1" x14ac:dyDescent="0.3">
      <c r="A159" s="831" t="s">
        <v>590</v>
      </c>
      <c r="B159" s="832" t="s">
        <v>591</v>
      </c>
      <c r="C159" s="835" t="s">
        <v>614</v>
      </c>
      <c r="D159" s="863" t="s">
        <v>615</v>
      </c>
      <c r="E159" s="835" t="s">
        <v>2301</v>
      </c>
      <c r="F159" s="863" t="s">
        <v>2302</v>
      </c>
      <c r="G159" s="835" t="s">
        <v>2317</v>
      </c>
      <c r="H159" s="835" t="s">
        <v>2318</v>
      </c>
      <c r="I159" s="849">
        <v>0.85000002384185791</v>
      </c>
      <c r="J159" s="849">
        <v>500</v>
      </c>
      <c r="K159" s="850">
        <v>425</v>
      </c>
    </row>
    <row r="160" spans="1:11" ht="14.4" customHeight="1" x14ac:dyDescent="0.3">
      <c r="A160" s="831" t="s">
        <v>590</v>
      </c>
      <c r="B160" s="832" t="s">
        <v>591</v>
      </c>
      <c r="C160" s="835" t="s">
        <v>614</v>
      </c>
      <c r="D160" s="863" t="s">
        <v>615</v>
      </c>
      <c r="E160" s="835" t="s">
        <v>2301</v>
      </c>
      <c r="F160" s="863" t="s">
        <v>2302</v>
      </c>
      <c r="G160" s="835" t="s">
        <v>2503</v>
      </c>
      <c r="H160" s="835" t="s">
        <v>2504</v>
      </c>
      <c r="I160" s="849">
        <v>25.100000381469727</v>
      </c>
      <c r="J160" s="849">
        <v>24</v>
      </c>
      <c r="K160" s="850">
        <v>602.489990234375</v>
      </c>
    </row>
    <row r="161" spans="1:11" ht="14.4" customHeight="1" x14ac:dyDescent="0.3">
      <c r="A161" s="831" t="s">
        <v>590</v>
      </c>
      <c r="B161" s="832" t="s">
        <v>591</v>
      </c>
      <c r="C161" s="835" t="s">
        <v>614</v>
      </c>
      <c r="D161" s="863" t="s">
        <v>615</v>
      </c>
      <c r="E161" s="835" t="s">
        <v>2301</v>
      </c>
      <c r="F161" s="863" t="s">
        <v>2302</v>
      </c>
      <c r="G161" s="835" t="s">
        <v>2505</v>
      </c>
      <c r="H161" s="835" t="s">
        <v>2506</v>
      </c>
      <c r="I161" s="849">
        <v>46</v>
      </c>
      <c r="J161" s="849">
        <v>1</v>
      </c>
      <c r="K161" s="850">
        <v>46</v>
      </c>
    </row>
    <row r="162" spans="1:11" ht="14.4" customHeight="1" x14ac:dyDescent="0.3">
      <c r="A162" s="831" t="s">
        <v>590</v>
      </c>
      <c r="B162" s="832" t="s">
        <v>591</v>
      </c>
      <c r="C162" s="835" t="s">
        <v>614</v>
      </c>
      <c r="D162" s="863" t="s">
        <v>615</v>
      </c>
      <c r="E162" s="835" t="s">
        <v>2301</v>
      </c>
      <c r="F162" s="863" t="s">
        <v>2302</v>
      </c>
      <c r="G162" s="835" t="s">
        <v>2319</v>
      </c>
      <c r="H162" s="835" t="s">
        <v>2320</v>
      </c>
      <c r="I162" s="849">
        <v>12.850000381469727</v>
      </c>
      <c r="J162" s="849">
        <v>60</v>
      </c>
      <c r="K162" s="850">
        <v>771</v>
      </c>
    </row>
    <row r="163" spans="1:11" ht="14.4" customHeight="1" x14ac:dyDescent="0.3">
      <c r="A163" s="831" t="s">
        <v>590</v>
      </c>
      <c r="B163" s="832" t="s">
        <v>591</v>
      </c>
      <c r="C163" s="835" t="s">
        <v>614</v>
      </c>
      <c r="D163" s="863" t="s">
        <v>615</v>
      </c>
      <c r="E163" s="835" t="s">
        <v>2301</v>
      </c>
      <c r="F163" s="863" t="s">
        <v>2302</v>
      </c>
      <c r="G163" s="835" t="s">
        <v>2507</v>
      </c>
      <c r="H163" s="835" t="s">
        <v>2508</v>
      </c>
      <c r="I163" s="849">
        <v>12.159999847412109</v>
      </c>
      <c r="J163" s="849">
        <v>150</v>
      </c>
      <c r="K163" s="850">
        <v>1824</v>
      </c>
    </row>
    <row r="164" spans="1:11" ht="14.4" customHeight="1" x14ac:dyDescent="0.3">
      <c r="A164" s="831" t="s">
        <v>590</v>
      </c>
      <c r="B164" s="832" t="s">
        <v>591</v>
      </c>
      <c r="C164" s="835" t="s">
        <v>614</v>
      </c>
      <c r="D164" s="863" t="s">
        <v>615</v>
      </c>
      <c r="E164" s="835" t="s">
        <v>2301</v>
      </c>
      <c r="F164" s="863" t="s">
        <v>2302</v>
      </c>
      <c r="G164" s="835" t="s">
        <v>2509</v>
      </c>
      <c r="H164" s="835" t="s">
        <v>2510</v>
      </c>
      <c r="I164" s="849">
        <v>3.2699999809265137</v>
      </c>
      <c r="J164" s="849">
        <v>100</v>
      </c>
      <c r="K164" s="850">
        <v>327</v>
      </c>
    </row>
    <row r="165" spans="1:11" ht="14.4" customHeight="1" x14ac:dyDescent="0.3">
      <c r="A165" s="831" t="s">
        <v>590</v>
      </c>
      <c r="B165" s="832" t="s">
        <v>591</v>
      </c>
      <c r="C165" s="835" t="s">
        <v>614</v>
      </c>
      <c r="D165" s="863" t="s">
        <v>615</v>
      </c>
      <c r="E165" s="835" t="s">
        <v>2301</v>
      </c>
      <c r="F165" s="863" t="s">
        <v>2302</v>
      </c>
      <c r="G165" s="835" t="s">
        <v>2511</v>
      </c>
      <c r="H165" s="835" t="s">
        <v>2512</v>
      </c>
      <c r="I165" s="849">
        <v>4.4849998950958252</v>
      </c>
      <c r="J165" s="849">
        <v>200</v>
      </c>
      <c r="K165" s="850">
        <v>897</v>
      </c>
    </row>
    <row r="166" spans="1:11" ht="14.4" customHeight="1" x14ac:dyDescent="0.3">
      <c r="A166" s="831" t="s">
        <v>590</v>
      </c>
      <c r="B166" s="832" t="s">
        <v>591</v>
      </c>
      <c r="C166" s="835" t="s">
        <v>614</v>
      </c>
      <c r="D166" s="863" t="s">
        <v>615</v>
      </c>
      <c r="E166" s="835" t="s">
        <v>2301</v>
      </c>
      <c r="F166" s="863" t="s">
        <v>2302</v>
      </c>
      <c r="G166" s="835" t="s">
        <v>2325</v>
      </c>
      <c r="H166" s="835" t="s">
        <v>2326</v>
      </c>
      <c r="I166" s="849">
        <v>0.67000001668930054</v>
      </c>
      <c r="J166" s="849">
        <v>9000</v>
      </c>
      <c r="K166" s="850">
        <v>6030</v>
      </c>
    </row>
    <row r="167" spans="1:11" ht="14.4" customHeight="1" x14ac:dyDescent="0.3">
      <c r="A167" s="831" t="s">
        <v>590</v>
      </c>
      <c r="B167" s="832" t="s">
        <v>591</v>
      </c>
      <c r="C167" s="835" t="s">
        <v>614</v>
      </c>
      <c r="D167" s="863" t="s">
        <v>615</v>
      </c>
      <c r="E167" s="835" t="s">
        <v>2329</v>
      </c>
      <c r="F167" s="863" t="s">
        <v>2330</v>
      </c>
      <c r="G167" s="835" t="s">
        <v>2335</v>
      </c>
      <c r="H167" s="835" t="s">
        <v>2336</v>
      </c>
      <c r="I167" s="849">
        <v>11.149999618530273</v>
      </c>
      <c r="J167" s="849">
        <v>200</v>
      </c>
      <c r="K167" s="850">
        <v>2230</v>
      </c>
    </row>
    <row r="168" spans="1:11" ht="14.4" customHeight="1" x14ac:dyDescent="0.3">
      <c r="A168" s="831" t="s">
        <v>590</v>
      </c>
      <c r="B168" s="832" t="s">
        <v>591</v>
      </c>
      <c r="C168" s="835" t="s">
        <v>614</v>
      </c>
      <c r="D168" s="863" t="s">
        <v>615</v>
      </c>
      <c r="E168" s="835" t="s">
        <v>2329</v>
      </c>
      <c r="F168" s="863" t="s">
        <v>2330</v>
      </c>
      <c r="G168" s="835" t="s">
        <v>2513</v>
      </c>
      <c r="H168" s="835" t="s">
        <v>2514</v>
      </c>
      <c r="I168" s="849">
        <v>1.7999999523162842</v>
      </c>
      <c r="J168" s="849">
        <v>25</v>
      </c>
      <c r="K168" s="850">
        <v>45</v>
      </c>
    </row>
    <row r="169" spans="1:11" ht="14.4" customHeight="1" x14ac:dyDescent="0.3">
      <c r="A169" s="831" t="s">
        <v>590</v>
      </c>
      <c r="B169" s="832" t="s">
        <v>591</v>
      </c>
      <c r="C169" s="835" t="s">
        <v>614</v>
      </c>
      <c r="D169" s="863" t="s">
        <v>615</v>
      </c>
      <c r="E169" s="835" t="s">
        <v>2329</v>
      </c>
      <c r="F169" s="863" t="s">
        <v>2330</v>
      </c>
      <c r="G169" s="835" t="s">
        <v>2355</v>
      </c>
      <c r="H169" s="835" t="s">
        <v>2356</v>
      </c>
      <c r="I169" s="849">
        <v>5.320000171661377</v>
      </c>
      <c r="J169" s="849">
        <v>200</v>
      </c>
      <c r="K169" s="850">
        <v>1064</v>
      </c>
    </row>
    <row r="170" spans="1:11" ht="14.4" customHeight="1" x14ac:dyDescent="0.3">
      <c r="A170" s="831" t="s">
        <v>590</v>
      </c>
      <c r="B170" s="832" t="s">
        <v>591</v>
      </c>
      <c r="C170" s="835" t="s">
        <v>614</v>
      </c>
      <c r="D170" s="863" t="s">
        <v>615</v>
      </c>
      <c r="E170" s="835" t="s">
        <v>2329</v>
      </c>
      <c r="F170" s="863" t="s">
        <v>2330</v>
      </c>
      <c r="G170" s="835" t="s">
        <v>2357</v>
      </c>
      <c r="H170" s="835" t="s">
        <v>2358</v>
      </c>
      <c r="I170" s="849">
        <v>2.4200000762939453</v>
      </c>
      <c r="J170" s="849">
        <v>200</v>
      </c>
      <c r="K170" s="850">
        <v>484</v>
      </c>
    </row>
    <row r="171" spans="1:11" ht="14.4" customHeight="1" x14ac:dyDescent="0.3">
      <c r="A171" s="831" t="s">
        <v>590</v>
      </c>
      <c r="B171" s="832" t="s">
        <v>591</v>
      </c>
      <c r="C171" s="835" t="s">
        <v>614</v>
      </c>
      <c r="D171" s="863" t="s">
        <v>615</v>
      </c>
      <c r="E171" s="835" t="s">
        <v>2329</v>
      </c>
      <c r="F171" s="863" t="s">
        <v>2330</v>
      </c>
      <c r="G171" s="835" t="s">
        <v>2365</v>
      </c>
      <c r="H171" s="835" t="s">
        <v>2366</v>
      </c>
      <c r="I171" s="849">
        <v>1.0900000333786011</v>
      </c>
      <c r="J171" s="849">
        <v>1000</v>
      </c>
      <c r="K171" s="850">
        <v>1090</v>
      </c>
    </row>
    <row r="172" spans="1:11" ht="14.4" customHeight="1" x14ac:dyDescent="0.3">
      <c r="A172" s="831" t="s">
        <v>590</v>
      </c>
      <c r="B172" s="832" t="s">
        <v>591</v>
      </c>
      <c r="C172" s="835" t="s">
        <v>614</v>
      </c>
      <c r="D172" s="863" t="s">
        <v>615</v>
      </c>
      <c r="E172" s="835" t="s">
        <v>2329</v>
      </c>
      <c r="F172" s="863" t="s">
        <v>2330</v>
      </c>
      <c r="G172" s="835" t="s">
        <v>2451</v>
      </c>
      <c r="H172" s="835" t="s">
        <v>2452</v>
      </c>
      <c r="I172" s="849">
        <v>0.47999998927116394</v>
      </c>
      <c r="J172" s="849">
        <v>1000</v>
      </c>
      <c r="K172" s="850">
        <v>480</v>
      </c>
    </row>
    <row r="173" spans="1:11" ht="14.4" customHeight="1" x14ac:dyDescent="0.3">
      <c r="A173" s="831" t="s">
        <v>590</v>
      </c>
      <c r="B173" s="832" t="s">
        <v>591</v>
      </c>
      <c r="C173" s="835" t="s">
        <v>614</v>
      </c>
      <c r="D173" s="863" t="s">
        <v>615</v>
      </c>
      <c r="E173" s="835" t="s">
        <v>2329</v>
      </c>
      <c r="F173" s="863" t="s">
        <v>2330</v>
      </c>
      <c r="G173" s="835" t="s">
        <v>2373</v>
      </c>
      <c r="H173" s="835" t="s">
        <v>2374</v>
      </c>
      <c r="I173" s="849">
        <v>1.9800000190734863</v>
      </c>
      <c r="J173" s="849">
        <v>50</v>
      </c>
      <c r="K173" s="850">
        <v>99</v>
      </c>
    </row>
    <row r="174" spans="1:11" ht="14.4" customHeight="1" x14ac:dyDescent="0.3">
      <c r="A174" s="831" t="s">
        <v>590</v>
      </c>
      <c r="B174" s="832" t="s">
        <v>591</v>
      </c>
      <c r="C174" s="835" t="s">
        <v>614</v>
      </c>
      <c r="D174" s="863" t="s">
        <v>615</v>
      </c>
      <c r="E174" s="835" t="s">
        <v>2329</v>
      </c>
      <c r="F174" s="863" t="s">
        <v>2330</v>
      </c>
      <c r="G174" s="835" t="s">
        <v>2457</v>
      </c>
      <c r="H174" s="835" t="s">
        <v>2458</v>
      </c>
      <c r="I174" s="849">
        <v>1.8999999761581421</v>
      </c>
      <c r="J174" s="849">
        <v>20</v>
      </c>
      <c r="K174" s="850">
        <v>38</v>
      </c>
    </row>
    <row r="175" spans="1:11" ht="14.4" customHeight="1" x14ac:dyDescent="0.3">
      <c r="A175" s="831" t="s">
        <v>590</v>
      </c>
      <c r="B175" s="832" t="s">
        <v>591</v>
      </c>
      <c r="C175" s="835" t="s">
        <v>614</v>
      </c>
      <c r="D175" s="863" t="s">
        <v>615</v>
      </c>
      <c r="E175" s="835" t="s">
        <v>2329</v>
      </c>
      <c r="F175" s="863" t="s">
        <v>2330</v>
      </c>
      <c r="G175" s="835" t="s">
        <v>2377</v>
      </c>
      <c r="H175" s="835" t="s">
        <v>2378</v>
      </c>
      <c r="I175" s="849">
        <v>2.7000000476837158</v>
      </c>
      <c r="J175" s="849">
        <v>50</v>
      </c>
      <c r="K175" s="850">
        <v>135</v>
      </c>
    </row>
    <row r="176" spans="1:11" ht="14.4" customHeight="1" x14ac:dyDescent="0.3">
      <c r="A176" s="831" t="s">
        <v>590</v>
      </c>
      <c r="B176" s="832" t="s">
        <v>591</v>
      </c>
      <c r="C176" s="835" t="s">
        <v>614</v>
      </c>
      <c r="D176" s="863" t="s">
        <v>615</v>
      </c>
      <c r="E176" s="835" t="s">
        <v>2329</v>
      </c>
      <c r="F176" s="863" t="s">
        <v>2330</v>
      </c>
      <c r="G176" s="835" t="s">
        <v>2379</v>
      </c>
      <c r="H176" s="835" t="s">
        <v>2380</v>
      </c>
      <c r="I176" s="849">
        <v>2.1600000858306885</v>
      </c>
      <c r="J176" s="849">
        <v>10</v>
      </c>
      <c r="K176" s="850">
        <v>21.600000381469727</v>
      </c>
    </row>
    <row r="177" spans="1:11" ht="14.4" customHeight="1" x14ac:dyDescent="0.3">
      <c r="A177" s="831" t="s">
        <v>590</v>
      </c>
      <c r="B177" s="832" t="s">
        <v>591</v>
      </c>
      <c r="C177" s="835" t="s">
        <v>614</v>
      </c>
      <c r="D177" s="863" t="s">
        <v>615</v>
      </c>
      <c r="E177" s="835" t="s">
        <v>2329</v>
      </c>
      <c r="F177" s="863" t="s">
        <v>2330</v>
      </c>
      <c r="G177" s="835" t="s">
        <v>2381</v>
      </c>
      <c r="H177" s="835" t="s">
        <v>2382</v>
      </c>
      <c r="I177" s="849">
        <v>5</v>
      </c>
      <c r="J177" s="849">
        <v>50</v>
      </c>
      <c r="K177" s="850">
        <v>250</v>
      </c>
    </row>
    <row r="178" spans="1:11" ht="14.4" customHeight="1" x14ac:dyDescent="0.3">
      <c r="A178" s="831" t="s">
        <v>590</v>
      </c>
      <c r="B178" s="832" t="s">
        <v>591</v>
      </c>
      <c r="C178" s="835" t="s">
        <v>614</v>
      </c>
      <c r="D178" s="863" t="s">
        <v>615</v>
      </c>
      <c r="E178" s="835" t="s">
        <v>2391</v>
      </c>
      <c r="F178" s="863" t="s">
        <v>2392</v>
      </c>
      <c r="G178" s="835" t="s">
        <v>2515</v>
      </c>
      <c r="H178" s="835" t="s">
        <v>2516</v>
      </c>
      <c r="I178" s="849">
        <v>0.30000001192092896</v>
      </c>
      <c r="J178" s="849">
        <v>500</v>
      </c>
      <c r="K178" s="850">
        <v>150</v>
      </c>
    </row>
    <row r="179" spans="1:11" ht="14.4" customHeight="1" x14ac:dyDescent="0.3">
      <c r="A179" s="831" t="s">
        <v>590</v>
      </c>
      <c r="B179" s="832" t="s">
        <v>591</v>
      </c>
      <c r="C179" s="835" t="s">
        <v>614</v>
      </c>
      <c r="D179" s="863" t="s">
        <v>615</v>
      </c>
      <c r="E179" s="835" t="s">
        <v>2391</v>
      </c>
      <c r="F179" s="863" t="s">
        <v>2392</v>
      </c>
      <c r="G179" s="835" t="s">
        <v>2461</v>
      </c>
      <c r="H179" s="835" t="s">
        <v>2462</v>
      </c>
      <c r="I179" s="849">
        <v>0.29500000178813934</v>
      </c>
      <c r="J179" s="849">
        <v>1000</v>
      </c>
      <c r="K179" s="850">
        <v>295</v>
      </c>
    </row>
    <row r="180" spans="1:11" ht="14.4" customHeight="1" x14ac:dyDescent="0.3">
      <c r="A180" s="831" t="s">
        <v>590</v>
      </c>
      <c r="B180" s="832" t="s">
        <v>591</v>
      </c>
      <c r="C180" s="835" t="s">
        <v>614</v>
      </c>
      <c r="D180" s="863" t="s">
        <v>615</v>
      </c>
      <c r="E180" s="835" t="s">
        <v>2391</v>
      </c>
      <c r="F180" s="863" t="s">
        <v>2392</v>
      </c>
      <c r="G180" s="835" t="s">
        <v>2517</v>
      </c>
      <c r="H180" s="835" t="s">
        <v>2518</v>
      </c>
      <c r="I180" s="849">
        <v>0.30000001192092896</v>
      </c>
      <c r="J180" s="849">
        <v>500</v>
      </c>
      <c r="K180" s="850">
        <v>150</v>
      </c>
    </row>
    <row r="181" spans="1:11" ht="14.4" customHeight="1" x14ac:dyDescent="0.3">
      <c r="A181" s="831" t="s">
        <v>590</v>
      </c>
      <c r="B181" s="832" t="s">
        <v>591</v>
      </c>
      <c r="C181" s="835" t="s">
        <v>614</v>
      </c>
      <c r="D181" s="863" t="s">
        <v>615</v>
      </c>
      <c r="E181" s="835" t="s">
        <v>2391</v>
      </c>
      <c r="F181" s="863" t="s">
        <v>2392</v>
      </c>
      <c r="G181" s="835" t="s">
        <v>2395</v>
      </c>
      <c r="H181" s="835" t="s">
        <v>2396</v>
      </c>
      <c r="I181" s="849">
        <v>0.54500001668930054</v>
      </c>
      <c r="J181" s="849">
        <v>1000</v>
      </c>
      <c r="K181" s="850">
        <v>545</v>
      </c>
    </row>
    <row r="182" spans="1:11" ht="14.4" customHeight="1" x14ac:dyDescent="0.3">
      <c r="A182" s="831" t="s">
        <v>590</v>
      </c>
      <c r="B182" s="832" t="s">
        <v>591</v>
      </c>
      <c r="C182" s="835" t="s">
        <v>614</v>
      </c>
      <c r="D182" s="863" t="s">
        <v>615</v>
      </c>
      <c r="E182" s="835" t="s">
        <v>2403</v>
      </c>
      <c r="F182" s="863" t="s">
        <v>2404</v>
      </c>
      <c r="G182" s="835" t="s">
        <v>2405</v>
      </c>
      <c r="H182" s="835" t="s">
        <v>2406</v>
      </c>
      <c r="I182" s="849">
        <v>0.63999998569488525</v>
      </c>
      <c r="J182" s="849">
        <v>2000</v>
      </c>
      <c r="K182" s="850">
        <v>1280</v>
      </c>
    </row>
    <row r="183" spans="1:11" ht="14.4" customHeight="1" x14ac:dyDescent="0.3">
      <c r="A183" s="831" t="s">
        <v>590</v>
      </c>
      <c r="B183" s="832" t="s">
        <v>591</v>
      </c>
      <c r="C183" s="835" t="s">
        <v>614</v>
      </c>
      <c r="D183" s="863" t="s">
        <v>615</v>
      </c>
      <c r="E183" s="835" t="s">
        <v>2403</v>
      </c>
      <c r="F183" s="863" t="s">
        <v>2404</v>
      </c>
      <c r="G183" s="835" t="s">
        <v>2407</v>
      </c>
      <c r="H183" s="835" t="s">
        <v>2408</v>
      </c>
      <c r="I183" s="849">
        <v>0.62999999523162842</v>
      </c>
      <c r="J183" s="849">
        <v>4000</v>
      </c>
      <c r="K183" s="850">
        <v>2520</v>
      </c>
    </row>
    <row r="184" spans="1:11" ht="14.4" customHeight="1" x14ac:dyDescent="0.3">
      <c r="A184" s="831" t="s">
        <v>590</v>
      </c>
      <c r="B184" s="832" t="s">
        <v>591</v>
      </c>
      <c r="C184" s="835" t="s">
        <v>614</v>
      </c>
      <c r="D184" s="863" t="s">
        <v>615</v>
      </c>
      <c r="E184" s="835" t="s">
        <v>2403</v>
      </c>
      <c r="F184" s="863" t="s">
        <v>2404</v>
      </c>
      <c r="G184" s="835" t="s">
        <v>2463</v>
      </c>
      <c r="H184" s="835" t="s">
        <v>2464</v>
      </c>
      <c r="I184" s="849">
        <v>0.63999998569488525</v>
      </c>
      <c r="J184" s="849">
        <v>400</v>
      </c>
      <c r="K184" s="850">
        <v>256</v>
      </c>
    </row>
    <row r="185" spans="1:11" ht="14.4" customHeight="1" x14ac:dyDescent="0.3">
      <c r="A185" s="831" t="s">
        <v>590</v>
      </c>
      <c r="B185" s="832" t="s">
        <v>591</v>
      </c>
      <c r="C185" s="835" t="s">
        <v>617</v>
      </c>
      <c r="D185" s="863" t="s">
        <v>618</v>
      </c>
      <c r="E185" s="835" t="s">
        <v>2301</v>
      </c>
      <c r="F185" s="863" t="s">
        <v>2302</v>
      </c>
      <c r="G185" s="835" t="s">
        <v>2303</v>
      </c>
      <c r="H185" s="835" t="s">
        <v>2304</v>
      </c>
      <c r="I185" s="849">
        <v>4.1100001335144043</v>
      </c>
      <c r="J185" s="849">
        <v>100</v>
      </c>
      <c r="K185" s="850">
        <v>411</v>
      </c>
    </row>
    <row r="186" spans="1:11" ht="14.4" customHeight="1" x14ac:dyDescent="0.3">
      <c r="A186" s="831" t="s">
        <v>590</v>
      </c>
      <c r="B186" s="832" t="s">
        <v>591</v>
      </c>
      <c r="C186" s="835" t="s">
        <v>617</v>
      </c>
      <c r="D186" s="863" t="s">
        <v>618</v>
      </c>
      <c r="E186" s="835" t="s">
        <v>2301</v>
      </c>
      <c r="F186" s="863" t="s">
        <v>2302</v>
      </c>
      <c r="G186" s="835" t="s">
        <v>2305</v>
      </c>
      <c r="H186" s="835" t="s">
        <v>2306</v>
      </c>
      <c r="I186" s="849">
        <v>0.87999999523162842</v>
      </c>
      <c r="J186" s="849">
        <v>100</v>
      </c>
      <c r="K186" s="850">
        <v>88</v>
      </c>
    </row>
    <row r="187" spans="1:11" ht="14.4" customHeight="1" x14ac:dyDescent="0.3">
      <c r="A187" s="831" t="s">
        <v>590</v>
      </c>
      <c r="B187" s="832" t="s">
        <v>591</v>
      </c>
      <c r="C187" s="835" t="s">
        <v>617</v>
      </c>
      <c r="D187" s="863" t="s">
        <v>618</v>
      </c>
      <c r="E187" s="835" t="s">
        <v>2301</v>
      </c>
      <c r="F187" s="863" t="s">
        <v>2302</v>
      </c>
      <c r="G187" s="835" t="s">
        <v>2309</v>
      </c>
      <c r="H187" s="835" t="s">
        <v>2310</v>
      </c>
      <c r="I187" s="849">
        <v>130.22999572753906</v>
      </c>
      <c r="J187" s="849">
        <v>30</v>
      </c>
      <c r="K187" s="850">
        <v>3906.989990234375</v>
      </c>
    </row>
    <row r="188" spans="1:11" ht="14.4" customHeight="1" x14ac:dyDescent="0.3">
      <c r="A188" s="831" t="s">
        <v>590</v>
      </c>
      <c r="B188" s="832" t="s">
        <v>591</v>
      </c>
      <c r="C188" s="835" t="s">
        <v>617</v>
      </c>
      <c r="D188" s="863" t="s">
        <v>618</v>
      </c>
      <c r="E188" s="835" t="s">
        <v>2301</v>
      </c>
      <c r="F188" s="863" t="s">
        <v>2302</v>
      </c>
      <c r="G188" s="835" t="s">
        <v>2519</v>
      </c>
      <c r="H188" s="835" t="s">
        <v>2520</v>
      </c>
      <c r="I188" s="849">
        <v>293.25</v>
      </c>
      <c r="J188" s="849">
        <v>20</v>
      </c>
      <c r="K188" s="850">
        <v>5865</v>
      </c>
    </row>
    <row r="189" spans="1:11" ht="14.4" customHeight="1" x14ac:dyDescent="0.3">
      <c r="A189" s="831" t="s">
        <v>590</v>
      </c>
      <c r="B189" s="832" t="s">
        <v>591</v>
      </c>
      <c r="C189" s="835" t="s">
        <v>617</v>
      </c>
      <c r="D189" s="863" t="s">
        <v>618</v>
      </c>
      <c r="E189" s="835" t="s">
        <v>2301</v>
      </c>
      <c r="F189" s="863" t="s">
        <v>2302</v>
      </c>
      <c r="G189" s="835" t="s">
        <v>2311</v>
      </c>
      <c r="H189" s="835" t="s">
        <v>2312</v>
      </c>
      <c r="I189" s="849">
        <v>283.010009765625</v>
      </c>
      <c r="J189" s="849">
        <v>10</v>
      </c>
      <c r="K189" s="850">
        <v>2830.10009765625</v>
      </c>
    </row>
    <row r="190" spans="1:11" ht="14.4" customHeight="1" x14ac:dyDescent="0.3">
      <c r="A190" s="831" t="s">
        <v>590</v>
      </c>
      <c r="B190" s="832" t="s">
        <v>591</v>
      </c>
      <c r="C190" s="835" t="s">
        <v>617</v>
      </c>
      <c r="D190" s="863" t="s">
        <v>618</v>
      </c>
      <c r="E190" s="835" t="s">
        <v>2301</v>
      </c>
      <c r="F190" s="863" t="s">
        <v>2302</v>
      </c>
      <c r="G190" s="835" t="s">
        <v>2313</v>
      </c>
      <c r="H190" s="835" t="s">
        <v>2314</v>
      </c>
      <c r="I190" s="849">
        <v>380.8800048828125</v>
      </c>
      <c r="J190" s="849">
        <v>10</v>
      </c>
      <c r="K190" s="850">
        <v>3808.800048828125</v>
      </c>
    </row>
    <row r="191" spans="1:11" ht="14.4" customHeight="1" x14ac:dyDescent="0.3">
      <c r="A191" s="831" t="s">
        <v>590</v>
      </c>
      <c r="B191" s="832" t="s">
        <v>591</v>
      </c>
      <c r="C191" s="835" t="s">
        <v>617</v>
      </c>
      <c r="D191" s="863" t="s">
        <v>618</v>
      </c>
      <c r="E191" s="835" t="s">
        <v>2301</v>
      </c>
      <c r="F191" s="863" t="s">
        <v>2302</v>
      </c>
      <c r="G191" s="835" t="s">
        <v>2521</v>
      </c>
      <c r="H191" s="835" t="s">
        <v>2522</v>
      </c>
      <c r="I191" s="849">
        <v>22.940000534057617</v>
      </c>
      <c r="J191" s="849">
        <v>50</v>
      </c>
      <c r="K191" s="850">
        <v>1147</v>
      </c>
    </row>
    <row r="192" spans="1:11" ht="14.4" customHeight="1" x14ac:dyDescent="0.3">
      <c r="A192" s="831" t="s">
        <v>590</v>
      </c>
      <c r="B192" s="832" t="s">
        <v>591</v>
      </c>
      <c r="C192" s="835" t="s">
        <v>617</v>
      </c>
      <c r="D192" s="863" t="s">
        <v>618</v>
      </c>
      <c r="E192" s="835" t="s">
        <v>2301</v>
      </c>
      <c r="F192" s="863" t="s">
        <v>2302</v>
      </c>
      <c r="G192" s="835" t="s">
        <v>2317</v>
      </c>
      <c r="H192" s="835" t="s">
        <v>2318</v>
      </c>
      <c r="I192" s="849">
        <v>0.85000002384185791</v>
      </c>
      <c r="J192" s="849">
        <v>50</v>
      </c>
      <c r="K192" s="850">
        <v>42.5</v>
      </c>
    </row>
    <row r="193" spans="1:11" ht="14.4" customHeight="1" x14ac:dyDescent="0.3">
      <c r="A193" s="831" t="s">
        <v>590</v>
      </c>
      <c r="B193" s="832" t="s">
        <v>591</v>
      </c>
      <c r="C193" s="835" t="s">
        <v>617</v>
      </c>
      <c r="D193" s="863" t="s">
        <v>618</v>
      </c>
      <c r="E193" s="835" t="s">
        <v>2301</v>
      </c>
      <c r="F193" s="863" t="s">
        <v>2302</v>
      </c>
      <c r="G193" s="835" t="s">
        <v>2423</v>
      </c>
      <c r="H193" s="835" t="s">
        <v>2424</v>
      </c>
      <c r="I193" s="849">
        <v>1.5149999856948853</v>
      </c>
      <c r="J193" s="849">
        <v>100</v>
      </c>
      <c r="K193" s="850">
        <v>151.5</v>
      </c>
    </row>
    <row r="194" spans="1:11" ht="14.4" customHeight="1" x14ac:dyDescent="0.3">
      <c r="A194" s="831" t="s">
        <v>590</v>
      </c>
      <c r="B194" s="832" t="s">
        <v>591</v>
      </c>
      <c r="C194" s="835" t="s">
        <v>617</v>
      </c>
      <c r="D194" s="863" t="s">
        <v>618</v>
      </c>
      <c r="E194" s="835" t="s">
        <v>2301</v>
      </c>
      <c r="F194" s="863" t="s">
        <v>2302</v>
      </c>
      <c r="G194" s="835" t="s">
        <v>2523</v>
      </c>
      <c r="H194" s="835" t="s">
        <v>2524</v>
      </c>
      <c r="I194" s="849">
        <v>2.0649999380111694</v>
      </c>
      <c r="J194" s="849">
        <v>100</v>
      </c>
      <c r="K194" s="850">
        <v>206.5</v>
      </c>
    </row>
    <row r="195" spans="1:11" ht="14.4" customHeight="1" x14ac:dyDescent="0.3">
      <c r="A195" s="831" t="s">
        <v>590</v>
      </c>
      <c r="B195" s="832" t="s">
        <v>591</v>
      </c>
      <c r="C195" s="835" t="s">
        <v>617</v>
      </c>
      <c r="D195" s="863" t="s">
        <v>618</v>
      </c>
      <c r="E195" s="835" t="s">
        <v>2301</v>
      </c>
      <c r="F195" s="863" t="s">
        <v>2302</v>
      </c>
      <c r="G195" s="835" t="s">
        <v>2525</v>
      </c>
      <c r="H195" s="835" t="s">
        <v>2526</v>
      </c>
      <c r="I195" s="849">
        <v>61.209999084472656</v>
      </c>
      <c r="J195" s="849">
        <v>2</v>
      </c>
      <c r="K195" s="850">
        <v>122.41999816894531</v>
      </c>
    </row>
    <row r="196" spans="1:11" ht="14.4" customHeight="1" x14ac:dyDescent="0.3">
      <c r="A196" s="831" t="s">
        <v>590</v>
      </c>
      <c r="B196" s="832" t="s">
        <v>591</v>
      </c>
      <c r="C196" s="835" t="s">
        <v>617</v>
      </c>
      <c r="D196" s="863" t="s">
        <v>618</v>
      </c>
      <c r="E196" s="835" t="s">
        <v>2301</v>
      </c>
      <c r="F196" s="863" t="s">
        <v>2302</v>
      </c>
      <c r="G196" s="835" t="s">
        <v>2319</v>
      </c>
      <c r="H196" s="835" t="s">
        <v>2320</v>
      </c>
      <c r="I196" s="849">
        <v>12.840000152587891</v>
      </c>
      <c r="J196" s="849">
        <v>12</v>
      </c>
      <c r="K196" s="850">
        <v>154.08000183105469</v>
      </c>
    </row>
    <row r="197" spans="1:11" ht="14.4" customHeight="1" x14ac:dyDescent="0.3">
      <c r="A197" s="831" t="s">
        <v>590</v>
      </c>
      <c r="B197" s="832" t="s">
        <v>591</v>
      </c>
      <c r="C197" s="835" t="s">
        <v>617</v>
      </c>
      <c r="D197" s="863" t="s">
        <v>618</v>
      </c>
      <c r="E197" s="835" t="s">
        <v>2301</v>
      </c>
      <c r="F197" s="863" t="s">
        <v>2302</v>
      </c>
      <c r="G197" s="835" t="s">
        <v>2321</v>
      </c>
      <c r="H197" s="835" t="s">
        <v>2322</v>
      </c>
      <c r="I197" s="849">
        <v>10.523333549499512</v>
      </c>
      <c r="J197" s="849">
        <v>600</v>
      </c>
      <c r="K197" s="850">
        <v>6313.699951171875</v>
      </c>
    </row>
    <row r="198" spans="1:11" ht="14.4" customHeight="1" x14ac:dyDescent="0.3">
      <c r="A198" s="831" t="s">
        <v>590</v>
      </c>
      <c r="B198" s="832" t="s">
        <v>591</v>
      </c>
      <c r="C198" s="835" t="s">
        <v>617</v>
      </c>
      <c r="D198" s="863" t="s">
        <v>618</v>
      </c>
      <c r="E198" s="835" t="s">
        <v>2301</v>
      </c>
      <c r="F198" s="863" t="s">
        <v>2302</v>
      </c>
      <c r="G198" s="835" t="s">
        <v>2527</v>
      </c>
      <c r="H198" s="835" t="s">
        <v>2528</v>
      </c>
      <c r="I198" s="849">
        <v>12.649999618530273</v>
      </c>
      <c r="J198" s="849">
        <v>150</v>
      </c>
      <c r="K198" s="850">
        <v>1897.5</v>
      </c>
    </row>
    <row r="199" spans="1:11" ht="14.4" customHeight="1" x14ac:dyDescent="0.3">
      <c r="A199" s="831" t="s">
        <v>590</v>
      </c>
      <c r="B199" s="832" t="s">
        <v>591</v>
      </c>
      <c r="C199" s="835" t="s">
        <v>617</v>
      </c>
      <c r="D199" s="863" t="s">
        <v>618</v>
      </c>
      <c r="E199" s="835" t="s">
        <v>2301</v>
      </c>
      <c r="F199" s="863" t="s">
        <v>2302</v>
      </c>
      <c r="G199" s="835" t="s">
        <v>2529</v>
      </c>
      <c r="H199" s="835" t="s">
        <v>2530</v>
      </c>
      <c r="I199" s="849">
        <v>11.5</v>
      </c>
      <c r="J199" s="849">
        <v>15</v>
      </c>
      <c r="K199" s="850">
        <v>172.5</v>
      </c>
    </row>
    <row r="200" spans="1:11" ht="14.4" customHeight="1" x14ac:dyDescent="0.3">
      <c r="A200" s="831" t="s">
        <v>590</v>
      </c>
      <c r="B200" s="832" t="s">
        <v>591</v>
      </c>
      <c r="C200" s="835" t="s">
        <v>617</v>
      </c>
      <c r="D200" s="863" t="s">
        <v>618</v>
      </c>
      <c r="E200" s="835" t="s">
        <v>2301</v>
      </c>
      <c r="F200" s="863" t="s">
        <v>2302</v>
      </c>
      <c r="G200" s="835" t="s">
        <v>2325</v>
      </c>
      <c r="H200" s="835" t="s">
        <v>2326</v>
      </c>
      <c r="I200" s="849">
        <v>0.6600000262260437</v>
      </c>
      <c r="J200" s="849">
        <v>1000</v>
      </c>
      <c r="K200" s="850">
        <v>660</v>
      </c>
    </row>
    <row r="201" spans="1:11" ht="14.4" customHeight="1" x14ac:dyDescent="0.3">
      <c r="A201" s="831" t="s">
        <v>590</v>
      </c>
      <c r="B201" s="832" t="s">
        <v>591</v>
      </c>
      <c r="C201" s="835" t="s">
        <v>617</v>
      </c>
      <c r="D201" s="863" t="s">
        <v>618</v>
      </c>
      <c r="E201" s="835" t="s">
        <v>2301</v>
      </c>
      <c r="F201" s="863" t="s">
        <v>2302</v>
      </c>
      <c r="G201" s="835" t="s">
        <v>2327</v>
      </c>
      <c r="H201" s="835" t="s">
        <v>2328</v>
      </c>
      <c r="I201" s="849">
        <v>1.1699999570846558</v>
      </c>
      <c r="J201" s="849">
        <v>1500</v>
      </c>
      <c r="K201" s="850">
        <v>1755</v>
      </c>
    </row>
    <row r="202" spans="1:11" ht="14.4" customHeight="1" x14ac:dyDescent="0.3">
      <c r="A202" s="831" t="s">
        <v>590</v>
      </c>
      <c r="B202" s="832" t="s">
        <v>591</v>
      </c>
      <c r="C202" s="835" t="s">
        <v>617</v>
      </c>
      <c r="D202" s="863" t="s">
        <v>618</v>
      </c>
      <c r="E202" s="835" t="s">
        <v>2301</v>
      </c>
      <c r="F202" s="863" t="s">
        <v>2302</v>
      </c>
      <c r="G202" s="835" t="s">
        <v>2531</v>
      </c>
      <c r="H202" s="835" t="s">
        <v>2532</v>
      </c>
      <c r="I202" s="849">
        <v>260.29998779296875</v>
      </c>
      <c r="J202" s="849">
        <v>2</v>
      </c>
      <c r="K202" s="850">
        <v>520.5999755859375</v>
      </c>
    </row>
    <row r="203" spans="1:11" ht="14.4" customHeight="1" x14ac:dyDescent="0.3">
      <c r="A203" s="831" t="s">
        <v>590</v>
      </c>
      <c r="B203" s="832" t="s">
        <v>591</v>
      </c>
      <c r="C203" s="835" t="s">
        <v>617</v>
      </c>
      <c r="D203" s="863" t="s">
        <v>618</v>
      </c>
      <c r="E203" s="835" t="s">
        <v>2329</v>
      </c>
      <c r="F203" s="863" t="s">
        <v>2330</v>
      </c>
      <c r="G203" s="835" t="s">
        <v>2443</v>
      </c>
      <c r="H203" s="835" t="s">
        <v>2444</v>
      </c>
      <c r="I203" s="849">
        <v>47.189998626708984</v>
      </c>
      <c r="J203" s="849">
        <v>200</v>
      </c>
      <c r="K203" s="850">
        <v>9437.9998779296875</v>
      </c>
    </row>
    <row r="204" spans="1:11" ht="14.4" customHeight="1" x14ac:dyDescent="0.3">
      <c r="A204" s="831" t="s">
        <v>590</v>
      </c>
      <c r="B204" s="832" t="s">
        <v>591</v>
      </c>
      <c r="C204" s="835" t="s">
        <v>617</v>
      </c>
      <c r="D204" s="863" t="s">
        <v>618</v>
      </c>
      <c r="E204" s="835" t="s">
        <v>2329</v>
      </c>
      <c r="F204" s="863" t="s">
        <v>2330</v>
      </c>
      <c r="G204" s="835" t="s">
        <v>2533</v>
      </c>
      <c r="H204" s="835" t="s">
        <v>2534</v>
      </c>
      <c r="I204" s="849">
        <v>2.9050000905990601</v>
      </c>
      <c r="J204" s="849">
        <v>200</v>
      </c>
      <c r="K204" s="850">
        <v>581</v>
      </c>
    </row>
    <row r="205" spans="1:11" ht="14.4" customHeight="1" x14ac:dyDescent="0.3">
      <c r="A205" s="831" t="s">
        <v>590</v>
      </c>
      <c r="B205" s="832" t="s">
        <v>591</v>
      </c>
      <c r="C205" s="835" t="s">
        <v>617</v>
      </c>
      <c r="D205" s="863" t="s">
        <v>618</v>
      </c>
      <c r="E205" s="835" t="s">
        <v>2329</v>
      </c>
      <c r="F205" s="863" t="s">
        <v>2330</v>
      </c>
      <c r="G205" s="835" t="s">
        <v>2331</v>
      </c>
      <c r="H205" s="835" t="s">
        <v>2332</v>
      </c>
      <c r="I205" s="849">
        <v>1.4999999664723873E-2</v>
      </c>
      <c r="J205" s="849">
        <v>900</v>
      </c>
      <c r="K205" s="850">
        <v>13</v>
      </c>
    </row>
    <row r="206" spans="1:11" ht="14.4" customHeight="1" x14ac:dyDescent="0.3">
      <c r="A206" s="831" t="s">
        <v>590</v>
      </c>
      <c r="B206" s="832" t="s">
        <v>591</v>
      </c>
      <c r="C206" s="835" t="s">
        <v>617</v>
      </c>
      <c r="D206" s="863" t="s">
        <v>618</v>
      </c>
      <c r="E206" s="835" t="s">
        <v>2329</v>
      </c>
      <c r="F206" s="863" t="s">
        <v>2330</v>
      </c>
      <c r="G206" s="835" t="s">
        <v>2535</v>
      </c>
      <c r="H206" s="835" t="s">
        <v>2536</v>
      </c>
      <c r="I206" s="849">
        <v>1.9350000023841858</v>
      </c>
      <c r="J206" s="849">
        <v>700</v>
      </c>
      <c r="K206" s="850">
        <v>1355</v>
      </c>
    </row>
    <row r="207" spans="1:11" ht="14.4" customHeight="1" x14ac:dyDescent="0.3">
      <c r="A207" s="831" t="s">
        <v>590</v>
      </c>
      <c r="B207" s="832" t="s">
        <v>591</v>
      </c>
      <c r="C207" s="835" t="s">
        <v>617</v>
      </c>
      <c r="D207" s="863" t="s">
        <v>618</v>
      </c>
      <c r="E207" s="835" t="s">
        <v>2329</v>
      </c>
      <c r="F207" s="863" t="s">
        <v>2330</v>
      </c>
      <c r="G207" s="835" t="s">
        <v>2537</v>
      </c>
      <c r="H207" s="835" t="s">
        <v>2538</v>
      </c>
      <c r="I207" s="849">
        <v>11.494999885559082</v>
      </c>
      <c r="J207" s="849">
        <v>50</v>
      </c>
      <c r="K207" s="850">
        <v>574.75</v>
      </c>
    </row>
    <row r="208" spans="1:11" ht="14.4" customHeight="1" x14ac:dyDescent="0.3">
      <c r="A208" s="831" t="s">
        <v>590</v>
      </c>
      <c r="B208" s="832" t="s">
        <v>591</v>
      </c>
      <c r="C208" s="835" t="s">
        <v>617</v>
      </c>
      <c r="D208" s="863" t="s">
        <v>618</v>
      </c>
      <c r="E208" s="835" t="s">
        <v>2329</v>
      </c>
      <c r="F208" s="863" t="s">
        <v>2330</v>
      </c>
      <c r="G208" s="835" t="s">
        <v>2335</v>
      </c>
      <c r="H208" s="835" t="s">
        <v>2336</v>
      </c>
      <c r="I208" s="849">
        <v>11.140000343322754</v>
      </c>
      <c r="J208" s="849">
        <v>50</v>
      </c>
      <c r="K208" s="850">
        <v>557</v>
      </c>
    </row>
    <row r="209" spans="1:11" ht="14.4" customHeight="1" x14ac:dyDescent="0.3">
      <c r="A209" s="831" t="s">
        <v>590</v>
      </c>
      <c r="B209" s="832" t="s">
        <v>591</v>
      </c>
      <c r="C209" s="835" t="s">
        <v>617</v>
      </c>
      <c r="D209" s="863" t="s">
        <v>618</v>
      </c>
      <c r="E209" s="835" t="s">
        <v>2329</v>
      </c>
      <c r="F209" s="863" t="s">
        <v>2330</v>
      </c>
      <c r="G209" s="835" t="s">
        <v>2539</v>
      </c>
      <c r="H209" s="835" t="s">
        <v>2540</v>
      </c>
      <c r="I209" s="849">
        <v>6.1500000953674316</v>
      </c>
      <c r="J209" s="849">
        <v>300</v>
      </c>
      <c r="K209" s="850">
        <v>1845</v>
      </c>
    </row>
    <row r="210" spans="1:11" ht="14.4" customHeight="1" x14ac:dyDescent="0.3">
      <c r="A210" s="831" t="s">
        <v>590</v>
      </c>
      <c r="B210" s="832" t="s">
        <v>591</v>
      </c>
      <c r="C210" s="835" t="s">
        <v>617</v>
      </c>
      <c r="D210" s="863" t="s">
        <v>618</v>
      </c>
      <c r="E210" s="835" t="s">
        <v>2329</v>
      </c>
      <c r="F210" s="863" t="s">
        <v>2330</v>
      </c>
      <c r="G210" s="835" t="s">
        <v>2341</v>
      </c>
      <c r="H210" s="835" t="s">
        <v>2342</v>
      </c>
      <c r="I210" s="849">
        <v>17.979999542236328</v>
      </c>
      <c r="J210" s="849">
        <v>50</v>
      </c>
      <c r="K210" s="850">
        <v>899</v>
      </c>
    </row>
    <row r="211" spans="1:11" ht="14.4" customHeight="1" x14ac:dyDescent="0.3">
      <c r="A211" s="831" t="s">
        <v>590</v>
      </c>
      <c r="B211" s="832" t="s">
        <v>591</v>
      </c>
      <c r="C211" s="835" t="s">
        <v>617</v>
      </c>
      <c r="D211" s="863" t="s">
        <v>618</v>
      </c>
      <c r="E211" s="835" t="s">
        <v>2329</v>
      </c>
      <c r="F211" s="863" t="s">
        <v>2330</v>
      </c>
      <c r="G211" s="835" t="s">
        <v>2541</v>
      </c>
      <c r="H211" s="835" t="s">
        <v>2542</v>
      </c>
      <c r="I211" s="849">
        <v>4.0300002098083496</v>
      </c>
      <c r="J211" s="849">
        <v>200</v>
      </c>
      <c r="K211" s="850">
        <v>806</v>
      </c>
    </row>
    <row r="212" spans="1:11" ht="14.4" customHeight="1" x14ac:dyDescent="0.3">
      <c r="A212" s="831" t="s">
        <v>590</v>
      </c>
      <c r="B212" s="832" t="s">
        <v>591</v>
      </c>
      <c r="C212" s="835" t="s">
        <v>617</v>
      </c>
      <c r="D212" s="863" t="s">
        <v>618</v>
      </c>
      <c r="E212" s="835" t="s">
        <v>2329</v>
      </c>
      <c r="F212" s="863" t="s">
        <v>2330</v>
      </c>
      <c r="G212" s="835" t="s">
        <v>2447</v>
      </c>
      <c r="H212" s="835" t="s">
        <v>2448</v>
      </c>
      <c r="I212" s="849">
        <v>32.305000305175781</v>
      </c>
      <c r="J212" s="849">
        <v>100</v>
      </c>
      <c r="K212" s="850">
        <v>3230.5</v>
      </c>
    </row>
    <row r="213" spans="1:11" ht="14.4" customHeight="1" x14ac:dyDescent="0.3">
      <c r="A213" s="831" t="s">
        <v>590</v>
      </c>
      <c r="B213" s="832" t="s">
        <v>591</v>
      </c>
      <c r="C213" s="835" t="s">
        <v>617</v>
      </c>
      <c r="D213" s="863" t="s">
        <v>618</v>
      </c>
      <c r="E213" s="835" t="s">
        <v>2329</v>
      </c>
      <c r="F213" s="863" t="s">
        <v>2330</v>
      </c>
      <c r="G213" s="835" t="s">
        <v>2349</v>
      </c>
      <c r="H213" s="835" t="s">
        <v>2350</v>
      </c>
      <c r="I213" s="849">
        <v>2.4600000381469727</v>
      </c>
      <c r="J213" s="849">
        <v>300</v>
      </c>
      <c r="K213" s="850">
        <v>738</v>
      </c>
    </row>
    <row r="214" spans="1:11" ht="14.4" customHeight="1" x14ac:dyDescent="0.3">
      <c r="A214" s="831" t="s">
        <v>590</v>
      </c>
      <c r="B214" s="832" t="s">
        <v>591</v>
      </c>
      <c r="C214" s="835" t="s">
        <v>617</v>
      </c>
      <c r="D214" s="863" t="s">
        <v>618</v>
      </c>
      <c r="E214" s="835" t="s">
        <v>2329</v>
      </c>
      <c r="F214" s="863" t="s">
        <v>2330</v>
      </c>
      <c r="G214" s="835" t="s">
        <v>2543</v>
      </c>
      <c r="H214" s="835" t="s">
        <v>2544</v>
      </c>
      <c r="I214" s="849">
        <v>2400.639892578125</v>
      </c>
      <c r="J214" s="849">
        <v>3</v>
      </c>
      <c r="K214" s="850">
        <v>7201.919921875</v>
      </c>
    </row>
    <row r="215" spans="1:11" ht="14.4" customHeight="1" x14ac:dyDescent="0.3">
      <c r="A215" s="831" t="s">
        <v>590</v>
      </c>
      <c r="B215" s="832" t="s">
        <v>591</v>
      </c>
      <c r="C215" s="835" t="s">
        <v>617</v>
      </c>
      <c r="D215" s="863" t="s">
        <v>618</v>
      </c>
      <c r="E215" s="835" t="s">
        <v>2329</v>
      </c>
      <c r="F215" s="863" t="s">
        <v>2330</v>
      </c>
      <c r="G215" s="835" t="s">
        <v>2351</v>
      </c>
      <c r="H215" s="835" t="s">
        <v>2352</v>
      </c>
      <c r="I215" s="849">
        <v>11.729999542236328</v>
      </c>
      <c r="J215" s="849">
        <v>60</v>
      </c>
      <c r="K215" s="850">
        <v>703.79998779296875</v>
      </c>
    </row>
    <row r="216" spans="1:11" ht="14.4" customHeight="1" x14ac:dyDescent="0.3">
      <c r="A216" s="831" t="s">
        <v>590</v>
      </c>
      <c r="B216" s="832" t="s">
        <v>591</v>
      </c>
      <c r="C216" s="835" t="s">
        <v>617</v>
      </c>
      <c r="D216" s="863" t="s">
        <v>618</v>
      </c>
      <c r="E216" s="835" t="s">
        <v>2329</v>
      </c>
      <c r="F216" s="863" t="s">
        <v>2330</v>
      </c>
      <c r="G216" s="835" t="s">
        <v>2545</v>
      </c>
      <c r="H216" s="835" t="s">
        <v>2546</v>
      </c>
      <c r="I216" s="849">
        <v>25.530000686645508</v>
      </c>
      <c r="J216" s="849">
        <v>25</v>
      </c>
      <c r="K216" s="850">
        <v>638.25001525878906</v>
      </c>
    </row>
    <row r="217" spans="1:11" ht="14.4" customHeight="1" x14ac:dyDescent="0.3">
      <c r="A217" s="831" t="s">
        <v>590</v>
      </c>
      <c r="B217" s="832" t="s">
        <v>591</v>
      </c>
      <c r="C217" s="835" t="s">
        <v>617</v>
      </c>
      <c r="D217" s="863" t="s">
        <v>618</v>
      </c>
      <c r="E217" s="835" t="s">
        <v>2329</v>
      </c>
      <c r="F217" s="863" t="s">
        <v>2330</v>
      </c>
      <c r="G217" s="835" t="s">
        <v>2355</v>
      </c>
      <c r="H217" s="835" t="s">
        <v>2356</v>
      </c>
      <c r="I217" s="849">
        <v>5.3299999237060547</v>
      </c>
      <c r="J217" s="849">
        <v>100</v>
      </c>
      <c r="K217" s="850">
        <v>533</v>
      </c>
    </row>
    <row r="218" spans="1:11" ht="14.4" customHeight="1" x14ac:dyDescent="0.3">
      <c r="A218" s="831" t="s">
        <v>590</v>
      </c>
      <c r="B218" s="832" t="s">
        <v>591</v>
      </c>
      <c r="C218" s="835" t="s">
        <v>617</v>
      </c>
      <c r="D218" s="863" t="s">
        <v>618</v>
      </c>
      <c r="E218" s="835" t="s">
        <v>2329</v>
      </c>
      <c r="F218" s="863" t="s">
        <v>2330</v>
      </c>
      <c r="G218" s="835" t="s">
        <v>2359</v>
      </c>
      <c r="H218" s="835" t="s">
        <v>2360</v>
      </c>
      <c r="I218" s="849">
        <v>9.1999998092651367</v>
      </c>
      <c r="J218" s="849">
        <v>300</v>
      </c>
      <c r="K218" s="850">
        <v>2760</v>
      </c>
    </row>
    <row r="219" spans="1:11" ht="14.4" customHeight="1" x14ac:dyDescent="0.3">
      <c r="A219" s="831" t="s">
        <v>590</v>
      </c>
      <c r="B219" s="832" t="s">
        <v>591</v>
      </c>
      <c r="C219" s="835" t="s">
        <v>617</v>
      </c>
      <c r="D219" s="863" t="s">
        <v>618</v>
      </c>
      <c r="E219" s="835" t="s">
        <v>2329</v>
      </c>
      <c r="F219" s="863" t="s">
        <v>2330</v>
      </c>
      <c r="G219" s="835" t="s">
        <v>2547</v>
      </c>
      <c r="H219" s="835" t="s">
        <v>2548</v>
      </c>
      <c r="I219" s="849">
        <v>172.5</v>
      </c>
      <c r="J219" s="849">
        <v>1</v>
      </c>
      <c r="K219" s="850">
        <v>172.5</v>
      </c>
    </row>
    <row r="220" spans="1:11" ht="14.4" customHeight="1" x14ac:dyDescent="0.3">
      <c r="A220" s="831" t="s">
        <v>590</v>
      </c>
      <c r="B220" s="832" t="s">
        <v>591</v>
      </c>
      <c r="C220" s="835" t="s">
        <v>617</v>
      </c>
      <c r="D220" s="863" t="s">
        <v>618</v>
      </c>
      <c r="E220" s="835" t="s">
        <v>2329</v>
      </c>
      <c r="F220" s="863" t="s">
        <v>2330</v>
      </c>
      <c r="G220" s="835" t="s">
        <v>2363</v>
      </c>
      <c r="H220" s="835" t="s">
        <v>2364</v>
      </c>
      <c r="I220" s="849">
        <v>6.1700000762939453</v>
      </c>
      <c r="J220" s="849">
        <v>70</v>
      </c>
      <c r="K220" s="850">
        <v>431.89999389648437</v>
      </c>
    </row>
    <row r="221" spans="1:11" ht="14.4" customHeight="1" x14ac:dyDescent="0.3">
      <c r="A221" s="831" t="s">
        <v>590</v>
      </c>
      <c r="B221" s="832" t="s">
        <v>591</v>
      </c>
      <c r="C221" s="835" t="s">
        <v>617</v>
      </c>
      <c r="D221" s="863" t="s">
        <v>618</v>
      </c>
      <c r="E221" s="835" t="s">
        <v>2329</v>
      </c>
      <c r="F221" s="863" t="s">
        <v>2330</v>
      </c>
      <c r="G221" s="835" t="s">
        <v>2549</v>
      </c>
      <c r="H221" s="835" t="s">
        <v>2550</v>
      </c>
      <c r="I221" s="849">
        <v>148.71000671386719</v>
      </c>
      <c r="J221" s="849">
        <v>8</v>
      </c>
      <c r="K221" s="850">
        <v>1189.6800537109375</v>
      </c>
    </row>
    <row r="222" spans="1:11" ht="14.4" customHeight="1" x14ac:dyDescent="0.3">
      <c r="A222" s="831" t="s">
        <v>590</v>
      </c>
      <c r="B222" s="832" t="s">
        <v>591</v>
      </c>
      <c r="C222" s="835" t="s">
        <v>617</v>
      </c>
      <c r="D222" s="863" t="s">
        <v>618</v>
      </c>
      <c r="E222" s="835" t="s">
        <v>2329</v>
      </c>
      <c r="F222" s="863" t="s">
        <v>2330</v>
      </c>
      <c r="G222" s="835" t="s">
        <v>2365</v>
      </c>
      <c r="H222" s="835" t="s">
        <v>2366</v>
      </c>
      <c r="I222" s="849">
        <v>1.0850000381469727</v>
      </c>
      <c r="J222" s="849">
        <v>1800</v>
      </c>
      <c r="K222" s="850">
        <v>1954</v>
      </c>
    </row>
    <row r="223" spans="1:11" ht="14.4" customHeight="1" x14ac:dyDescent="0.3">
      <c r="A223" s="831" t="s">
        <v>590</v>
      </c>
      <c r="B223" s="832" t="s">
        <v>591</v>
      </c>
      <c r="C223" s="835" t="s">
        <v>617</v>
      </c>
      <c r="D223" s="863" t="s">
        <v>618</v>
      </c>
      <c r="E223" s="835" t="s">
        <v>2329</v>
      </c>
      <c r="F223" s="863" t="s">
        <v>2330</v>
      </c>
      <c r="G223" s="835" t="s">
        <v>2451</v>
      </c>
      <c r="H223" s="835" t="s">
        <v>2452</v>
      </c>
      <c r="I223" s="849">
        <v>0.4699999988079071</v>
      </c>
      <c r="J223" s="849">
        <v>100</v>
      </c>
      <c r="K223" s="850">
        <v>47</v>
      </c>
    </row>
    <row r="224" spans="1:11" ht="14.4" customHeight="1" x14ac:dyDescent="0.3">
      <c r="A224" s="831" t="s">
        <v>590</v>
      </c>
      <c r="B224" s="832" t="s">
        <v>591</v>
      </c>
      <c r="C224" s="835" t="s">
        <v>617</v>
      </c>
      <c r="D224" s="863" t="s">
        <v>618</v>
      </c>
      <c r="E224" s="835" t="s">
        <v>2329</v>
      </c>
      <c r="F224" s="863" t="s">
        <v>2330</v>
      </c>
      <c r="G224" s="835" t="s">
        <v>2551</v>
      </c>
      <c r="H224" s="835" t="s">
        <v>2552</v>
      </c>
      <c r="I224" s="849">
        <v>1.6799999475479126</v>
      </c>
      <c r="J224" s="849">
        <v>100</v>
      </c>
      <c r="K224" s="850">
        <v>168</v>
      </c>
    </row>
    <row r="225" spans="1:11" ht="14.4" customHeight="1" x14ac:dyDescent="0.3">
      <c r="A225" s="831" t="s">
        <v>590</v>
      </c>
      <c r="B225" s="832" t="s">
        <v>591</v>
      </c>
      <c r="C225" s="835" t="s">
        <v>617</v>
      </c>
      <c r="D225" s="863" t="s">
        <v>618</v>
      </c>
      <c r="E225" s="835" t="s">
        <v>2329</v>
      </c>
      <c r="F225" s="863" t="s">
        <v>2330</v>
      </c>
      <c r="G225" s="835" t="s">
        <v>2453</v>
      </c>
      <c r="H225" s="835" t="s">
        <v>2454</v>
      </c>
      <c r="I225" s="849">
        <v>0.67000001668930054</v>
      </c>
      <c r="J225" s="849">
        <v>500</v>
      </c>
      <c r="K225" s="850">
        <v>335</v>
      </c>
    </row>
    <row r="226" spans="1:11" ht="14.4" customHeight="1" x14ac:dyDescent="0.3">
      <c r="A226" s="831" t="s">
        <v>590</v>
      </c>
      <c r="B226" s="832" t="s">
        <v>591</v>
      </c>
      <c r="C226" s="835" t="s">
        <v>617</v>
      </c>
      <c r="D226" s="863" t="s">
        <v>618</v>
      </c>
      <c r="E226" s="835" t="s">
        <v>2329</v>
      </c>
      <c r="F226" s="863" t="s">
        <v>2330</v>
      </c>
      <c r="G226" s="835" t="s">
        <v>2553</v>
      </c>
      <c r="H226" s="835" t="s">
        <v>2554</v>
      </c>
      <c r="I226" s="849">
        <v>7.429999828338623</v>
      </c>
      <c r="J226" s="849">
        <v>60</v>
      </c>
      <c r="K226" s="850">
        <v>445.79998779296875</v>
      </c>
    </row>
    <row r="227" spans="1:11" ht="14.4" customHeight="1" x14ac:dyDescent="0.3">
      <c r="A227" s="831" t="s">
        <v>590</v>
      </c>
      <c r="B227" s="832" t="s">
        <v>591</v>
      </c>
      <c r="C227" s="835" t="s">
        <v>617</v>
      </c>
      <c r="D227" s="863" t="s">
        <v>618</v>
      </c>
      <c r="E227" s="835" t="s">
        <v>2329</v>
      </c>
      <c r="F227" s="863" t="s">
        <v>2330</v>
      </c>
      <c r="G227" s="835" t="s">
        <v>2455</v>
      </c>
      <c r="H227" s="835" t="s">
        <v>2456</v>
      </c>
      <c r="I227" s="849">
        <v>2.1800000667572021</v>
      </c>
      <c r="J227" s="849">
        <v>100</v>
      </c>
      <c r="K227" s="850">
        <v>218</v>
      </c>
    </row>
    <row r="228" spans="1:11" ht="14.4" customHeight="1" x14ac:dyDescent="0.3">
      <c r="A228" s="831" t="s">
        <v>590</v>
      </c>
      <c r="B228" s="832" t="s">
        <v>591</v>
      </c>
      <c r="C228" s="835" t="s">
        <v>617</v>
      </c>
      <c r="D228" s="863" t="s">
        <v>618</v>
      </c>
      <c r="E228" s="835" t="s">
        <v>2329</v>
      </c>
      <c r="F228" s="863" t="s">
        <v>2330</v>
      </c>
      <c r="G228" s="835" t="s">
        <v>2555</v>
      </c>
      <c r="H228" s="835" t="s">
        <v>2556</v>
      </c>
      <c r="I228" s="849">
        <v>35.090000152587891</v>
      </c>
      <c r="J228" s="849">
        <v>6</v>
      </c>
      <c r="K228" s="850">
        <v>210.53999328613281</v>
      </c>
    </row>
    <row r="229" spans="1:11" ht="14.4" customHeight="1" x14ac:dyDescent="0.3">
      <c r="A229" s="831" t="s">
        <v>590</v>
      </c>
      <c r="B229" s="832" t="s">
        <v>591</v>
      </c>
      <c r="C229" s="835" t="s">
        <v>617</v>
      </c>
      <c r="D229" s="863" t="s">
        <v>618</v>
      </c>
      <c r="E229" s="835" t="s">
        <v>2329</v>
      </c>
      <c r="F229" s="863" t="s">
        <v>2330</v>
      </c>
      <c r="G229" s="835" t="s">
        <v>2557</v>
      </c>
      <c r="H229" s="835" t="s">
        <v>2558</v>
      </c>
      <c r="I229" s="849">
        <v>1.0249999761581421</v>
      </c>
      <c r="J229" s="849">
        <v>600</v>
      </c>
      <c r="K229" s="850">
        <v>615</v>
      </c>
    </row>
    <row r="230" spans="1:11" ht="14.4" customHeight="1" x14ac:dyDescent="0.3">
      <c r="A230" s="831" t="s">
        <v>590</v>
      </c>
      <c r="B230" s="832" t="s">
        <v>591</v>
      </c>
      <c r="C230" s="835" t="s">
        <v>617</v>
      </c>
      <c r="D230" s="863" t="s">
        <v>618</v>
      </c>
      <c r="E230" s="835" t="s">
        <v>2329</v>
      </c>
      <c r="F230" s="863" t="s">
        <v>2330</v>
      </c>
      <c r="G230" s="835" t="s">
        <v>2559</v>
      </c>
      <c r="H230" s="835" t="s">
        <v>2560</v>
      </c>
      <c r="I230" s="849">
        <v>0.47999998927116394</v>
      </c>
      <c r="J230" s="849">
        <v>200</v>
      </c>
      <c r="K230" s="850">
        <v>96</v>
      </c>
    </row>
    <row r="231" spans="1:11" ht="14.4" customHeight="1" x14ac:dyDescent="0.3">
      <c r="A231" s="831" t="s">
        <v>590</v>
      </c>
      <c r="B231" s="832" t="s">
        <v>591</v>
      </c>
      <c r="C231" s="835" t="s">
        <v>617</v>
      </c>
      <c r="D231" s="863" t="s">
        <v>618</v>
      </c>
      <c r="E231" s="835" t="s">
        <v>2329</v>
      </c>
      <c r="F231" s="863" t="s">
        <v>2330</v>
      </c>
      <c r="G231" s="835" t="s">
        <v>2561</v>
      </c>
      <c r="H231" s="835" t="s">
        <v>2562</v>
      </c>
      <c r="I231" s="849">
        <v>0.4699999988079071</v>
      </c>
      <c r="J231" s="849">
        <v>200</v>
      </c>
      <c r="K231" s="850">
        <v>94</v>
      </c>
    </row>
    <row r="232" spans="1:11" ht="14.4" customHeight="1" x14ac:dyDescent="0.3">
      <c r="A232" s="831" t="s">
        <v>590</v>
      </c>
      <c r="B232" s="832" t="s">
        <v>591</v>
      </c>
      <c r="C232" s="835" t="s">
        <v>617</v>
      </c>
      <c r="D232" s="863" t="s">
        <v>618</v>
      </c>
      <c r="E232" s="835" t="s">
        <v>2329</v>
      </c>
      <c r="F232" s="863" t="s">
        <v>2330</v>
      </c>
      <c r="G232" s="835" t="s">
        <v>2369</v>
      </c>
      <c r="H232" s="835" t="s">
        <v>2370</v>
      </c>
      <c r="I232" s="849">
        <v>2.369999885559082</v>
      </c>
      <c r="J232" s="849">
        <v>50</v>
      </c>
      <c r="K232" s="850">
        <v>118.5</v>
      </c>
    </row>
    <row r="233" spans="1:11" ht="14.4" customHeight="1" x14ac:dyDescent="0.3">
      <c r="A233" s="831" t="s">
        <v>590</v>
      </c>
      <c r="B233" s="832" t="s">
        <v>591</v>
      </c>
      <c r="C233" s="835" t="s">
        <v>617</v>
      </c>
      <c r="D233" s="863" t="s">
        <v>618</v>
      </c>
      <c r="E233" s="835" t="s">
        <v>2329</v>
      </c>
      <c r="F233" s="863" t="s">
        <v>2330</v>
      </c>
      <c r="G233" s="835" t="s">
        <v>2373</v>
      </c>
      <c r="H233" s="835" t="s">
        <v>2374</v>
      </c>
      <c r="I233" s="849">
        <v>1.9800000190734863</v>
      </c>
      <c r="J233" s="849">
        <v>200</v>
      </c>
      <c r="K233" s="850">
        <v>396</v>
      </c>
    </row>
    <row r="234" spans="1:11" ht="14.4" customHeight="1" x14ac:dyDescent="0.3">
      <c r="A234" s="831" t="s">
        <v>590</v>
      </c>
      <c r="B234" s="832" t="s">
        <v>591</v>
      </c>
      <c r="C234" s="835" t="s">
        <v>617</v>
      </c>
      <c r="D234" s="863" t="s">
        <v>618</v>
      </c>
      <c r="E234" s="835" t="s">
        <v>2329</v>
      </c>
      <c r="F234" s="863" t="s">
        <v>2330</v>
      </c>
      <c r="G234" s="835" t="s">
        <v>2375</v>
      </c>
      <c r="H234" s="835" t="s">
        <v>2376</v>
      </c>
      <c r="I234" s="849">
        <v>2.0499999523162842</v>
      </c>
      <c r="J234" s="849">
        <v>50</v>
      </c>
      <c r="K234" s="850">
        <v>102.5</v>
      </c>
    </row>
    <row r="235" spans="1:11" ht="14.4" customHeight="1" x14ac:dyDescent="0.3">
      <c r="A235" s="831" t="s">
        <v>590</v>
      </c>
      <c r="B235" s="832" t="s">
        <v>591</v>
      </c>
      <c r="C235" s="835" t="s">
        <v>617</v>
      </c>
      <c r="D235" s="863" t="s">
        <v>618</v>
      </c>
      <c r="E235" s="835" t="s">
        <v>2329</v>
      </c>
      <c r="F235" s="863" t="s">
        <v>2330</v>
      </c>
      <c r="G235" s="835" t="s">
        <v>2377</v>
      </c>
      <c r="H235" s="835" t="s">
        <v>2378</v>
      </c>
      <c r="I235" s="849">
        <v>2.6950000524520874</v>
      </c>
      <c r="J235" s="849">
        <v>350</v>
      </c>
      <c r="K235" s="850">
        <v>943</v>
      </c>
    </row>
    <row r="236" spans="1:11" ht="14.4" customHeight="1" x14ac:dyDescent="0.3">
      <c r="A236" s="831" t="s">
        <v>590</v>
      </c>
      <c r="B236" s="832" t="s">
        <v>591</v>
      </c>
      <c r="C236" s="835" t="s">
        <v>617</v>
      </c>
      <c r="D236" s="863" t="s">
        <v>618</v>
      </c>
      <c r="E236" s="835" t="s">
        <v>2329</v>
      </c>
      <c r="F236" s="863" t="s">
        <v>2330</v>
      </c>
      <c r="G236" s="835" t="s">
        <v>2381</v>
      </c>
      <c r="H236" s="835" t="s">
        <v>2382</v>
      </c>
      <c r="I236" s="849">
        <v>5</v>
      </c>
      <c r="J236" s="849">
        <v>30</v>
      </c>
      <c r="K236" s="850">
        <v>150</v>
      </c>
    </row>
    <row r="237" spans="1:11" ht="14.4" customHeight="1" x14ac:dyDescent="0.3">
      <c r="A237" s="831" t="s">
        <v>590</v>
      </c>
      <c r="B237" s="832" t="s">
        <v>591</v>
      </c>
      <c r="C237" s="835" t="s">
        <v>617</v>
      </c>
      <c r="D237" s="863" t="s">
        <v>618</v>
      </c>
      <c r="E237" s="835" t="s">
        <v>2329</v>
      </c>
      <c r="F237" s="863" t="s">
        <v>2330</v>
      </c>
      <c r="G237" s="835" t="s">
        <v>2499</v>
      </c>
      <c r="H237" s="835" t="s">
        <v>2500</v>
      </c>
      <c r="I237" s="849">
        <v>21.239999771118164</v>
      </c>
      <c r="J237" s="849">
        <v>20</v>
      </c>
      <c r="K237" s="850">
        <v>424.79998779296875</v>
      </c>
    </row>
    <row r="238" spans="1:11" ht="14.4" customHeight="1" x14ac:dyDescent="0.3">
      <c r="A238" s="831" t="s">
        <v>590</v>
      </c>
      <c r="B238" s="832" t="s">
        <v>591</v>
      </c>
      <c r="C238" s="835" t="s">
        <v>617</v>
      </c>
      <c r="D238" s="863" t="s">
        <v>618</v>
      </c>
      <c r="E238" s="835" t="s">
        <v>2385</v>
      </c>
      <c r="F238" s="863" t="s">
        <v>2386</v>
      </c>
      <c r="G238" s="835" t="s">
        <v>2387</v>
      </c>
      <c r="H238" s="835" t="s">
        <v>2388</v>
      </c>
      <c r="I238" s="849">
        <v>10.164999961853027</v>
      </c>
      <c r="J238" s="849">
        <v>700</v>
      </c>
      <c r="K238" s="850">
        <v>7115</v>
      </c>
    </row>
    <row r="239" spans="1:11" ht="14.4" customHeight="1" x14ac:dyDescent="0.3">
      <c r="A239" s="831" t="s">
        <v>590</v>
      </c>
      <c r="B239" s="832" t="s">
        <v>591</v>
      </c>
      <c r="C239" s="835" t="s">
        <v>617</v>
      </c>
      <c r="D239" s="863" t="s">
        <v>618</v>
      </c>
      <c r="E239" s="835" t="s">
        <v>2385</v>
      </c>
      <c r="F239" s="863" t="s">
        <v>2386</v>
      </c>
      <c r="G239" s="835" t="s">
        <v>2389</v>
      </c>
      <c r="H239" s="835" t="s">
        <v>2390</v>
      </c>
      <c r="I239" s="849">
        <v>16.459999084472656</v>
      </c>
      <c r="J239" s="849">
        <v>100</v>
      </c>
      <c r="K239" s="850">
        <v>1646</v>
      </c>
    </row>
    <row r="240" spans="1:11" ht="14.4" customHeight="1" x14ac:dyDescent="0.3">
      <c r="A240" s="831" t="s">
        <v>590</v>
      </c>
      <c r="B240" s="832" t="s">
        <v>591</v>
      </c>
      <c r="C240" s="835" t="s">
        <v>617</v>
      </c>
      <c r="D240" s="863" t="s">
        <v>618</v>
      </c>
      <c r="E240" s="835" t="s">
        <v>2391</v>
      </c>
      <c r="F240" s="863" t="s">
        <v>2392</v>
      </c>
      <c r="G240" s="835" t="s">
        <v>2461</v>
      </c>
      <c r="H240" s="835" t="s">
        <v>2462</v>
      </c>
      <c r="I240" s="849">
        <v>0.28999999165534973</v>
      </c>
      <c r="J240" s="849">
        <v>200</v>
      </c>
      <c r="K240" s="850">
        <v>58</v>
      </c>
    </row>
    <row r="241" spans="1:11" ht="14.4" customHeight="1" x14ac:dyDescent="0.3">
      <c r="A241" s="831" t="s">
        <v>590</v>
      </c>
      <c r="B241" s="832" t="s">
        <v>591</v>
      </c>
      <c r="C241" s="835" t="s">
        <v>617</v>
      </c>
      <c r="D241" s="863" t="s">
        <v>618</v>
      </c>
      <c r="E241" s="835" t="s">
        <v>2391</v>
      </c>
      <c r="F241" s="863" t="s">
        <v>2392</v>
      </c>
      <c r="G241" s="835" t="s">
        <v>2395</v>
      </c>
      <c r="H241" s="835" t="s">
        <v>2396</v>
      </c>
      <c r="I241" s="849">
        <v>0.54500001668930054</v>
      </c>
      <c r="J241" s="849">
        <v>1100</v>
      </c>
      <c r="K241" s="850">
        <v>599</v>
      </c>
    </row>
    <row r="242" spans="1:11" ht="14.4" customHeight="1" x14ac:dyDescent="0.3">
      <c r="A242" s="831" t="s">
        <v>590</v>
      </c>
      <c r="B242" s="832" t="s">
        <v>591</v>
      </c>
      <c r="C242" s="835" t="s">
        <v>617</v>
      </c>
      <c r="D242" s="863" t="s">
        <v>618</v>
      </c>
      <c r="E242" s="835" t="s">
        <v>2391</v>
      </c>
      <c r="F242" s="863" t="s">
        <v>2392</v>
      </c>
      <c r="G242" s="835" t="s">
        <v>2399</v>
      </c>
      <c r="H242" s="835" t="s">
        <v>2400</v>
      </c>
      <c r="I242" s="849">
        <v>1.809999942779541</v>
      </c>
      <c r="J242" s="849">
        <v>300</v>
      </c>
      <c r="K242" s="850">
        <v>543</v>
      </c>
    </row>
    <row r="243" spans="1:11" ht="14.4" customHeight="1" x14ac:dyDescent="0.3">
      <c r="A243" s="831" t="s">
        <v>590</v>
      </c>
      <c r="B243" s="832" t="s">
        <v>591</v>
      </c>
      <c r="C243" s="835" t="s">
        <v>617</v>
      </c>
      <c r="D243" s="863" t="s">
        <v>618</v>
      </c>
      <c r="E243" s="835" t="s">
        <v>2391</v>
      </c>
      <c r="F243" s="863" t="s">
        <v>2392</v>
      </c>
      <c r="G243" s="835" t="s">
        <v>2401</v>
      </c>
      <c r="H243" s="835" t="s">
        <v>2402</v>
      </c>
      <c r="I243" s="849">
        <v>1.7999999523162842</v>
      </c>
      <c r="J243" s="849">
        <v>200</v>
      </c>
      <c r="K243" s="850">
        <v>360</v>
      </c>
    </row>
    <row r="244" spans="1:11" ht="14.4" customHeight="1" x14ac:dyDescent="0.3">
      <c r="A244" s="831" t="s">
        <v>590</v>
      </c>
      <c r="B244" s="832" t="s">
        <v>591</v>
      </c>
      <c r="C244" s="835" t="s">
        <v>617</v>
      </c>
      <c r="D244" s="863" t="s">
        <v>618</v>
      </c>
      <c r="E244" s="835" t="s">
        <v>2403</v>
      </c>
      <c r="F244" s="863" t="s">
        <v>2404</v>
      </c>
      <c r="G244" s="835" t="s">
        <v>2405</v>
      </c>
      <c r="H244" s="835" t="s">
        <v>2406</v>
      </c>
      <c r="I244" s="849">
        <v>0.63999998569488525</v>
      </c>
      <c r="J244" s="849">
        <v>1000</v>
      </c>
      <c r="K244" s="850">
        <v>640</v>
      </c>
    </row>
    <row r="245" spans="1:11" ht="14.4" customHeight="1" x14ac:dyDescent="0.3">
      <c r="A245" s="831" t="s">
        <v>590</v>
      </c>
      <c r="B245" s="832" t="s">
        <v>591</v>
      </c>
      <c r="C245" s="835" t="s">
        <v>617</v>
      </c>
      <c r="D245" s="863" t="s">
        <v>618</v>
      </c>
      <c r="E245" s="835" t="s">
        <v>2403</v>
      </c>
      <c r="F245" s="863" t="s">
        <v>2404</v>
      </c>
      <c r="G245" s="835" t="s">
        <v>2407</v>
      </c>
      <c r="H245" s="835" t="s">
        <v>2408</v>
      </c>
      <c r="I245" s="849">
        <v>0.63499999046325684</v>
      </c>
      <c r="J245" s="849">
        <v>10000</v>
      </c>
      <c r="K245" s="850">
        <v>6350</v>
      </c>
    </row>
    <row r="246" spans="1:11" ht="14.4" customHeight="1" x14ac:dyDescent="0.3">
      <c r="A246" s="831" t="s">
        <v>590</v>
      </c>
      <c r="B246" s="832" t="s">
        <v>591</v>
      </c>
      <c r="C246" s="835" t="s">
        <v>617</v>
      </c>
      <c r="D246" s="863" t="s">
        <v>618</v>
      </c>
      <c r="E246" s="835" t="s">
        <v>2403</v>
      </c>
      <c r="F246" s="863" t="s">
        <v>2404</v>
      </c>
      <c r="G246" s="835" t="s">
        <v>2463</v>
      </c>
      <c r="H246" s="835" t="s">
        <v>2464</v>
      </c>
      <c r="I246" s="849">
        <v>0.62999999523162842</v>
      </c>
      <c r="J246" s="849">
        <v>1000</v>
      </c>
      <c r="K246" s="850">
        <v>630</v>
      </c>
    </row>
    <row r="247" spans="1:11" ht="14.4" customHeight="1" x14ac:dyDescent="0.3">
      <c r="A247" s="831" t="s">
        <v>590</v>
      </c>
      <c r="B247" s="832" t="s">
        <v>591</v>
      </c>
      <c r="C247" s="835" t="s">
        <v>617</v>
      </c>
      <c r="D247" s="863" t="s">
        <v>618</v>
      </c>
      <c r="E247" s="835" t="s">
        <v>2563</v>
      </c>
      <c r="F247" s="863" t="s">
        <v>2564</v>
      </c>
      <c r="G247" s="835" t="s">
        <v>2565</v>
      </c>
      <c r="H247" s="835" t="s">
        <v>2566</v>
      </c>
      <c r="I247" s="849">
        <v>861.52001953125</v>
      </c>
      <c r="J247" s="849">
        <v>10</v>
      </c>
      <c r="K247" s="850">
        <v>8615.2001953125</v>
      </c>
    </row>
    <row r="248" spans="1:11" ht="14.4" customHeight="1" x14ac:dyDescent="0.3">
      <c r="A248" s="831" t="s">
        <v>590</v>
      </c>
      <c r="B248" s="832" t="s">
        <v>591</v>
      </c>
      <c r="C248" s="835" t="s">
        <v>617</v>
      </c>
      <c r="D248" s="863" t="s">
        <v>618</v>
      </c>
      <c r="E248" s="835" t="s">
        <v>2567</v>
      </c>
      <c r="F248" s="863" t="s">
        <v>2568</v>
      </c>
      <c r="G248" s="835" t="s">
        <v>2569</v>
      </c>
      <c r="H248" s="835" t="s">
        <v>2570</v>
      </c>
      <c r="I248" s="849">
        <v>36.830001831054687</v>
      </c>
      <c r="J248" s="849">
        <v>30</v>
      </c>
      <c r="K248" s="850">
        <v>1104.969970703125</v>
      </c>
    </row>
    <row r="249" spans="1:11" ht="14.4" customHeight="1" x14ac:dyDescent="0.3">
      <c r="A249" s="831" t="s">
        <v>590</v>
      </c>
      <c r="B249" s="832" t="s">
        <v>591</v>
      </c>
      <c r="C249" s="835" t="s">
        <v>617</v>
      </c>
      <c r="D249" s="863" t="s">
        <v>618</v>
      </c>
      <c r="E249" s="835" t="s">
        <v>2567</v>
      </c>
      <c r="F249" s="863" t="s">
        <v>2568</v>
      </c>
      <c r="G249" s="835" t="s">
        <v>2571</v>
      </c>
      <c r="H249" s="835" t="s">
        <v>2572</v>
      </c>
      <c r="I249" s="849">
        <v>15.609999656677246</v>
      </c>
      <c r="J249" s="849">
        <v>117</v>
      </c>
      <c r="K249" s="850">
        <v>1826.5699462890625</v>
      </c>
    </row>
    <row r="250" spans="1:11" ht="14.4" customHeight="1" x14ac:dyDescent="0.3">
      <c r="A250" s="831" t="s">
        <v>590</v>
      </c>
      <c r="B250" s="832" t="s">
        <v>591</v>
      </c>
      <c r="C250" s="835" t="s">
        <v>620</v>
      </c>
      <c r="D250" s="863" t="s">
        <v>621</v>
      </c>
      <c r="E250" s="835" t="s">
        <v>2573</v>
      </c>
      <c r="F250" s="863" t="s">
        <v>2574</v>
      </c>
      <c r="G250" s="835" t="s">
        <v>2575</v>
      </c>
      <c r="H250" s="835" t="s">
        <v>2576</v>
      </c>
      <c r="I250" s="849">
        <v>5000.2001953125</v>
      </c>
      <c r="J250" s="849">
        <v>1</v>
      </c>
      <c r="K250" s="850">
        <v>5000.2001953125</v>
      </c>
    </row>
    <row r="251" spans="1:11" ht="14.4" customHeight="1" x14ac:dyDescent="0.3">
      <c r="A251" s="831" t="s">
        <v>590</v>
      </c>
      <c r="B251" s="832" t="s">
        <v>591</v>
      </c>
      <c r="C251" s="835" t="s">
        <v>620</v>
      </c>
      <c r="D251" s="863" t="s">
        <v>621</v>
      </c>
      <c r="E251" s="835" t="s">
        <v>2573</v>
      </c>
      <c r="F251" s="863" t="s">
        <v>2574</v>
      </c>
      <c r="G251" s="835" t="s">
        <v>2577</v>
      </c>
      <c r="H251" s="835" t="s">
        <v>2578</v>
      </c>
      <c r="I251" s="849">
        <v>18000</v>
      </c>
      <c r="J251" s="849">
        <v>1</v>
      </c>
      <c r="K251" s="850">
        <v>18000</v>
      </c>
    </row>
    <row r="252" spans="1:11" ht="14.4" customHeight="1" x14ac:dyDescent="0.3">
      <c r="A252" s="831" t="s">
        <v>590</v>
      </c>
      <c r="B252" s="832" t="s">
        <v>591</v>
      </c>
      <c r="C252" s="835" t="s">
        <v>620</v>
      </c>
      <c r="D252" s="863" t="s">
        <v>621</v>
      </c>
      <c r="E252" s="835" t="s">
        <v>2573</v>
      </c>
      <c r="F252" s="863" t="s">
        <v>2574</v>
      </c>
      <c r="G252" s="835" t="s">
        <v>2579</v>
      </c>
      <c r="H252" s="835" t="s">
        <v>2580</v>
      </c>
      <c r="I252" s="849">
        <v>453.52999877929687</v>
      </c>
      <c r="J252" s="849">
        <v>1</v>
      </c>
      <c r="K252" s="850">
        <v>453.52999877929687</v>
      </c>
    </row>
    <row r="253" spans="1:11" ht="14.4" customHeight="1" x14ac:dyDescent="0.3">
      <c r="A253" s="831" t="s">
        <v>590</v>
      </c>
      <c r="B253" s="832" t="s">
        <v>591</v>
      </c>
      <c r="C253" s="835" t="s">
        <v>620</v>
      </c>
      <c r="D253" s="863" t="s">
        <v>621</v>
      </c>
      <c r="E253" s="835" t="s">
        <v>2573</v>
      </c>
      <c r="F253" s="863" t="s">
        <v>2574</v>
      </c>
      <c r="G253" s="835" t="s">
        <v>2581</v>
      </c>
      <c r="H253" s="835" t="s">
        <v>2582</v>
      </c>
      <c r="I253" s="849">
        <v>453.52999877929687</v>
      </c>
      <c r="J253" s="849">
        <v>8</v>
      </c>
      <c r="K253" s="850">
        <v>3628.239990234375</v>
      </c>
    </row>
    <row r="254" spans="1:11" ht="14.4" customHeight="1" x14ac:dyDescent="0.3">
      <c r="A254" s="831" t="s">
        <v>590</v>
      </c>
      <c r="B254" s="832" t="s">
        <v>591</v>
      </c>
      <c r="C254" s="835" t="s">
        <v>620</v>
      </c>
      <c r="D254" s="863" t="s">
        <v>621</v>
      </c>
      <c r="E254" s="835" t="s">
        <v>2573</v>
      </c>
      <c r="F254" s="863" t="s">
        <v>2574</v>
      </c>
      <c r="G254" s="835" t="s">
        <v>2583</v>
      </c>
      <c r="H254" s="835" t="s">
        <v>2584</v>
      </c>
      <c r="I254" s="849">
        <v>453.52999877929687</v>
      </c>
      <c r="J254" s="849">
        <v>17</v>
      </c>
      <c r="K254" s="850">
        <v>7710.0099792480469</v>
      </c>
    </row>
    <row r="255" spans="1:11" ht="14.4" customHeight="1" x14ac:dyDescent="0.3">
      <c r="A255" s="831" t="s">
        <v>590</v>
      </c>
      <c r="B255" s="832" t="s">
        <v>591</v>
      </c>
      <c r="C255" s="835" t="s">
        <v>620</v>
      </c>
      <c r="D255" s="863" t="s">
        <v>621</v>
      </c>
      <c r="E255" s="835" t="s">
        <v>2573</v>
      </c>
      <c r="F255" s="863" t="s">
        <v>2574</v>
      </c>
      <c r="G255" s="835" t="s">
        <v>2585</v>
      </c>
      <c r="H255" s="835" t="s">
        <v>2586</v>
      </c>
      <c r="I255" s="849">
        <v>453.52999877929687</v>
      </c>
      <c r="J255" s="849">
        <v>5</v>
      </c>
      <c r="K255" s="850">
        <v>2267.6499938964844</v>
      </c>
    </row>
    <row r="256" spans="1:11" ht="14.4" customHeight="1" x14ac:dyDescent="0.3">
      <c r="A256" s="831" t="s">
        <v>590</v>
      </c>
      <c r="B256" s="832" t="s">
        <v>591</v>
      </c>
      <c r="C256" s="835" t="s">
        <v>620</v>
      </c>
      <c r="D256" s="863" t="s">
        <v>621</v>
      </c>
      <c r="E256" s="835" t="s">
        <v>2573</v>
      </c>
      <c r="F256" s="863" t="s">
        <v>2574</v>
      </c>
      <c r="G256" s="835" t="s">
        <v>2587</v>
      </c>
      <c r="H256" s="835" t="s">
        <v>2588</v>
      </c>
      <c r="I256" s="849">
        <v>453.52999877929687</v>
      </c>
      <c r="J256" s="849">
        <v>5</v>
      </c>
      <c r="K256" s="850">
        <v>2267.6499938964844</v>
      </c>
    </row>
    <row r="257" spans="1:11" ht="14.4" customHeight="1" x14ac:dyDescent="0.3">
      <c r="A257" s="831" t="s">
        <v>590</v>
      </c>
      <c r="B257" s="832" t="s">
        <v>591</v>
      </c>
      <c r="C257" s="835" t="s">
        <v>620</v>
      </c>
      <c r="D257" s="863" t="s">
        <v>621</v>
      </c>
      <c r="E257" s="835" t="s">
        <v>2573</v>
      </c>
      <c r="F257" s="863" t="s">
        <v>2574</v>
      </c>
      <c r="G257" s="835" t="s">
        <v>2589</v>
      </c>
      <c r="H257" s="835" t="s">
        <v>2590</v>
      </c>
      <c r="I257" s="849">
        <v>10344.23046875</v>
      </c>
      <c r="J257" s="849">
        <v>1</v>
      </c>
      <c r="K257" s="850">
        <v>10344.23046875</v>
      </c>
    </row>
    <row r="258" spans="1:11" ht="14.4" customHeight="1" x14ac:dyDescent="0.3">
      <c r="A258" s="831" t="s">
        <v>590</v>
      </c>
      <c r="B258" s="832" t="s">
        <v>591</v>
      </c>
      <c r="C258" s="835" t="s">
        <v>620</v>
      </c>
      <c r="D258" s="863" t="s">
        <v>621</v>
      </c>
      <c r="E258" s="835" t="s">
        <v>2573</v>
      </c>
      <c r="F258" s="863" t="s">
        <v>2574</v>
      </c>
      <c r="G258" s="835" t="s">
        <v>2591</v>
      </c>
      <c r="H258" s="835" t="s">
        <v>2592</v>
      </c>
      <c r="I258" s="849">
        <v>10344.23046875</v>
      </c>
      <c r="J258" s="849">
        <v>1</v>
      </c>
      <c r="K258" s="850">
        <v>10344.23046875</v>
      </c>
    </row>
    <row r="259" spans="1:11" ht="14.4" customHeight="1" x14ac:dyDescent="0.3">
      <c r="A259" s="831" t="s">
        <v>590</v>
      </c>
      <c r="B259" s="832" t="s">
        <v>591</v>
      </c>
      <c r="C259" s="835" t="s">
        <v>620</v>
      </c>
      <c r="D259" s="863" t="s">
        <v>621</v>
      </c>
      <c r="E259" s="835" t="s">
        <v>2573</v>
      </c>
      <c r="F259" s="863" t="s">
        <v>2574</v>
      </c>
      <c r="G259" s="835" t="s">
        <v>2593</v>
      </c>
      <c r="H259" s="835" t="s">
        <v>2594</v>
      </c>
      <c r="I259" s="849">
        <v>10344.2353515625</v>
      </c>
      <c r="J259" s="849">
        <v>2</v>
      </c>
      <c r="K259" s="850">
        <v>20688.470703125</v>
      </c>
    </row>
    <row r="260" spans="1:11" ht="14.4" customHeight="1" x14ac:dyDescent="0.3">
      <c r="A260" s="831" t="s">
        <v>590</v>
      </c>
      <c r="B260" s="832" t="s">
        <v>591</v>
      </c>
      <c r="C260" s="835" t="s">
        <v>620</v>
      </c>
      <c r="D260" s="863" t="s">
        <v>621</v>
      </c>
      <c r="E260" s="835" t="s">
        <v>2573</v>
      </c>
      <c r="F260" s="863" t="s">
        <v>2574</v>
      </c>
      <c r="G260" s="835" t="s">
        <v>2595</v>
      </c>
      <c r="H260" s="835" t="s">
        <v>2596</v>
      </c>
      <c r="I260" s="849">
        <v>6840</v>
      </c>
      <c r="J260" s="849">
        <v>1</v>
      </c>
      <c r="K260" s="850">
        <v>6840</v>
      </c>
    </row>
    <row r="261" spans="1:11" ht="14.4" customHeight="1" x14ac:dyDescent="0.3">
      <c r="A261" s="831" t="s">
        <v>590</v>
      </c>
      <c r="B261" s="832" t="s">
        <v>591</v>
      </c>
      <c r="C261" s="835" t="s">
        <v>620</v>
      </c>
      <c r="D261" s="863" t="s">
        <v>621</v>
      </c>
      <c r="E261" s="835" t="s">
        <v>2573</v>
      </c>
      <c r="F261" s="863" t="s">
        <v>2574</v>
      </c>
      <c r="G261" s="835" t="s">
        <v>2597</v>
      </c>
      <c r="H261" s="835" t="s">
        <v>2598</v>
      </c>
      <c r="I261" s="849">
        <v>6840.00244140625</v>
      </c>
      <c r="J261" s="849">
        <v>4</v>
      </c>
      <c r="K261" s="850">
        <v>27360.009765625</v>
      </c>
    </row>
    <row r="262" spans="1:11" ht="14.4" customHeight="1" x14ac:dyDescent="0.3">
      <c r="A262" s="831" t="s">
        <v>590</v>
      </c>
      <c r="B262" s="832" t="s">
        <v>591</v>
      </c>
      <c r="C262" s="835" t="s">
        <v>620</v>
      </c>
      <c r="D262" s="863" t="s">
        <v>621</v>
      </c>
      <c r="E262" s="835" t="s">
        <v>2573</v>
      </c>
      <c r="F262" s="863" t="s">
        <v>2574</v>
      </c>
      <c r="G262" s="835" t="s">
        <v>2599</v>
      </c>
      <c r="H262" s="835" t="s">
        <v>2600</v>
      </c>
      <c r="I262" s="849">
        <v>6840</v>
      </c>
      <c r="J262" s="849">
        <v>2</v>
      </c>
      <c r="K262" s="850">
        <v>13680</v>
      </c>
    </row>
    <row r="263" spans="1:11" ht="14.4" customHeight="1" x14ac:dyDescent="0.3">
      <c r="A263" s="831" t="s">
        <v>590</v>
      </c>
      <c r="B263" s="832" t="s">
        <v>591</v>
      </c>
      <c r="C263" s="835" t="s">
        <v>620</v>
      </c>
      <c r="D263" s="863" t="s">
        <v>621</v>
      </c>
      <c r="E263" s="835" t="s">
        <v>2573</v>
      </c>
      <c r="F263" s="863" t="s">
        <v>2574</v>
      </c>
      <c r="G263" s="835" t="s">
        <v>2601</v>
      </c>
      <c r="H263" s="835" t="s">
        <v>2602</v>
      </c>
      <c r="I263" s="849">
        <v>6840</v>
      </c>
      <c r="J263" s="849">
        <v>2</v>
      </c>
      <c r="K263" s="850">
        <v>13680</v>
      </c>
    </row>
    <row r="264" spans="1:11" ht="14.4" customHeight="1" x14ac:dyDescent="0.3">
      <c r="A264" s="831" t="s">
        <v>590</v>
      </c>
      <c r="B264" s="832" t="s">
        <v>591</v>
      </c>
      <c r="C264" s="835" t="s">
        <v>620</v>
      </c>
      <c r="D264" s="863" t="s">
        <v>621</v>
      </c>
      <c r="E264" s="835" t="s">
        <v>2573</v>
      </c>
      <c r="F264" s="863" t="s">
        <v>2574</v>
      </c>
      <c r="G264" s="835" t="s">
        <v>2603</v>
      </c>
      <c r="H264" s="835" t="s">
        <v>2604</v>
      </c>
      <c r="I264" s="849">
        <v>23660.2890625</v>
      </c>
      <c r="J264" s="849">
        <v>1</v>
      </c>
      <c r="K264" s="850">
        <v>23660.2890625</v>
      </c>
    </row>
    <row r="265" spans="1:11" ht="14.4" customHeight="1" x14ac:dyDescent="0.3">
      <c r="A265" s="831" t="s">
        <v>590</v>
      </c>
      <c r="B265" s="832" t="s">
        <v>591</v>
      </c>
      <c r="C265" s="835" t="s">
        <v>620</v>
      </c>
      <c r="D265" s="863" t="s">
        <v>621</v>
      </c>
      <c r="E265" s="835" t="s">
        <v>2573</v>
      </c>
      <c r="F265" s="863" t="s">
        <v>2574</v>
      </c>
      <c r="G265" s="835" t="s">
        <v>2605</v>
      </c>
      <c r="H265" s="835" t="s">
        <v>2606</v>
      </c>
      <c r="I265" s="849">
        <v>23660.30078125</v>
      </c>
      <c r="J265" s="849">
        <v>1</v>
      </c>
      <c r="K265" s="850">
        <v>23660.30078125</v>
      </c>
    </row>
    <row r="266" spans="1:11" ht="14.4" customHeight="1" x14ac:dyDescent="0.3">
      <c r="A266" s="831" t="s">
        <v>590</v>
      </c>
      <c r="B266" s="832" t="s">
        <v>591</v>
      </c>
      <c r="C266" s="835" t="s">
        <v>620</v>
      </c>
      <c r="D266" s="863" t="s">
        <v>621</v>
      </c>
      <c r="E266" s="835" t="s">
        <v>2573</v>
      </c>
      <c r="F266" s="863" t="s">
        <v>2574</v>
      </c>
      <c r="G266" s="835" t="s">
        <v>2607</v>
      </c>
      <c r="H266" s="835" t="s">
        <v>2608</v>
      </c>
      <c r="I266" s="849">
        <v>23660.294921875</v>
      </c>
      <c r="J266" s="849">
        <v>2</v>
      </c>
      <c r="K266" s="850">
        <v>47320.58984375</v>
      </c>
    </row>
    <row r="267" spans="1:11" ht="14.4" customHeight="1" x14ac:dyDescent="0.3">
      <c r="A267" s="831" t="s">
        <v>590</v>
      </c>
      <c r="B267" s="832" t="s">
        <v>591</v>
      </c>
      <c r="C267" s="835" t="s">
        <v>620</v>
      </c>
      <c r="D267" s="863" t="s">
        <v>621</v>
      </c>
      <c r="E267" s="835" t="s">
        <v>2573</v>
      </c>
      <c r="F267" s="863" t="s">
        <v>2574</v>
      </c>
      <c r="G267" s="835" t="s">
        <v>2609</v>
      </c>
      <c r="H267" s="835" t="s">
        <v>2610</v>
      </c>
      <c r="I267" s="849">
        <v>23660.30078125</v>
      </c>
      <c r="J267" s="849">
        <v>1</v>
      </c>
      <c r="K267" s="850">
        <v>23660.30078125</v>
      </c>
    </row>
    <row r="268" spans="1:11" ht="14.4" customHeight="1" x14ac:dyDescent="0.3">
      <c r="A268" s="831" t="s">
        <v>590</v>
      </c>
      <c r="B268" s="832" t="s">
        <v>591</v>
      </c>
      <c r="C268" s="835" t="s">
        <v>620</v>
      </c>
      <c r="D268" s="863" t="s">
        <v>621</v>
      </c>
      <c r="E268" s="835" t="s">
        <v>2573</v>
      </c>
      <c r="F268" s="863" t="s">
        <v>2574</v>
      </c>
      <c r="G268" s="835" t="s">
        <v>2611</v>
      </c>
      <c r="H268" s="835" t="s">
        <v>2612</v>
      </c>
      <c r="I268" s="849">
        <v>23660.30078125</v>
      </c>
      <c r="J268" s="849">
        <v>1</v>
      </c>
      <c r="K268" s="850">
        <v>23660.30078125</v>
      </c>
    </row>
    <row r="269" spans="1:11" ht="14.4" customHeight="1" x14ac:dyDescent="0.3">
      <c r="A269" s="831" t="s">
        <v>590</v>
      </c>
      <c r="B269" s="832" t="s">
        <v>591</v>
      </c>
      <c r="C269" s="835" t="s">
        <v>620</v>
      </c>
      <c r="D269" s="863" t="s">
        <v>621</v>
      </c>
      <c r="E269" s="835" t="s">
        <v>2573</v>
      </c>
      <c r="F269" s="863" t="s">
        <v>2574</v>
      </c>
      <c r="G269" s="835" t="s">
        <v>2613</v>
      </c>
      <c r="H269" s="835" t="s">
        <v>2614</v>
      </c>
      <c r="I269" s="849">
        <v>8027.68017578125</v>
      </c>
      <c r="J269" s="849">
        <v>5</v>
      </c>
      <c r="K269" s="850">
        <v>40138.40087890625</v>
      </c>
    </row>
    <row r="270" spans="1:11" ht="14.4" customHeight="1" x14ac:dyDescent="0.3">
      <c r="A270" s="831" t="s">
        <v>590</v>
      </c>
      <c r="B270" s="832" t="s">
        <v>591</v>
      </c>
      <c r="C270" s="835" t="s">
        <v>620</v>
      </c>
      <c r="D270" s="863" t="s">
        <v>621</v>
      </c>
      <c r="E270" s="835" t="s">
        <v>2573</v>
      </c>
      <c r="F270" s="863" t="s">
        <v>2574</v>
      </c>
      <c r="G270" s="835" t="s">
        <v>2615</v>
      </c>
      <c r="H270" s="835" t="s">
        <v>2616</v>
      </c>
      <c r="I270" s="849">
        <v>8027.68017578125</v>
      </c>
      <c r="J270" s="849">
        <v>5</v>
      </c>
      <c r="K270" s="850">
        <v>40138.40087890625</v>
      </c>
    </row>
    <row r="271" spans="1:11" ht="14.4" customHeight="1" x14ac:dyDescent="0.3">
      <c r="A271" s="831" t="s">
        <v>590</v>
      </c>
      <c r="B271" s="832" t="s">
        <v>591</v>
      </c>
      <c r="C271" s="835" t="s">
        <v>620</v>
      </c>
      <c r="D271" s="863" t="s">
        <v>621</v>
      </c>
      <c r="E271" s="835" t="s">
        <v>2573</v>
      </c>
      <c r="F271" s="863" t="s">
        <v>2574</v>
      </c>
      <c r="G271" s="835" t="s">
        <v>2617</v>
      </c>
      <c r="H271" s="835" t="s">
        <v>2618</v>
      </c>
      <c r="I271" s="849">
        <v>8027.68017578125</v>
      </c>
      <c r="J271" s="849">
        <v>1</v>
      </c>
      <c r="K271" s="850">
        <v>8027.68017578125</v>
      </c>
    </row>
    <row r="272" spans="1:11" ht="14.4" customHeight="1" x14ac:dyDescent="0.3">
      <c r="A272" s="831" t="s">
        <v>590</v>
      </c>
      <c r="B272" s="832" t="s">
        <v>591</v>
      </c>
      <c r="C272" s="835" t="s">
        <v>620</v>
      </c>
      <c r="D272" s="863" t="s">
        <v>621</v>
      </c>
      <c r="E272" s="835" t="s">
        <v>2573</v>
      </c>
      <c r="F272" s="863" t="s">
        <v>2574</v>
      </c>
      <c r="G272" s="835" t="s">
        <v>2619</v>
      </c>
      <c r="H272" s="835" t="s">
        <v>2620</v>
      </c>
      <c r="I272" s="849">
        <v>8027.68017578125</v>
      </c>
      <c r="J272" s="849">
        <v>8</v>
      </c>
      <c r="K272" s="850">
        <v>64221.44140625</v>
      </c>
    </row>
    <row r="273" spans="1:11" ht="14.4" customHeight="1" x14ac:dyDescent="0.3">
      <c r="A273" s="831" t="s">
        <v>590</v>
      </c>
      <c r="B273" s="832" t="s">
        <v>591</v>
      </c>
      <c r="C273" s="835" t="s">
        <v>620</v>
      </c>
      <c r="D273" s="863" t="s">
        <v>621</v>
      </c>
      <c r="E273" s="835" t="s">
        <v>2573</v>
      </c>
      <c r="F273" s="863" t="s">
        <v>2574</v>
      </c>
      <c r="G273" s="835" t="s">
        <v>2621</v>
      </c>
      <c r="H273" s="835" t="s">
        <v>2622</v>
      </c>
      <c r="I273" s="849">
        <v>8027.68017578125</v>
      </c>
      <c r="J273" s="849">
        <v>17</v>
      </c>
      <c r="K273" s="850">
        <v>136470.56298828125</v>
      </c>
    </row>
    <row r="274" spans="1:11" ht="14.4" customHeight="1" x14ac:dyDescent="0.3">
      <c r="A274" s="831" t="s">
        <v>590</v>
      </c>
      <c r="B274" s="832" t="s">
        <v>591</v>
      </c>
      <c r="C274" s="835" t="s">
        <v>620</v>
      </c>
      <c r="D274" s="863" t="s">
        <v>621</v>
      </c>
      <c r="E274" s="835" t="s">
        <v>2573</v>
      </c>
      <c r="F274" s="863" t="s">
        <v>2574</v>
      </c>
      <c r="G274" s="835" t="s">
        <v>2623</v>
      </c>
      <c r="H274" s="835" t="s">
        <v>2624</v>
      </c>
      <c r="I274" s="849">
        <v>9200</v>
      </c>
      <c r="J274" s="849">
        <v>1</v>
      </c>
      <c r="K274" s="850">
        <v>9200</v>
      </c>
    </row>
    <row r="275" spans="1:11" ht="14.4" customHeight="1" x14ac:dyDescent="0.3">
      <c r="A275" s="831" t="s">
        <v>590</v>
      </c>
      <c r="B275" s="832" t="s">
        <v>591</v>
      </c>
      <c r="C275" s="835" t="s">
        <v>620</v>
      </c>
      <c r="D275" s="863" t="s">
        <v>621</v>
      </c>
      <c r="E275" s="835" t="s">
        <v>2573</v>
      </c>
      <c r="F275" s="863" t="s">
        <v>2574</v>
      </c>
      <c r="G275" s="835" t="s">
        <v>2625</v>
      </c>
      <c r="H275" s="835" t="s">
        <v>2626</v>
      </c>
      <c r="I275" s="849">
        <v>43555.5390625</v>
      </c>
      <c r="J275" s="849">
        <v>1</v>
      </c>
      <c r="K275" s="850">
        <v>43555.5390625</v>
      </c>
    </row>
    <row r="276" spans="1:11" ht="14.4" customHeight="1" x14ac:dyDescent="0.3">
      <c r="A276" s="831" t="s">
        <v>590</v>
      </c>
      <c r="B276" s="832" t="s">
        <v>591</v>
      </c>
      <c r="C276" s="835" t="s">
        <v>620</v>
      </c>
      <c r="D276" s="863" t="s">
        <v>621</v>
      </c>
      <c r="E276" s="835" t="s">
        <v>2573</v>
      </c>
      <c r="F276" s="863" t="s">
        <v>2574</v>
      </c>
      <c r="G276" s="835" t="s">
        <v>2627</v>
      </c>
      <c r="H276" s="835" t="s">
        <v>2628</v>
      </c>
      <c r="I276" s="849">
        <v>43555.5390625</v>
      </c>
      <c r="J276" s="849">
        <v>1</v>
      </c>
      <c r="K276" s="850">
        <v>43555.5390625</v>
      </c>
    </row>
    <row r="277" spans="1:11" ht="14.4" customHeight="1" x14ac:dyDescent="0.3">
      <c r="A277" s="831" t="s">
        <v>590</v>
      </c>
      <c r="B277" s="832" t="s">
        <v>591</v>
      </c>
      <c r="C277" s="835" t="s">
        <v>620</v>
      </c>
      <c r="D277" s="863" t="s">
        <v>621</v>
      </c>
      <c r="E277" s="835" t="s">
        <v>2573</v>
      </c>
      <c r="F277" s="863" t="s">
        <v>2574</v>
      </c>
      <c r="G277" s="835" t="s">
        <v>2629</v>
      </c>
      <c r="H277" s="835" t="s">
        <v>2630</v>
      </c>
      <c r="I277" s="849">
        <v>0</v>
      </c>
      <c r="J277" s="849">
        <v>0</v>
      </c>
      <c r="K277" s="850">
        <v>481.47000122070312</v>
      </c>
    </row>
    <row r="278" spans="1:11" ht="14.4" customHeight="1" x14ac:dyDescent="0.3">
      <c r="A278" s="831" t="s">
        <v>590</v>
      </c>
      <c r="B278" s="832" t="s">
        <v>591</v>
      </c>
      <c r="C278" s="835" t="s">
        <v>620</v>
      </c>
      <c r="D278" s="863" t="s">
        <v>621</v>
      </c>
      <c r="E278" s="835" t="s">
        <v>2573</v>
      </c>
      <c r="F278" s="863" t="s">
        <v>2574</v>
      </c>
      <c r="G278" s="835" t="s">
        <v>2631</v>
      </c>
      <c r="H278" s="835" t="s">
        <v>2632</v>
      </c>
      <c r="I278" s="849">
        <v>23660.29296875</v>
      </c>
      <c r="J278" s="849">
        <v>3</v>
      </c>
      <c r="K278" s="850">
        <v>70980.87890625</v>
      </c>
    </row>
    <row r="279" spans="1:11" ht="14.4" customHeight="1" x14ac:dyDescent="0.3">
      <c r="A279" s="831" t="s">
        <v>590</v>
      </c>
      <c r="B279" s="832" t="s">
        <v>591</v>
      </c>
      <c r="C279" s="835" t="s">
        <v>620</v>
      </c>
      <c r="D279" s="863" t="s">
        <v>621</v>
      </c>
      <c r="E279" s="835" t="s">
        <v>2573</v>
      </c>
      <c r="F279" s="863" t="s">
        <v>2574</v>
      </c>
      <c r="G279" s="835" t="s">
        <v>2633</v>
      </c>
      <c r="H279" s="835" t="s">
        <v>2634</v>
      </c>
      <c r="I279" s="849">
        <v>23660.2978515625</v>
      </c>
      <c r="J279" s="849">
        <v>4</v>
      </c>
      <c r="K279" s="850">
        <v>94641.19140625</v>
      </c>
    </row>
    <row r="280" spans="1:11" ht="14.4" customHeight="1" x14ac:dyDescent="0.3">
      <c r="A280" s="831" t="s">
        <v>590</v>
      </c>
      <c r="B280" s="832" t="s">
        <v>591</v>
      </c>
      <c r="C280" s="835" t="s">
        <v>620</v>
      </c>
      <c r="D280" s="863" t="s">
        <v>621</v>
      </c>
      <c r="E280" s="835" t="s">
        <v>2573</v>
      </c>
      <c r="F280" s="863" t="s">
        <v>2574</v>
      </c>
      <c r="G280" s="835" t="s">
        <v>2635</v>
      </c>
      <c r="H280" s="835" t="s">
        <v>2636</v>
      </c>
      <c r="I280" s="849">
        <v>23660.30078125</v>
      </c>
      <c r="J280" s="849">
        <v>1</v>
      </c>
      <c r="K280" s="850">
        <v>23660.30078125</v>
      </c>
    </row>
    <row r="281" spans="1:11" ht="14.4" customHeight="1" x14ac:dyDescent="0.3">
      <c r="A281" s="831" t="s">
        <v>590</v>
      </c>
      <c r="B281" s="832" t="s">
        <v>591</v>
      </c>
      <c r="C281" s="835" t="s">
        <v>620</v>
      </c>
      <c r="D281" s="863" t="s">
        <v>621</v>
      </c>
      <c r="E281" s="835" t="s">
        <v>2573</v>
      </c>
      <c r="F281" s="863" t="s">
        <v>2574</v>
      </c>
      <c r="G281" s="835" t="s">
        <v>2637</v>
      </c>
      <c r="H281" s="835" t="s">
        <v>2638</v>
      </c>
      <c r="I281" s="849">
        <v>23660.294921875</v>
      </c>
      <c r="J281" s="849">
        <v>2</v>
      </c>
      <c r="K281" s="850">
        <v>47320.58984375</v>
      </c>
    </row>
    <row r="282" spans="1:11" ht="14.4" customHeight="1" x14ac:dyDescent="0.3">
      <c r="A282" s="831" t="s">
        <v>590</v>
      </c>
      <c r="B282" s="832" t="s">
        <v>591</v>
      </c>
      <c r="C282" s="835" t="s">
        <v>620</v>
      </c>
      <c r="D282" s="863" t="s">
        <v>621</v>
      </c>
      <c r="E282" s="835" t="s">
        <v>2573</v>
      </c>
      <c r="F282" s="863" t="s">
        <v>2574</v>
      </c>
      <c r="G282" s="835" t="s">
        <v>2639</v>
      </c>
      <c r="H282" s="835" t="s">
        <v>2640</v>
      </c>
      <c r="I282" s="849">
        <v>23660.30078125</v>
      </c>
      <c r="J282" s="849">
        <v>2</v>
      </c>
      <c r="K282" s="850">
        <v>47320.6015625</v>
      </c>
    </row>
    <row r="283" spans="1:11" ht="14.4" customHeight="1" x14ac:dyDescent="0.3">
      <c r="A283" s="831" t="s">
        <v>590</v>
      </c>
      <c r="B283" s="832" t="s">
        <v>591</v>
      </c>
      <c r="C283" s="835" t="s">
        <v>620</v>
      </c>
      <c r="D283" s="863" t="s">
        <v>621</v>
      </c>
      <c r="E283" s="835" t="s">
        <v>2573</v>
      </c>
      <c r="F283" s="863" t="s">
        <v>2574</v>
      </c>
      <c r="G283" s="835" t="s">
        <v>2641</v>
      </c>
      <c r="H283" s="835" t="s">
        <v>2642</v>
      </c>
      <c r="I283" s="849">
        <v>23660.30078125</v>
      </c>
      <c r="J283" s="849">
        <v>1</v>
      </c>
      <c r="K283" s="850">
        <v>23660.30078125</v>
      </c>
    </row>
    <row r="284" spans="1:11" ht="14.4" customHeight="1" x14ac:dyDescent="0.3">
      <c r="A284" s="831" t="s">
        <v>590</v>
      </c>
      <c r="B284" s="832" t="s">
        <v>591</v>
      </c>
      <c r="C284" s="835" t="s">
        <v>620</v>
      </c>
      <c r="D284" s="863" t="s">
        <v>621</v>
      </c>
      <c r="E284" s="835" t="s">
        <v>2573</v>
      </c>
      <c r="F284" s="863" t="s">
        <v>2574</v>
      </c>
      <c r="G284" s="835" t="s">
        <v>2643</v>
      </c>
      <c r="H284" s="835" t="s">
        <v>2644</v>
      </c>
      <c r="I284" s="849">
        <v>7024.60009765625</v>
      </c>
      <c r="J284" s="849">
        <v>2</v>
      </c>
      <c r="K284" s="850">
        <v>14049.2001953125</v>
      </c>
    </row>
    <row r="285" spans="1:11" ht="14.4" customHeight="1" x14ac:dyDescent="0.3">
      <c r="A285" s="831" t="s">
        <v>590</v>
      </c>
      <c r="B285" s="832" t="s">
        <v>591</v>
      </c>
      <c r="C285" s="835" t="s">
        <v>620</v>
      </c>
      <c r="D285" s="863" t="s">
        <v>621</v>
      </c>
      <c r="E285" s="835" t="s">
        <v>2573</v>
      </c>
      <c r="F285" s="863" t="s">
        <v>2574</v>
      </c>
      <c r="G285" s="835" t="s">
        <v>2645</v>
      </c>
      <c r="H285" s="835" t="s">
        <v>2646</v>
      </c>
      <c r="I285" s="849">
        <v>7024.60009765625</v>
      </c>
      <c r="J285" s="849">
        <v>1</v>
      </c>
      <c r="K285" s="850">
        <v>7024.60009765625</v>
      </c>
    </row>
    <row r="286" spans="1:11" ht="14.4" customHeight="1" x14ac:dyDescent="0.3">
      <c r="A286" s="831" t="s">
        <v>590</v>
      </c>
      <c r="B286" s="832" t="s">
        <v>591</v>
      </c>
      <c r="C286" s="835" t="s">
        <v>620</v>
      </c>
      <c r="D286" s="863" t="s">
        <v>621</v>
      </c>
      <c r="E286" s="835" t="s">
        <v>2573</v>
      </c>
      <c r="F286" s="863" t="s">
        <v>2574</v>
      </c>
      <c r="G286" s="835" t="s">
        <v>2647</v>
      </c>
      <c r="H286" s="835" t="s">
        <v>2648</v>
      </c>
      <c r="I286" s="849">
        <v>7024.68994140625</v>
      </c>
      <c r="J286" s="849">
        <v>2</v>
      </c>
      <c r="K286" s="850">
        <v>14049.3798828125</v>
      </c>
    </row>
    <row r="287" spans="1:11" ht="14.4" customHeight="1" x14ac:dyDescent="0.3">
      <c r="A287" s="831" t="s">
        <v>590</v>
      </c>
      <c r="B287" s="832" t="s">
        <v>591</v>
      </c>
      <c r="C287" s="835" t="s">
        <v>620</v>
      </c>
      <c r="D287" s="863" t="s">
        <v>621</v>
      </c>
      <c r="E287" s="835" t="s">
        <v>2573</v>
      </c>
      <c r="F287" s="863" t="s">
        <v>2574</v>
      </c>
      <c r="G287" s="835" t="s">
        <v>2649</v>
      </c>
      <c r="H287" s="835" t="s">
        <v>2650</v>
      </c>
      <c r="I287" s="849">
        <v>6900</v>
      </c>
      <c r="J287" s="849">
        <v>1</v>
      </c>
      <c r="K287" s="850">
        <v>6900</v>
      </c>
    </row>
    <row r="288" spans="1:11" ht="14.4" customHeight="1" x14ac:dyDescent="0.3">
      <c r="A288" s="831" t="s">
        <v>590</v>
      </c>
      <c r="B288" s="832" t="s">
        <v>591</v>
      </c>
      <c r="C288" s="835" t="s">
        <v>620</v>
      </c>
      <c r="D288" s="863" t="s">
        <v>621</v>
      </c>
      <c r="E288" s="835" t="s">
        <v>2573</v>
      </c>
      <c r="F288" s="863" t="s">
        <v>2574</v>
      </c>
      <c r="G288" s="835" t="s">
        <v>2651</v>
      </c>
      <c r="H288" s="835" t="s">
        <v>2652</v>
      </c>
      <c r="I288" s="849">
        <v>23660.30078125</v>
      </c>
      <c r="J288" s="849">
        <v>1</v>
      </c>
      <c r="K288" s="850">
        <v>23660.30078125</v>
      </c>
    </row>
    <row r="289" spans="1:11" ht="14.4" customHeight="1" x14ac:dyDescent="0.3">
      <c r="A289" s="831" t="s">
        <v>590</v>
      </c>
      <c r="B289" s="832" t="s">
        <v>591</v>
      </c>
      <c r="C289" s="835" t="s">
        <v>620</v>
      </c>
      <c r="D289" s="863" t="s">
        <v>621</v>
      </c>
      <c r="E289" s="835" t="s">
        <v>2573</v>
      </c>
      <c r="F289" s="863" t="s">
        <v>2574</v>
      </c>
      <c r="G289" s="835" t="s">
        <v>2653</v>
      </c>
      <c r="H289" s="835" t="s">
        <v>2654</v>
      </c>
      <c r="I289" s="849">
        <v>8540.7900390625</v>
      </c>
      <c r="J289" s="849">
        <v>2</v>
      </c>
      <c r="K289" s="850">
        <v>17081.580078125</v>
      </c>
    </row>
    <row r="290" spans="1:11" ht="14.4" customHeight="1" x14ac:dyDescent="0.3">
      <c r="A290" s="831" t="s">
        <v>590</v>
      </c>
      <c r="B290" s="832" t="s">
        <v>591</v>
      </c>
      <c r="C290" s="835" t="s">
        <v>620</v>
      </c>
      <c r="D290" s="863" t="s">
        <v>621</v>
      </c>
      <c r="E290" s="835" t="s">
        <v>2573</v>
      </c>
      <c r="F290" s="863" t="s">
        <v>2574</v>
      </c>
      <c r="G290" s="835" t="s">
        <v>2655</v>
      </c>
      <c r="H290" s="835" t="s">
        <v>2656</v>
      </c>
      <c r="I290" s="849">
        <v>7620.1833767361113</v>
      </c>
      <c r="J290" s="849">
        <v>8</v>
      </c>
      <c r="K290" s="850">
        <v>68326.320388793945</v>
      </c>
    </row>
    <row r="291" spans="1:11" ht="14.4" customHeight="1" x14ac:dyDescent="0.3">
      <c r="A291" s="831" t="s">
        <v>590</v>
      </c>
      <c r="B291" s="832" t="s">
        <v>591</v>
      </c>
      <c r="C291" s="835" t="s">
        <v>620</v>
      </c>
      <c r="D291" s="863" t="s">
        <v>621</v>
      </c>
      <c r="E291" s="835" t="s">
        <v>2573</v>
      </c>
      <c r="F291" s="863" t="s">
        <v>2574</v>
      </c>
      <c r="G291" s="835" t="s">
        <v>2657</v>
      </c>
      <c r="H291" s="835" t="s">
        <v>2658</v>
      </c>
      <c r="I291" s="849">
        <v>8540.7900390625</v>
      </c>
      <c r="J291" s="849">
        <v>1</v>
      </c>
      <c r="K291" s="850">
        <v>8540.7900390625</v>
      </c>
    </row>
    <row r="292" spans="1:11" ht="14.4" customHeight="1" x14ac:dyDescent="0.3">
      <c r="A292" s="831" t="s">
        <v>590</v>
      </c>
      <c r="B292" s="832" t="s">
        <v>591</v>
      </c>
      <c r="C292" s="835" t="s">
        <v>620</v>
      </c>
      <c r="D292" s="863" t="s">
        <v>621</v>
      </c>
      <c r="E292" s="835" t="s">
        <v>2573</v>
      </c>
      <c r="F292" s="863" t="s">
        <v>2574</v>
      </c>
      <c r="G292" s="835" t="s">
        <v>2659</v>
      </c>
      <c r="H292" s="835" t="s">
        <v>2660</v>
      </c>
      <c r="I292" s="849">
        <v>3512.58251953125</v>
      </c>
      <c r="J292" s="849">
        <v>12</v>
      </c>
      <c r="K292" s="850">
        <v>55213.920288085938</v>
      </c>
    </row>
    <row r="293" spans="1:11" ht="14.4" customHeight="1" x14ac:dyDescent="0.3">
      <c r="A293" s="831" t="s">
        <v>590</v>
      </c>
      <c r="B293" s="832" t="s">
        <v>591</v>
      </c>
      <c r="C293" s="835" t="s">
        <v>620</v>
      </c>
      <c r="D293" s="863" t="s">
        <v>621</v>
      </c>
      <c r="E293" s="835" t="s">
        <v>2573</v>
      </c>
      <c r="F293" s="863" t="s">
        <v>2574</v>
      </c>
      <c r="G293" s="835" t="s">
        <v>2661</v>
      </c>
      <c r="H293" s="835" t="s">
        <v>2662</v>
      </c>
      <c r="I293" s="849">
        <v>4601.16015625</v>
      </c>
      <c r="J293" s="849">
        <v>1</v>
      </c>
      <c r="K293" s="850">
        <v>4601.16015625</v>
      </c>
    </row>
    <row r="294" spans="1:11" ht="14.4" customHeight="1" x14ac:dyDescent="0.3">
      <c r="A294" s="831" t="s">
        <v>590</v>
      </c>
      <c r="B294" s="832" t="s">
        <v>591</v>
      </c>
      <c r="C294" s="835" t="s">
        <v>620</v>
      </c>
      <c r="D294" s="863" t="s">
        <v>621</v>
      </c>
      <c r="E294" s="835" t="s">
        <v>2573</v>
      </c>
      <c r="F294" s="863" t="s">
        <v>2574</v>
      </c>
      <c r="G294" s="835" t="s">
        <v>2663</v>
      </c>
      <c r="H294" s="835" t="s">
        <v>2664</v>
      </c>
      <c r="I294" s="849">
        <v>4511.41015625</v>
      </c>
      <c r="J294" s="849">
        <v>1</v>
      </c>
      <c r="K294" s="850">
        <v>4511.41015625</v>
      </c>
    </row>
    <row r="295" spans="1:11" ht="14.4" customHeight="1" x14ac:dyDescent="0.3">
      <c r="A295" s="831" t="s">
        <v>590</v>
      </c>
      <c r="B295" s="832" t="s">
        <v>591</v>
      </c>
      <c r="C295" s="835" t="s">
        <v>620</v>
      </c>
      <c r="D295" s="863" t="s">
        <v>621</v>
      </c>
      <c r="E295" s="835" t="s">
        <v>2573</v>
      </c>
      <c r="F295" s="863" t="s">
        <v>2574</v>
      </c>
      <c r="G295" s="835" t="s">
        <v>2665</v>
      </c>
      <c r="H295" s="835" t="s">
        <v>2666</v>
      </c>
      <c r="I295" s="849">
        <v>4511.419921875</v>
      </c>
      <c r="J295" s="849">
        <v>1</v>
      </c>
      <c r="K295" s="850">
        <v>4511.419921875</v>
      </c>
    </row>
    <row r="296" spans="1:11" ht="14.4" customHeight="1" x14ac:dyDescent="0.3">
      <c r="A296" s="831" t="s">
        <v>590</v>
      </c>
      <c r="B296" s="832" t="s">
        <v>591</v>
      </c>
      <c r="C296" s="835" t="s">
        <v>620</v>
      </c>
      <c r="D296" s="863" t="s">
        <v>621</v>
      </c>
      <c r="E296" s="835" t="s">
        <v>2573</v>
      </c>
      <c r="F296" s="863" t="s">
        <v>2574</v>
      </c>
      <c r="G296" s="835" t="s">
        <v>2667</v>
      </c>
      <c r="H296" s="835" t="s">
        <v>2668</v>
      </c>
      <c r="I296" s="849">
        <v>3440.0106770833331</v>
      </c>
      <c r="J296" s="849">
        <v>22</v>
      </c>
      <c r="K296" s="850">
        <v>101225.52026367187</v>
      </c>
    </row>
    <row r="297" spans="1:11" ht="14.4" customHeight="1" x14ac:dyDescent="0.3">
      <c r="A297" s="831" t="s">
        <v>590</v>
      </c>
      <c r="B297" s="832" t="s">
        <v>591</v>
      </c>
      <c r="C297" s="835" t="s">
        <v>620</v>
      </c>
      <c r="D297" s="863" t="s">
        <v>621</v>
      </c>
      <c r="E297" s="835" t="s">
        <v>2573</v>
      </c>
      <c r="F297" s="863" t="s">
        <v>2574</v>
      </c>
      <c r="G297" s="835" t="s">
        <v>2669</v>
      </c>
      <c r="H297" s="835" t="s">
        <v>2670</v>
      </c>
      <c r="I297" s="849">
        <v>4511.419921875</v>
      </c>
      <c r="J297" s="849">
        <v>4</v>
      </c>
      <c r="K297" s="850">
        <v>18045.6796875</v>
      </c>
    </row>
    <row r="298" spans="1:11" ht="14.4" customHeight="1" x14ac:dyDescent="0.3">
      <c r="A298" s="831" t="s">
        <v>590</v>
      </c>
      <c r="B298" s="832" t="s">
        <v>591</v>
      </c>
      <c r="C298" s="835" t="s">
        <v>620</v>
      </c>
      <c r="D298" s="863" t="s">
        <v>621</v>
      </c>
      <c r="E298" s="835" t="s">
        <v>2573</v>
      </c>
      <c r="F298" s="863" t="s">
        <v>2574</v>
      </c>
      <c r="G298" s="835" t="s">
        <v>2671</v>
      </c>
      <c r="H298" s="835" t="s">
        <v>2672</v>
      </c>
      <c r="I298" s="849">
        <v>3512.58251953125</v>
      </c>
      <c r="J298" s="849">
        <v>3</v>
      </c>
      <c r="K298" s="850">
        <v>13803.480072021484</v>
      </c>
    </row>
    <row r="299" spans="1:11" ht="14.4" customHeight="1" x14ac:dyDescent="0.3">
      <c r="A299" s="831" t="s">
        <v>590</v>
      </c>
      <c r="B299" s="832" t="s">
        <v>591</v>
      </c>
      <c r="C299" s="835" t="s">
        <v>620</v>
      </c>
      <c r="D299" s="863" t="s">
        <v>621</v>
      </c>
      <c r="E299" s="835" t="s">
        <v>2573</v>
      </c>
      <c r="F299" s="863" t="s">
        <v>2574</v>
      </c>
      <c r="G299" s="835" t="s">
        <v>2673</v>
      </c>
      <c r="H299" s="835" t="s">
        <v>2674</v>
      </c>
      <c r="I299" s="849">
        <v>4270.39501953125</v>
      </c>
      <c r="J299" s="849">
        <v>2</v>
      </c>
      <c r="K299" s="850">
        <v>17260.560083618388</v>
      </c>
    </row>
    <row r="300" spans="1:11" ht="14.4" customHeight="1" x14ac:dyDescent="0.3">
      <c r="A300" s="831" t="s">
        <v>590</v>
      </c>
      <c r="B300" s="832" t="s">
        <v>591</v>
      </c>
      <c r="C300" s="835" t="s">
        <v>620</v>
      </c>
      <c r="D300" s="863" t="s">
        <v>621</v>
      </c>
      <c r="E300" s="835" t="s">
        <v>2573</v>
      </c>
      <c r="F300" s="863" t="s">
        <v>2574</v>
      </c>
      <c r="G300" s="835" t="s">
        <v>2675</v>
      </c>
      <c r="H300" s="835" t="s">
        <v>2676</v>
      </c>
      <c r="I300" s="849">
        <v>5390.009765625</v>
      </c>
      <c r="J300" s="849">
        <v>1</v>
      </c>
      <c r="K300" s="850">
        <v>5390.009765625</v>
      </c>
    </row>
    <row r="301" spans="1:11" ht="14.4" customHeight="1" x14ac:dyDescent="0.3">
      <c r="A301" s="831" t="s">
        <v>590</v>
      </c>
      <c r="B301" s="832" t="s">
        <v>591</v>
      </c>
      <c r="C301" s="835" t="s">
        <v>620</v>
      </c>
      <c r="D301" s="863" t="s">
        <v>621</v>
      </c>
      <c r="E301" s="835" t="s">
        <v>2573</v>
      </c>
      <c r="F301" s="863" t="s">
        <v>2574</v>
      </c>
      <c r="G301" s="835" t="s">
        <v>2677</v>
      </c>
      <c r="H301" s="835" t="s">
        <v>2678</v>
      </c>
      <c r="I301" s="849">
        <v>5390</v>
      </c>
      <c r="J301" s="849">
        <v>4</v>
      </c>
      <c r="K301" s="850">
        <v>21560</v>
      </c>
    </row>
    <row r="302" spans="1:11" ht="14.4" customHeight="1" x14ac:dyDescent="0.3">
      <c r="A302" s="831" t="s">
        <v>590</v>
      </c>
      <c r="B302" s="832" t="s">
        <v>591</v>
      </c>
      <c r="C302" s="835" t="s">
        <v>620</v>
      </c>
      <c r="D302" s="863" t="s">
        <v>621</v>
      </c>
      <c r="E302" s="835" t="s">
        <v>2573</v>
      </c>
      <c r="F302" s="863" t="s">
        <v>2574</v>
      </c>
      <c r="G302" s="835" t="s">
        <v>2679</v>
      </c>
      <c r="H302" s="835" t="s">
        <v>2680</v>
      </c>
      <c r="I302" s="849">
        <v>5390</v>
      </c>
      <c r="J302" s="849">
        <v>2</v>
      </c>
      <c r="K302" s="850">
        <v>10780</v>
      </c>
    </row>
    <row r="303" spans="1:11" ht="14.4" customHeight="1" x14ac:dyDescent="0.3">
      <c r="A303" s="831" t="s">
        <v>590</v>
      </c>
      <c r="B303" s="832" t="s">
        <v>591</v>
      </c>
      <c r="C303" s="835" t="s">
        <v>620</v>
      </c>
      <c r="D303" s="863" t="s">
        <v>621</v>
      </c>
      <c r="E303" s="835" t="s">
        <v>2573</v>
      </c>
      <c r="F303" s="863" t="s">
        <v>2574</v>
      </c>
      <c r="G303" s="835" t="s">
        <v>2681</v>
      </c>
      <c r="H303" s="835" t="s">
        <v>2682</v>
      </c>
      <c r="I303" s="849">
        <v>6281.118252840909</v>
      </c>
      <c r="J303" s="849">
        <v>8</v>
      </c>
      <c r="K303" s="850">
        <v>68326.310775756836</v>
      </c>
    </row>
    <row r="304" spans="1:11" ht="14.4" customHeight="1" x14ac:dyDescent="0.3">
      <c r="A304" s="831" t="s">
        <v>590</v>
      </c>
      <c r="B304" s="832" t="s">
        <v>591</v>
      </c>
      <c r="C304" s="835" t="s">
        <v>620</v>
      </c>
      <c r="D304" s="863" t="s">
        <v>621</v>
      </c>
      <c r="E304" s="835" t="s">
        <v>2573</v>
      </c>
      <c r="F304" s="863" t="s">
        <v>2574</v>
      </c>
      <c r="G304" s="835" t="s">
        <v>2683</v>
      </c>
      <c r="H304" s="835" t="s">
        <v>2684</v>
      </c>
      <c r="I304" s="849">
        <v>13883.4697265625</v>
      </c>
      <c r="J304" s="849">
        <v>2</v>
      </c>
      <c r="K304" s="850">
        <v>27766.939453125</v>
      </c>
    </row>
    <row r="305" spans="1:11" ht="14.4" customHeight="1" x14ac:dyDescent="0.3">
      <c r="A305" s="831" t="s">
        <v>590</v>
      </c>
      <c r="B305" s="832" t="s">
        <v>591</v>
      </c>
      <c r="C305" s="835" t="s">
        <v>620</v>
      </c>
      <c r="D305" s="863" t="s">
        <v>621</v>
      </c>
      <c r="E305" s="835" t="s">
        <v>2573</v>
      </c>
      <c r="F305" s="863" t="s">
        <v>2574</v>
      </c>
      <c r="G305" s="835" t="s">
        <v>2685</v>
      </c>
      <c r="H305" s="835" t="s">
        <v>2686</v>
      </c>
      <c r="I305" s="849">
        <v>6941.72998046875</v>
      </c>
      <c r="J305" s="849">
        <v>1</v>
      </c>
      <c r="K305" s="850">
        <v>14165.969970703125</v>
      </c>
    </row>
    <row r="306" spans="1:11" ht="14.4" customHeight="1" x14ac:dyDescent="0.3">
      <c r="A306" s="831" t="s">
        <v>590</v>
      </c>
      <c r="B306" s="832" t="s">
        <v>591</v>
      </c>
      <c r="C306" s="835" t="s">
        <v>620</v>
      </c>
      <c r="D306" s="863" t="s">
        <v>621</v>
      </c>
      <c r="E306" s="835" t="s">
        <v>2573</v>
      </c>
      <c r="F306" s="863" t="s">
        <v>2574</v>
      </c>
      <c r="G306" s="835" t="s">
        <v>2687</v>
      </c>
      <c r="H306" s="835" t="s">
        <v>2688</v>
      </c>
      <c r="I306" s="849">
        <v>13883.4697265625</v>
      </c>
      <c r="J306" s="849">
        <v>1</v>
      </c>
      <c r="K306" s="850">
        <v>13883.4697265625</v>
      </c>
    </row>
    <row r="307" spans="1:11" ht="14.4" customHeight="1" x14ac:dyDescent="0.3">
      <c r="A307" s="831" t="s">
        <v>590</v>
      </c>
      <c r="B307" s="832" t="s">
        <v>591</v>
      </c>
      <c r="C307" s="835" t="s">
        <v>620</v>
      </c>
      <c r="D307" s="863" t="s">
        <v>621</v>
      </c>
      <c r="E307" s="835" t="s">
        <v>2573</v>
      </c>
      <c r="F307" s="863" t="s">
        <v>2574</v>
      </c>
      <c r="G307" s="835" t="s">
        <v>2689</v>
      </c>
      <c r="H307" s="835" t="s">
        <v>2690</v>
      </c>
      <c r="I307" s="849">
        <v>13883.4599609375</v>
      </c>
      <c r="J307" s="849">
        <v>1</v>
      </c>
      <c r="K307" s="850">
        <v>13883.4599609375</v>
      </c>
    </row>
    <row r="308" spans="1:11" ht="14.4" customHeight="1" x14ac:dyDescent="0.3">
      <c r="A308" s="831" t="s">
        <v>590</v>
      </c>
      <c r="B308" s="832" t="s">
        <v>591</v>
      </c>
      <c r="C308" s="835" t="s">
        <v>620</v>
      </c>
      <c r="D308" s="863" t="s">
        <v>621</v>
      </c>
      <c r="E308" s="835" t="s">
        <v>2573</v>
      </c>
      <c r="F308" s="863" t="s">
        <v>2574</v>
      </c>
      <c r="G308" s="835" t="s">
        <v>2691</v>
      </c>
      <c r="H308" s="835" t="s">
        <v>2692</v>
      </c>
      <c r="I308" s="849">
        <v>13883.4697265625</v>
      </c>
      <c r="J308" s="849">
        <v>1</v>
      </c>
      <c r="K308" s="850">
        <v>13883.4697265625</v>
      </c>
    </row>
    <row r="309" spans="1:11" ht="14.4" customHeight="1" x14ac:dyDescent="0.3">
      <c r="A309" s="831" t="s">
        <v>590</v>
      </c>
      <c r="B309" s="832" t="s">
        <v>591</v>
      </c>
      <c r="C309" s="835" t="s">
        <v>620</v>
      </c>
      <c r="D309" s="863" t="s">
        <v>621</v>
      </c>
      <c r="E309" s="835" t="s">
        <v>2573</v>
      </c>
      <c r="F309" s="863" t="s">
        <v>2574</v>
      </c>
      <c r="G309" s="835" t="s">
        <v>2693</v>
      </c>
      <c r="H309" s="835" t="s">
        <v>2694</v>
      </c>
      <c r="I309" s="849">
        <v>3123</v>
      </c>
      <c r="J309" s="849">
        <v>1</v>
      </c>
      <c r="K309" s="850">
        <v>3123</v>
      </c>
    </row>
    <row r="310" spans="1:11" ht="14.4" customHeight="1" x14ac:dyDescent="0.3">
      <c r="A310" s="831" t="s">
        <v>590</v>
      </c>
      <c r="B310" s="832" t="s">
        <v>591</v>
      </c>
      <c r="C310" s="835" t="s">
        <v>620</v>
      </c>
      <c r="D310" s="863" t="s">
        <v>621</v>
      </c>
      <c r="E310" s="835" t="s">
        <v>2573</v>
      </c>
      <c r="F310" s="863" t="s">
        <v>2574</v>
      </c>
      <c r="G310" s="835" t="s">
        <v>2695</v>
      </c>
      <c r="H310" s="835" t="s">
        <v>2696</v>
      </c>
      <c r="I310" s="849">
        <v>3123</v>
      </c>
      <c r="J310" s="849">
        <v>1</v>
      </c>
      <c r="K310" s="850">
        <v>3123</v>
      </c>
    </row>
    <row r="311" spans="1:11" ht="14.4" customHeight="1" x14ac:dyDescent="0.3">
      <c r="A311" s="831" t="s">
        <v>590</v>
      </c>
      <c r="B311" s="832" t="s">
        <v>591</v>
      </c>
      <c r="C311" s="835" t="s">
        <v>620</v>
      </c>
      <c r="D311" s="863" t="s">
        <v>621</v>
      </c>
      <c r="E311" s="835" t="s">
        <v>2573</v>
      </c>
      <c r="F311" s="863" t="s">
        <v>2574</v>
      </c>
      <c r="G311" s="835" t="s">
        <v>2697</v>
      </c>
      <c r="H311" s="835" t="s">
        <v>2698</v>
      </c>
      <c r="I311" s="849">
        <v>3123</v>
      </c>
      <c r="J311" s="849">
        <v>1</v>
      </c>
      <c r="K311" s="850">
        <v>3123</v>
      </c>
    </row>
    <row r="312" spans="1:11" ht="14.4" customHeight="1" x14ac:dyDescent="0.3">
      <c r="A312" s="831" t="s">
        <v>590</v>
      </c>
      <c r="B312" s="832" t="s">
        <v>591</v>
      </c>
      <c r="C312" s="835" t="s">
        <v>620</v>
      </c>
      <c r="D312" s="863" t="s">
        <v>621</v>
      </c>
      <c r="E312" s="835" t="s">
        <v>2573</v>
      </c>
      <c r="F312" s="863" t="s">
        <v>2574</v>
      </c>
      <c r="G312" s="835" t="s">
        <v>2699</v>
      </c>
      <c r="H312" s="835" t="s">
        <v>2700</v>
      </c>
      <c r="I312" s="849">
        <v>2611.739990234375</v>
      </c>
      <c r="J312" s="849">
        <v>1</v>
      </c>
      <c r="K312" s="850">
        <v>2611.739990234375</v>
      </c>
    </row>
    <row r="313" spans="1:11" ht="14.4" customHeight="1" x14ac:dyDescent="0.3">
      <c r="A313" s="831" t="s">
        <v>590</v>
      </c>
      <c r="B313" s="832" t="s">
        <v>591</v>
      </c>
      <c r="C313" s="835" t="s">
        <v>620</v>
      </c>
      <c r="D313" s="863" t="s">
        <v>621</v>
      </c>
      <c r="E313" s="835" t="s">
        <v>2573</v>
      </c>
      <c r="F313" s="863" t="s">
        <v>2574</v>
      </c>
      <c r="G313" s="835" t="s">
        <v>2701</v>
      </c>
      <c r="H313" s="835" t="s">
        <v>2702</v>
      </c>
      <c r="I313" s="849">
        <v>2611.739990234375</v>
      </c>
      <c r="J313" s="849">
        <v>1</v>
      </c>
      <c r="K313" s="850">
        <v>2611.739990234375</v>
      </c>
    </row>
    <row r="314" spans="1:11" ht="14.4" customHeight="1" x14ac:dyDescent="0.3">
      <c r="A314" s="831" t="s">
        <v>590</v>
      </c>
      <c r="B314" s="832" t="s">
        <v>591</v>
      </c>
      <c r="C314" s="835" t="s">
        <v>620</v>
      </c>
      <c r="D314" s="863" t="s">
        <v>621</v>
      </c>
      <c r="E314" s="835" t="s">
        <v>2573</v>
      </c>
      <c r="F314" s="863" t="s">
        <v>2574</v>
      </c>
      <c r="G314" s="835" t="s">
        <v>2703</v>
      </c>
      <c r="H314" s="835" t="s">
        <v>2704</v>
      </c>
      <c r="I314" s="849">
        <v>2611.739990234375</v>
      </c>
      <c r="J314" s="849">
        <v>1</v>
      </c>
      <c r="K314" s="850">
        <v>2611.739990234375</v>
      </c>
    </row>
    <row r="315" spans="1:11" ht="14.4" customHeight="1" x14ac:dyDescent="0.3">
      <c r="A315" s="831" t="s">
        <v>590</v>
      </c>
      <c r="B315" s="832" t="s">
        <v>591</v>
      </c>
      <c r="C315" s="835" t="s">
        <v>620</v>
      </c>
      <c r="D315" s="863" t="s">
        <v>621</v>
      </c>
      <c r="E315" s="835" t="s">
        <v>2573</v>
      </c>
      <c r="F315" s="863" t="s">
        <v>2574</v>
      </c>
      <c r="G315" s="835" t="s">
        <v>2705</v>
      </c>
      <c r="H315" s="835" t="s">
        <v>2706</v>
      </c>
      <c r="I315" s="849">
        <v>2611.739990234375</v>
      </c>
      <c r="J315" s="849">
        <v>1</v>
      </c>
      <c r="K315" s="850">
        <v>2611.739990234375</v>
      </c>
    </row>
    <row r="316" spans="1:11" ht="14.4" customHeight="1" x14ac:dyDescent="0.3">
      <c r="A316" s="831" t="s">
        <v>590</v>
      </c>
      <c r="B316" s="832" t="s">
        <v>591</v>
      </c>
      <c r="C316" s="835" t="s">
        <v>620</v>
      </c>
      <c r="D316" s="863" t="s">
        <v>621</v>
      </c>
      <c r="E316" s="835" t="s">
        <v>2573</v>
      </c>
      <c r="F316" s="863" t="s">
        <v>2574</v>
      </c>
      <c r="G316" s="835" t="s">
        <v>2707</v>
      </c>
      <c r="H316" s="835" t="s">
        <v>2708</v>
      </c>
      <c r="I316" s="849">
        <v>2611.739990234375</v>
      </c>
      <c r="J316" s="849">
        <v>2</v>
      </c>
      <c r="K316" s="850">
        <v>5223.47998046875</v>
      </c>
    </row>
    <row r="317" spans="1:11" ht="14.4" customHeight="1" x14ac:dyDescent="0.3">
      <c r="A317" s="831" t="s">
        <v>590</v>
      </c>
      <c r="B317" s="832" t="s">
        <v>591</v>
      </c>
      <c r="C317" s="835" t="s">
        <v>620</v>
      </c>
      <c r="D317" s="863" t="s">
        <v>621</v>
      </c>
      <c r="E317" s="835" t="s">
        <v>2573</v>
      </c>
      <c r="F317" s="863" t="s">
        <v>2574</v>
      </c>
      <c r="G317" s="835" t="s">
        <v>2709</v>
      </c>
      <c r="H317" s="835" t="s">
        <v>2710</v>
      </c>
      <c r="I317" s="849">
        <v>2611.739990234375</v>
      </c>
      <c r="J317" s="849">
        <v>3</v>
      </c>
      <c r="K317" s="850">
        <v>7835.219970703125</v>
      </c>
    </row>
    <row r="318" spans="1:11" ht="14.4" customHeight="1" x14ac:dyDescent="0.3">
      <c r="A318" s="831" t="s">
        <v>590</v>
      </c>
      <c r="B318" s="832" t="s">
        <v>591</v>
      </c>
      <c r="C318" s="835" t="s">
        <v>620</v>
      </c>
      <c r="D318" s="863" t="s">
        <v>621</v>
      </c>
      <c r="E318" s="835" t="s">
        <v>2573</v>
      </c>
      <c r="F318" s="863" t="s">
        <v>2574</v>
      </c>
      <c r="G318" s="835" t="s">
        <v>2711</v>
      </c>
      <c r="H318" s="835" t="s">
        <v>2712</v>
      </c>
      <c r="I318" s="849">
        <v>2611.739990234375</v>
      </c>
      <c r="J318" s="849">
        <v>4</v>
      </c>
      <c r="K318" s="850">
        <v>10446.9599609375</v>
      </c>
    </row>
    <row r="319" spans="1:11" ht="14.4" customHeight="1" x14ac:dyDescent="0.3">
      <c r="A319" s="831" t="s">
        <v>590</v>
      </c>
      <c r="B319" s="832" t="s">
        <v>591</v>
      </c>
      <c r="C319" s="835" t="s">
        <v>620</v>
      </c>
      <c r="D319" s="863" t="s">
        <v>621</v>
      </c>
      <c r="E319" s="835" t="s">
        <v>2573</v>
      </c>
      <c r="F319" s="863" t="s">
        <v>2574</v>
      </c>
      <c r="G319" s="835" t="s">
        <v>2713</v>
      </c>
      <c r="H319" s="835" t="s">
        <v>2714</v>
      </c>
      <c r="I319" s="849">
        <v>2611.739990234375</v>
      </c>
      <c r="J319" s="849">
        <v>3</v>
      </c>
      <c r="K319" s="850">
        <v>7835.219970703125</v>
      </c>
    </row>
    <row r="320" spans="1:11" ht="14.4" customHeight="1" x14ac:dyDescent="0.3">
      <c r="A320" s="831" t="s">
        <v>590</v>
      </c>
      <c r="B320" s="832" t="s">
        <v>591</v>
      </c>
      <c r="C320" s="835" t="s">
        <v>620</v>
      </c>
      <c r="D320" s="863" t="s">
        <v>621</v>
      </c>
      <c r="E320" s="835" t="s">
        <v>2573</v>
      </c>
      <c r="F320" s="863" t="s">
        <v>2574</v>
      </c>
      <c r="G320" s="835" t="s">
        <v>2715</v>
      </c>
      <c r="H320" s="835" t="s">
        <v>2716</v>
      </c>
      <c r="I320" s="849">
        <v>2611.739990234375</v>
      </c>
      <c r="J320" s="849">
        <v>7</v>
      </c>
      <c r="K320" s="850">
        <v>18282.179931640625</v>
      </c>
    </row>
    <row r="321" spans="1:11" ht="14.4" customHeight="1" x14ac:dyDescent="0.3">
      <c r="A321" s="831" t="s">
        <v>590</v>
      </c>
      <c r="B321" s="832" t="s">
        <v>591</v>
      </c>
      <c r="C321" s="835" t="s">
        <v>620</v>
      </c>
      <c r="D321" s="863" t="s">
        <v>621</v>
      </c>
      <c r="E321" s="835" t="s">
        <v>2573</v>
      </c>
      <c r="F321" s="863" t="s">
        <v>2574</v>
      </c>
      <c r="G321" s="835" t="s">
        <v>2717</v>
      </c>
      <c r="H321" s="835" t="s">
        <v>2718</v>
      </c>
      <c r="I321" s="849">
        <v>2611.739990234375</v>
      </c>
      <c r="J321" s="849">
        <v>2</v>
      </c>
      <c r="K321" s="850">
        <v>5223.47998046875</v>
      </c>
    </row>
    <row r="322" spans="1:11" ht="14.4" customHeight="1" x14ac:dyDescent="0.3">
      <c r="A322" s="831" t="s">
        <v>590</v>
      </c>
      <c r="B322" s="832" t="s">
        <v>591</v>
      </c>
      <c r="C322" s="835" t="s">
        <v>620</v>
      </c>
      <c r="D322" s="863" t="s">
        <v>621</v>
      </c>
      <c r="E322" s="835" t="s">
        <v>2573</v>
      </c>
      <c r="F322" s="863" t="s">
        <v>2574</v>
      </c>
      <c r="G322" s="835" t="s">
        <v>2719</v>
      </c>
      <c r="H322" s="835" t="s">
        <v>2720</v>
      </c>
      <c r="I322" s="849">
        <v>2611.739990234375</v>
      </c>
      <c r="J322" s="849">
        <v>3</v>
      </c>
      <c r="K322" s="850">
        <v>7835.219970703125</v>
      </c>
    </row>
    <row r="323" spans="1:11" ht="14.4" customHeight="1" x14ac:dyDescent="0.3">
      <c r="A323" s="831" t="s">
        <v>590</v>
      </c>
      <c r="B323" s="832" t="s">
        <v>591</v>
      </c>
      <c r="C323" s="835" t="s">
        <v>620</v>
      </c>
      <c r="D323" s="863" t="s">
        <v>621</v>
      </c>
      <c r="E323" s="835" t="s">
        <v>2573</v>
      </c>
      <c r="F323" s="863" t="s">
        <v>2574</v>
      </c>
      <c r="G323" s="835" t="s">
        <v>2721</v>
      </c>
      <c r="H323" s="835" t="s">
        <v>2722</v>
      </c>
      <c r="I323" s="849">
        <v>12650</v>
      </c>
      <c r="J323" s="849">
        <v>3</v>
      </c>
      <c r="K323" s="850">
        <v>37950</v>
      </c>
    </row>
    <row r="324" spans="1:11" ht="14.4" customHeight="1" x14ac:dyDescent="0.3">
      <c r="A324" s="831" t="s">
        <v>590</v>
      </c>
      <c r="B324" s="832" t="s">
        <v>591</v>
      </c>
      <c r="C324" s="835" t="s">
        <v>620</v>
      </c>
      <c r="D324" s="863" t="s">
        <v>621</v>
      </c>
      <c r="E324" s="835" t="s">
        <v>2573</v>
      </c>
      <c r="F324" s="863" t="s">
        <v>2574</v>
      </c>
      <c r="G324" s="835" t="s">
        <v>2723</v>
      </c>
      <c r="H324" s="835" t="s">
        <v>2724</v>
      </c>
      <c r="I324" s="849">
        <v>12650</v>
      </c>
      <c r="J324" s="849">
        <v>5</v>
      </c>
      <c r="K324" s="850">
        <v>63250</v>
      </c>
    </row>
    <row r="325" spans="1:11" ht="14.4" customHeight="1" x14ac:dyDescent="0.3">
      <c r="A325" s="831" t="s">
        <v>590</v>
      </c>
      <c r="B325" s="832" t="s">
        <v>591</v>
      </c>
      <c r="C325" s="835" t="s">
        <v>620</v>
      </c>
      <c r="D325" s="863" t="s">
        <v>621</v>
      </c>
      <c r="E325" s="835" t="s">
        <v>2573</v>
      </c>
      <c r="F325" s="863" t="s">
        <v>2574</v>
      </c>
      <c r="G325" s="835" t="s">
        <v>2725</v>
      </c>
      <c r="H325" s="835" t="s">
        <v>2726</v>
      </c>
      <c r="I325" s="849">
        <v>16327.48046875</v>
      </c>
      <c r="J325" s="849">
        <v>2</v>
      </c>
      <c r="K325" s="850">
        <v>32654.9609375</v>
      </c>
    </row>
    <row r="326" spans="1:11" ht="14.4" customHeight="1" x14ac:dyDescent="0.3">
      <c r="A326" s="831" t="s">
        <v>590</v>
      </c>
      <c r="B326" s="832" t="s">
        <v>591</v>
      </c>
      <c r="C326" s="835" t="s">
        <v>620</v>
      </c>
      <c r="D326" s="863" t="s">
        <v>621</v>
      </c>
      <c r="E326" s="835" t="s">
        <v>2573</v>
      </c>
      <c r="F326" s="863" t="s">
        <v>2574</v>
      </c>
      <c r="G326" s="835" t="s">
        <v>2727</v>
      </c>
      <c r="H326" s="835" t="s">
        <v>2728</v>
      </c>
      <c r="I326" s="849">
        <v>16327.48046875</v>
      </c>
      <c r="J326" s="849">
        <v>2</v>
      </c>
      <c r="K326" s="850">
        <v>32654.9609375</v>
      </c>
    </row>
    <row r="327" spans="1:11" ht="14.4" customHeight="1" x14ac:dyDescent="0.3">
      <c r="A327" s="831" t="s">
        <v>590</v>
      </c>
      <c r="B327" s="832" t="s">
        <v>591</v>
      </c>
      <c r="C327" s="835" t="s">
        <v>620</v>
      </c>
      <c r="D327" s="863" t="s">
        <v>621</v>
      </c>
      <c r="E327" s="835" t="s">
        <v>2573</v>
      </c>
      <c r="F327" s="863" t="s">
        <v>2574</v>
      </c>
      <c r="G327" s="835" t="s">
        <v>2729</v>
      </c>
      <c r="H327" s="835" t="s">
        <v>2730</v>
      </c>
      <c r="I327" s="849">
        <v>16327.48046875</v>
      </c>
      <c r="J327" s="849">
        <v>1</v>
      </c>
      <c r="K327" s="850">
        <v>16327.48046875</v>
      </c>
    </row>
    <row r="328" spans="1:11" ht="14.4" customHeight="1" x14ac:dyDescent="0.3">
      <c r="A328" s="831" t="s">
        <v>590</v>
      </c>
      <c r="B328" s="832" t="s">
        <v>591</v>
      </c>
      <c r="C328" s="835" t="s">
        <v>620</v>
      </c>
      <c r="D328" s="863" t="s">
        <v>621</v>
      </c>
      <c r="E328" s="835" t="s">
        <v>2573</v>
      </c>
      <c r="F328" s="863" t="s">
        <v>2574</v>
      </c>
      <c r="G328" s="835" t="s">
        <v>2731</v>
      </c>
      <c r="H328" s="835" t="s">
        <v>2732</v>
      </c>
      <c r="I328" s="849">
        <v>9091.009765625</v>
      </c>
      <c r="J328" s="849">
        <v>4</v>
      </c>
      <c r="K328" s="850">
        <v>36364.0390625</v>
      </c>
    </row>
    <row r="329" spans="1:11" ht="14.4" customHeight="1" x14ac:dyDescent="0.3">
      <c r="A329" s="831" t="s">
        <v>590</v>
      </c>
      <c r="B329" s="832" t="s">
        <v>591</v>
      </c>
      <c r="C329" s="835" t="s">
        <v>620</v>
      </c>
      <c r="D329" s="863" t="s">
        <v>621</v>
      </c>
      <c r="E329" s="835" t="s">
        <v>2573</v>
      </c>
      <c r="F329" s="863" t="s">
        <v>2574</v>
      </c>
      <c r="G329" s="835" t="s">
        <v>2733</v>
      </c>
      <c r="H329" s="835" t="s">
        <v>2734</v>
      </c>
      <c r="I329" s="849">
        <v>9091.009765625</v>
      </c>
      <c r="J329" s="849">
        <v>1</v>
      </c>
      <c r="K329" s="850">
        <v>9091.009765625</v>
      </c>
    </row>
    <row r="330" spans="1:11" ht="14.4" customHeight="1" x14ac:dyDescent="0.3">
      <c r="A330" s="831" t="s">
        <v>590</v>
      </c>
      <c r="B330" s="832" t="s">
        <v>591</v>
      </c>
      <c r="C330" s="835" t="s">
        <v>620</v>
      </c>
      <c r="D330" s="863" t="s">
        <v>621</v>
      </c>
      <c r="E330" s="835" t="s">
        <v>2573</v>
      </c>
      <c r="F330" s="863" t="s">
        <v>2574</v>
      </c>
      <c r="G330" s="835" t="s">
        <v>2735</v>
      </c>
      <c r="H330" s="835" t="s">
        <v>2736</v>
      </c>
      <c r="I330" s="849">
        <v>16100</v>
      </c>
      <c r="J330" s="849">
        <v>7</v>
      </c>
      <c r="K330" s="850">
        <v>112700</v>
      </c>
    </row>
    <row r="331" spans="1:11" ht="14.4" customHeight="1" x14ac:dyDescent="0.3">
      <c r="A331" s="831" t="s">
        <v>590</v>
      </c>
      <c r="B331" s="832" t="s">
        <v>591</v>
      </c>
      <c r="C331" s="835" t="s">
        <v>620</v>
      </c>
      <c r="D331" s="863" t="s">
        <v>621</v>
      </c>
      <c r="E331" s="835" t="s">
        <v>2573</v>
      </c>
      <c r="F331" s="863" t="s">
        <v>2574</v>
      </c>
      <c r="G331" s="835" t="s">
        <v>2737</v>
      </c>
      <c r="H331" s="835" t="s">
        <v>2738</v>
      </c>
      <c r="I331" s="849">
        <v>16100</v>
      </c>
      <c r="J331" s="849">
        <v>8</v>
      </c>
      <c r="K331" s="850">
        <v>128800</v>
      </c>
    </row>
    <row r="332" spans="1:11" ht="14.4" customHeight="1" x14ac:dyDescent="0.3">
      <c r="A332" s="831" t="s">
        <v>590</v>
      </c>
      <c r="B332" s="832" t="s">
        <v>591</v>
      </c>
      <c r="C332" s="835" t="s">
        <v>620</v>
      </c>
      <c r="D332" s="863" t="s">
        <v>621</v>
      </c>
      <c r="E332" s="835" t="s">
        <v>2573</v>
      </c>
      <c r="F332" s="863" t="s">
        <v>2574</v>
      </c>
      <c r="G332" s="835" t="s">
        <v>2739</v>
      </c>
      <c r="H332" s="835" t="s">
        <v>2740</v>
      </c>
      <c r="I332" s="849">
        <v>16100</v>
      </c>
      <c r="J332" s="849">
        <v>9</v>
      </c>
      <c r="K332" s="850">
        <v>144900</v>
      </c>
    </row>
    <row r="333" spans="1:11" ht="14.4" customHeight="1" x14ac:dyDescent="0.3">
      <c r="A333" s="831" t="s">
        <v>590</v>
      </c>
      <c r="B333" s="832" t="s">
        <v>591</v>
      </c>
      <c r="C333" s="835" t="s">
        <v>620</v>
      </c>
      <c r="D333" s="863" t="s">
        <v>621</v>
      </c>
      <c r="E333" s="835" t="s">
        <v>2573</v>
      </c>
      <c r="F333" s="863" t="s">
        <v>2574</v>
      </c>
      <c r="G333" s="835" t="s">
        <v>2741</v>
      </c>
      <c r="H333" s="835" t="s">
        <v>2742</v>
      </c>
      <c r="I333" s="849">
        <v>12650</v>
      </c>
      <c r="J333" s="849">
        <v>3</v>
      </c>
      <c r="K333" s="850">
        <v>37950</v>
      </c>
    </row>
    <row r="334" spans="1:11" ht="14.4" customHeight="1" x14ac:dyDescent="0.3">
      <c r="A334" s="831" t="s">
        <v>590</v>
      </c>
      <c r="B334" s="832" t="s">
        <v>591</v>
      </c>
      <c r="C334" s="835" t="s">
        <v>620</v>
      </c>
      <c r="D334" s="863" t="s">
        <v>621</v>
      </c>
      <c r="E334" s="835" t="s">
        <v>2573</v>
      </c>
      <c r="F334" s="863" t="s">
        <v>2574</v>
      </c>
      <c r="G334" s="835" t="s">
        <v>2743</v>
      </c>
      <c r="H334" s="835" t="s">
        <v>2744</v>
      </c>
      <c r="I334" s="849">
        <v>12650</v>
      </c>
      <c r="J334" s="849">
        <v>5</v>
      </c>
      <c r="K334" s="850">
        <v>63250</v>
      </c>
    </row>
    <row r="335" spans="1:11" ht="14.4" customHeight="1" x14ac:dyDescent="0.3">
      <c r="A335" s="831" t="s">
        <v>590</v>
      </c>
      <c r="B335" s="832" t="s">
        <v>591</v>
      </c>
      <c r="C335" s="835" t="s">
        <v>620</v>
      </c>
      <c r="D335" s="863" t="s">
        <v>621</v>
      </c>
      <c r="E335" s="835" t="s">
        <v>2573</v>
      </c>
      <c r="F335" s="863" t="s">
        <v>2574</v>
      </c>
      <c r="G335" s="835" t="s">
        <v>2745</v>
      </c>
      <c r="H335" s="835" t="s">
        <v>2746</v>
      </c>
      <c r="I335" s="849">
        <v>12650</v>
      </c>
      <c r="J335" s="849">
        <v>6</v>
      </c>
      <c r="K335" s="850">
        <v>75900</v>
      </c>
    </row>
    <row r="336" spans="1:11" ht="14.4" customHeight="1" x14ac:dyDescent="0.3">
      <c r="A336" s="831" t="s">
        <v>590</v>
      </c>
      <c r="B336" s="832" t="s">
        <v>591</v>
      </c>
      <c r="C336" s="835" t="s">
        <v>620</v>
      </c>
      <c r="D336" s="863" t="s">
        <v>621</v>
      </c>
      <c r="E336" s="835" t="s">
        <v>2573</v>
      </c>
      <c r="F336" s="863" t="s">
        <v>2574</v>
      </c>
      <c r="G336" s="835" t="s">
        <v>2747</v>
      </c>
      <c r="H336" s="835" t="s">
        <v>2748</v>
      </c>
      <c r="I336" s="849">
        <v>12650</v>
      </c>
      <c r="J336" s="849">
        <v>1</v>
      </c>
      <c r="K336" s="850">
        <v>12650</v>
      </c>
    </row>
    <row r="337" spans="1:11" ht="14.4" customHeight="1" x14ac:dyDescent="0.3">
      <c r="A337" s="831" t="s">
        <v>590</v>
      </c>
      <c r="B337" s="832" t="s">
        <v>591</v>
      </c>
      <c r="C337" s="835" t="s">
        <v>620</v>
      </c>
      <c r="D337" s="863" t="s">
        <v>621</v>
      </c>
      <c r="E337" s="835" t="s">
        <v>2573</v>
      </c>
      <c r="F337" s="863" t="s">
        <v>2574</v>
      </c>
      <c r="G337" s="835" t="s">
        <v>2749</v>
      </c>
      <c r="H337" s="835" t="s">
        <v>2750</v>
      </c>
      <c r="I337" s="849">
        <v>12650</v>
      </c>
      <c r="J337" s="849">
        <v>3</v>
      </c>
      <c r="K337" s="850">
        <v>37950</v>
      </c>
    </row>
    <row r="338" spans="1:11" ht="14.4" customHeight="1" x14ac:dyDescent="0.3">
      <c r="A338" s="831" t="s">
        <v>590</v>
      </c>
      <c r="B338" s="832" t="s">
        <v>591</v>
      </c>
      <c r="C338" s="835" t="s">
        <v>620</v>
      </c>
      <c r="D338" s="863" t="s">
        <v>621</v>
      </c>
      <c r="E338" s="835" t="s">
        <v>2573</v>
      </c>
      <c r="F338" s="863" t="s">
        <v>2574</v>
      </c>
      <c r="G338" s="835" t="s">
        <v>2751</v>
      </c>
      <c r="H338" s="835" t="s">
        <v>2752</v>
      </c>
      <c r="I338" s="849">
        <v>12650</v>
      </c>
      <c r="J338" s="849">
        <v>2</v>
      </c>
      <c r="K338" s="850">
        <v>25300</v>
      </c>
    </row>
    <row r="339" spans="1:11" ht="14.4" customHeight="1" x14ac:dyDescent="0.3">
      <c r="A339" s="831" t="s">
        <v>590</v>
      </c>
      <c r="B339" s="832" t="s">
        <v>591</v>
      </c>
      <c r="C339" s="835" t="s">
        <v>620</v>
      </c>
      <c r="D339" s="863" t="s">
        <v>621</v>
      </c>
      <c r="E339" s="835" t="s">
        <v>2573</v>
      </c>
      <c r="F339" s="863" t="s">
        <v>2574</v>
      </c>
      <c r="G339" s="835" t="s">
        <v>2753</v>
      </c>
      <c r="H339" s="835" t="s">
        <v>2754</v>
      </c>
      <c r="I339" s="849">
        <v>12650</v>
      </c>
      <c r="J339" s="849">
        <v>4</v>
      </c>
      <c r="K339" s="850">
        <v>50600</v>
      </c>
    </row>
    <row r="340" spans="1:11" ht="14.4" customHeight="1" x14ac:dyDescent="0.3">
      <c r="A340" s="831" t="s">
        <v>590</v>
      </c>
      <c r="B340" s="832" t="s">
        <v>591</v>
      </c>
      <c r="C340" s="835" t="s">
        <v>620</v>
      </c>
      <c r="D340" s="863" t="s">
        <v>621</v>
      </c>
      <c r="E340" s="835" t="s">
        <v>2573</v>
      </c>
      <c r="F340" s="863" t="s">
        <v>2574</v>
      </c>
      <c r="G340" s="835" t="s">
        <v>2755</v>
      </c>
      <c r="H340" s="835" t="s">
        <v>2756</v>
      </c>
      <c r="I340" s="849">
        <v>16100</v>
      </c>
      <c r="J340" s="849">
        <v>1</v>
      </c>
      <c r="K340" s="850">
        <v>16100</v>
      </c>
    </row>
    <row r="341" spans="1:11" ht="14.4" customHeight="1" x14ac:dyDescent="0.3">
      <c r="A341" s="831" t="s">
        <v>590</v>
      </c>
      <c r="B341" s="832" t="s">
        <v>591</v>
      </c>
      <c r="C341" s="835" t="s">
        <v>620</v>
      </c>
      <c r="D341" s="863" t="s">
        <v>621</v>
      </c>
      <c r="E341" s="835" t="s">
        <v>2573</v>
      </c>
      <c r="F341" s="863" t="s">
        <v>2574</v>
      </c>
      <c r="G341" s="835" t="s">
        <v>2757</v>
      </c>
      <c r="H341" s="835" t="s">
        <v>2758</v>
      </c>
      <c r="I341" s="849">
        <v>16100</v>
      </c>
      <c r="J341" s="849">
        <v>6</v>
      </c>
      <c r="K341" s="850">
        <v>96600</v>
      </c>
    </row>
    <row r="342" spans="1:11" ht="14.4" customHeight="1" x14ac:dyDescent="0.3">
      <c r="A342" s="831" t="s">
        <v>590</v>
      </c>
      <c r="B342" s="832" t="s">
        <v>591</v>
      </c>
      <c r="C342" s="835" t="s">
        <v>620</v>
      </c>
      <c r="D342" s="863" t="s">
        <v>621</v>
      </c>
      <c r="E342" s="835" t="s">
        <v>2573</v>
      </c>
      <c r="F342" s="863" t="s">
        <v>2574</v>
      </c>
      <c r="G342" s="835" t="s">
        <v>2759</v>
      </c>
      <c r="H342" s="835" t="s">
        <v>2760</v>
      </c>
      <c r="I342" s="849">
        <v>16100</v>
      </c>
      <c r="J342" s="849">
        <v>3</v>
      </c>
      <c r="K342" s="850">
        <v>48300</v>
      </c>
    </row>
    <row r="343" spans="1:11" ht="14.4" customHeight="1" x14ac:dyDescent="0.3">
      <c r="A343" s="831" t="s">
        <v>590</v>
      </c>
      <c r="B343" s="832" t="s">
        <v>591</v>
      </c>
      <c r="C343" s="835" t="s">
        <v>620</v>
      </c>
      <c r="D343" s="863" t="s">
        <v>621</v>
      </c>
      <c r="E343" s="835" t="s">
        <v>2573</v>
      </c>
      <c r="F343" s="863" t="s">
        <v>2574</v>
      </c>
      <c r="G343" s="835" t="s">
        <v>2761</v>
      </c>
      <c r="H343" s="835" t="s">
        <v>2762</v>
      </c>
      <c r="I343" s="849">
        <v>8050</v>
      </c>
      <c r="J343" s="849">
        <v>2</v>
      </c>
      <c r="K343" s="850">
        <v>16100</v>
      </c>
    </row>
    <row r="344" spans="1:11" ht="14.4" customHeight="1" x14ac:dyDescent="0.3">
      <c r="A344" s="831" t="s">
        <v>590</v>
      </c>
      <c r="B344" s="832" t="s">
        <v>591</v>
      </c>
      <c r="C344" s="835" t="s">
        <v>620</v>
      </c>
      <c r="D344" s="863" t="s">
        <v>621</v>
      </c>
      <c r="E344" s="835" t="s">
        <v>2573</v>
      </c>
      <c r="F344" s="863" t="s">
        <v>2574</v>
      </c>
      <c r="G344" s="835" t="s">
        <v>2763</v>
      </c>
      <c r="H344" s="835" t="s">
        <v>2764</v>
      </c>
      <c r="I344" s="849">
        <v>5750</v>
      </c>
      <c r="J344" s="849">
        <v>1</v>
      </c>
      <c r="K344" s="850">
        <v>5750</v>
      </c>
    </row>
    <row r="345" spans="1:11" ht="14.4" customHeight="1" x14ac:dyDescent="0.3">
      <c r="A345" s="831" t="s">
        <v>590</v>
      </c>
      <c r="B345" s="832" t="s">
        <v>591</v>
      </c>
      <c r="C345" s="835" t="s">
        <v>620</v>
      </c>
      <c r="D345" s="863" t="s">
        <v>621</v>
      </c>
      <c r="E345" s="835" t="s">
        <v>2573</v>
      </c>
      <c r="F345" s="863" t="s">
        <v>2574</v>
      </c>
      <c r="G345" s="835" t="s">
        <v>2765</v>
      </c>
      <c r="H345" s="835" t="s">
        <v>2766</v>
      </c>
      <c r="I345" s="849">
        <v>5750</v>
      </c>
      <c r="J345" s="849">
        <v>2</v>
      </c>
      <c r="K345" s="850">
        <v>11500</v>
      </c>
    </row>
    <row r="346" spans="1:11" ht="14.4" customHeight="1" x14ac:dyDescent="0.3">
      <c r="A346" s="831" t="s">
        <v>590</v>
      </c>
      <c r="B346" s="832" t="s">
        <v>591</v>
      </c>
      <c r="C346" s="835" t="s">
        <v>620</v>
      </c>
      <c r="D346" s="863" t="s">
        <v>621</v>
      </c>
      <c r="E346" s="835" t="s">
        <v>2573</v>
      </c>
      <c r="F346" s="863" t="s">
        <v>2574</v>
      </c>
      <c r="G346" s="835" t="s">
        <v>2767</v>
      </c>
      <c r="H346" s="835" t="s">
        <v>2768</v>
      </c>
      <c r="I346" s="849">
        <v>5750</v>
      </c>
      <c r="J346" s="849">
        <v>1</v>
      </c>
      <c r="K346" s="850">
        <v>5750</v>
      </c>
    </row>
    <row r="347" spans="1:11" ht="14.4" customHeight="1" x14ac:dyDescent="0.3">
      <c r="A347" s="831" t="s">
        <v>590</v>
      </c>
      <c r="B347" s="832" t="s">
        <v>591</v>
      </c>
      <c r="C347" s="835" t="s">
        <v>620</v>
      </c>
      <c r="D347" s="863" t="s">
        <v>621</v>
      </c>
      <c r="E347" s="835" t="s">
        <v>2573</v>
      </c>
      <c r="F347" s="863" t="s">
        <v>2574</v>
      </c>
      <c r="G347" s="835" t="s">
        <v>2769</v>
      </c>
      <c r="H347" s="835" t="s">
        <v>2770</v>
      </c>
      <c r="I347" s="849">
        <v>5750</v>
      </c>
      <c r="J347" s="849">
        <v>1</v>
      </c>
      <c r="K347" s="850">
        <v>5750</v>
      </c>
    </row>
    <row r="348" spans="1:11" ht="14.4" customHeight="1" x14ac:dyDescent="0.3">
      <c r="A348" s="831" t="s">
        <v>590</v>
      </c>
      <c r="B348" s="832" t="s">
        <v>591</v>
      </c>
      <c r="C348" s="835" t="s">
        <v>620</v>
      </c>
      <c r="D348" s="863" t="s">
        <v>621</v>
      </c>
      <c r="E348" s="835" t="s">
        <v>2573</v>
      </c>
      <c r="F348" s="863" t="s">
        <v>2574</v>
      </c>
      <c r="G348" s="835" t="s">
        <v>2771</v>
      </c>
      <c r="H348" s="835" t="s">
        <v>2772</v>
      </c>
      <c r="I348" s="849">
        <v>5750</v>
      </c>
      <c r="J348" s="849">
        <v>2</v>
      </c>
      <c r="K348" s="850">
        <v>11500</v>
      </c>
    </row>
    <row r="349" spans="1:11" ht="14.4" customHeight="1" x14ac:dyDescent="0.3">
      <c r="A349" s="831" t="s">
        <v>590</v>
      </c>
      <c r="B349" s="832" t="s">
        <v>591</v>
      </c>
      <c r="C349" s="835" t="s">
        <v>620</v>
      </c>
      <c r="D349" s="863" t="s">
        <v>621</v>
      </c>
      <c r="E349" s="835" t="s">
        <v>2573</v>
      </c>
      <c r="F349" s="863" t="s">
        <v>2574</v>
      </c>
      <c r="G349" s="835" t="s">
        <v>2773</v>
      </c>
      <c r="H349" s="835" t="s">
        <v>2774</v>
      </c>
      <c r="I349" s="849">
        <v>5750</v>
      </c>
      <c r="J349" s="849">
        <v>2</v>
      </c>
      <c r="K349" s="850">
        <v>11500</v>
      </c>
    </row>
    <row r="350" spans="1:11" ht="14.4" customHeight="1" x14ac:dyDescent="0.3">
      <c r="A350" s="831" t="s">
        <v>590</v>
      </c>
      <c r="B350" s="832" t="s">
        <v>591</v>
      </c>
      <c r="C350" s="835" t="s">
        <v>620</v>
      </c>
      <c r="D350" s="863" t="s">
        <v>621</v>
      </c>
      <c r="E350" s="835" t="s">
        <v>2573</v>
      </c>
      <c r="F350" s="863" t="s">
        <v>2574</v>
      </c>
      <c r="G350" s="835" t="s">
        <v>2775</v>
      </c>
      <c r="H350" s="835" t="s">
        <v>2776</v>
      </c>
      <c r="I350" s="849">
        <v>8050</v>
      </c>
      <c r="J350" s="849">
        <v>2</v>
      </c>
      <c r="K350" s="850">
        <v>16100</v>
      </c>
    </row>
    <row r="351" spans="1:11" ht="14.4" customHeight="1" x14ac:dyDescent="0.3">
      <c r="A351" s="831" t="s">
        <v>590</v>
      </c>
      <c r="B351" s="832" t="s">
        <v>591</v>
      </c>
      <c r="C351" s="835" t="s">
        <v>620</v>
      </c>
      <c r="D351" s="863" t="s">
        <v>621</v>
      </c>
      <c r="E351" s="835" t="s">
        <v>2573</v>
      </c>
      <c r="F351" s="863" t="s">
        <v>2574</v>
      </c>
      <c r="G351" s="835" t="s">
        <v>2777</v>
      </c>
      <c r="H351" s="835" t="s">
        <v>2778</v>
      </c>
      <c r="I351" s="849">
        <v>8050</v>
      </c>
      <c r="J351" s="849">
        <v>2</v>
      </c>
      <c r="K351" s="850">
        <v>16100</v>
      </c>
    </row>
    <row r="352" spans="1:11" ht="14.4" customHeight="1" x14ac:dyDescent="0.3">
      <c r="A352" s="831" t="s">
        <v>590</v>
      </c>
      <c r="B352" s="832" t="s">
        <v>591</v>
      </c>
      <c r="C352" s="835" t="s">
        <v>620</v>
      </c>
      <c r="D352" s="863" t="s">
        <v>621</v>
      </c>
      <c r="E352" s="835" t="s">
        <v>2573</v>
      </c>
      <c r="F352" s="863" t="s">
        <v>2574</v>
      </c>
      <c r="G352" s="835" t="s">
        <v>2779</v>
      </c>
      <c r="H352" s="835" t="s">
        <v>2780</v>
      </c>
      <c r="I352" s="849">
        <v>8050</v>
      </c>
      <c r="J352" s="849">
        <v>1</v>
      </c>
      <c r="K352" s="850">
        <v>8050</v>
      </c>
    </row>
    <row r="353" spans="1:11" ht="14.4" customHeight="1" x14ac:dyDescent="0.3">
      <c r="A353" s="831" t="s">
        <v>590</v>
      </c>
      <c r="B353" s="832" t="s">
        <v>591</v>
      </c>
      <c r="C353" s="835" t="s">
        <v>620</v>
      </c>
      <c r="D353" s="863" t="s">
        <v>621</v>
      </c>
      <c r="E353" s="835" t="s">
        <v>2573</v>
      </c>
      <c r="F353" s="863" t="s">
        <v>2574</v>
      </c>
      <c r="G353" s="835" t="s">
        <v>2781</v>
      </c>
      <c r="H353" s="835" t="s">
        <v>2782</v>
      </c>
      <c r="I353" s="849">
        <v>8050</v>
      </c>
      <c r="J353" s="849">
        <v>1</v>
      </c>
      <c r="K353" s="850">
        <v>8050</v>
      </c>
    </row>
    <row r="354" spans="1:11" ht="14.4" customHeight="1" x14ac:dyDescent="0.3">
      <c r="A354" s="831" t="s">
        <v>590</v>
      </c>
      <c r="B354" s="832" t="s">
        <v>591</v>
      </c>
      <c r="C354" s="835" t="s">
        <v>620</v>
      </c>
      <c r="D354" s="863" t="s">
        <v>621</v>
      </c>
      <c r="E354" s="835" t="s">
        <v>2573</v>
      </c>
      <c r="F354" s="863" t="s">
        <v>2574</v>
      </c>
      <c r="G354" s="835" t="s">
        <v>2783</v>
      </c>
      <c r="H354" s="835" t="s">
        <v>2784</v>
      </c>
      <c r="I354" s="849">
        <v>8050</v>
      </c>
      <c r="J354" s="849">
        <v>1</v>
      </c>
      <c r="K354" s="850">
        <v>8050</v>
      </c>
    </row>
    <row r="355" spans="1:11" ht="14.4" customHeight="1" x14ac:dyDescent="0.3">
      <c r="A355" s="831" t="s">
        <v>590</v>
      </c>
      <c r="B355" s="832" t="s">
        <v>591</v>
      </c>
      <c r="C355" s="835" t="s">
        <v>620</v>
      </c>
      <c r="D355" s="863" t="s">
        <v>621</v>
      </c>
      <c r="E355" s="835" t="s">
        <v>2573</v>
      </c>
      <c r="F355" s="863" t="s">
        <v>2574</v>
      </c>
      <c r="G355" s="835" t="s">
        <v>2785</v>
      </c>
      <c r="H355" s="835" t="s">
        <v>2786</v>
      </c>
      <c r="I355" s="849">
        <v>8050</v>
      </c>
      <c r="J355" s="849">
        <v>1</v>
      </c>
      <c r="K355" s="850">
        <v>8050</v>
      </c>
    </row>
    <row r="356" spans="1:11" ht="14.4" customHeight="1" x14ac:dyDescent="0.3">
      <c r="A356" s="831" t="s">
        <v>590</v>
      </c>
      <c r="B356" s="832" t="s">
        <v>591</v>
      </c>
      <c r="C356" s="835" t="s">
        <v>620</v>
      </c>
      <c r="D356" s="863" t="s">
        <v>621</v>
      </c>
      <c r="E356" s="835" t="s">
        <v>2573</v>
      </c>
      <c r="F356" s="863" t="s">
        <v>2574</v>
      </c>
      <c r="G356" s="835" t="s">
        <v>2787</v>
      </c>
      <c r="H356" s="835" t="s">
        <v>2788</v>
      </c>
      <c r="I356" s="849">
        <v>8050</v>
      </c>
      <c r="J356" s="849">
        <v>3</v>
      </c>
      <c r="K356" s="850">
        <v>24150</v>
      </c>
    </row>
    <row r="357" spans="1:11" ht="14.4" customHeight="1" x14ac:dyDescent="0.3">
      <c r="A357" s="831" t="s">
        <v>590</v>
      </c>
      <c r="B357" s="832" t="s">
        <v>591</v>
      </c>
      <c r="C357" s="835" t="s">
        <v>620</v>
      </c>
      <c r="D357" s="863" t="s">
        <v>621</v>
      </c>
      <c r="E357" s="835" t="s">
        <v>2573</v>
      </c>
      <c r="F357" s="863" t="s">
        <v>2574</v>
      </c>
      <c r="G357" s="835" t="s">
        <v>2789</v>
      </c>
      <c r="H357" s="835" t="s">
        <v>2790</v>
      </c>
      <c r="I357" s="849">
        <v>5750</v>
      </c>
      <c r="J357" s="849">
        <v>3</v>
      </c>
      <c r="K357" s="850">
        <v>17250</v>
      </c>
    </row>
    <row r="358" spans="1:11" ht="14.4" customHeight="1" x14ac:dyDescent="0.3">
      <c r="A358" s="831" t="s">
        <v>590</v>
      </c>
      <c r="B358" s="832" t="s">
        <v>591</v>
      </c>
      <c r="C358" s="835" t="s">
        <v>620</v>
      </c>
      <c r="D358" s="863" t="s">
        <v>621</v>
      </c>
      <c r="E358" s="835" t="s">
        <v>2573</v>
      </c>
      <c r="F358" s="863" t="s">
        <v>2574</v>
      </c>
      <c r="G358" s="835" t="s">
        <v>2791</v>
      </c>
      <c r="H358" s="835" t="s">
        <v>2792</v>
      </c>
      <c r="I358" s="849">
        <v>5750</v>
      </c>
      <c r="J358" s="849">
        <v>1</v>
      </c>
      <c r="K358" s="850">
        <v>5750</v>
      </c>
    </row>
    <row r="359" spans="1:11" ht="14.4" customHeight="1" x14ac:dyDescent="0.3">
      <c r="A359" s="831" t="s">
        <v>590</v>
      </c>
      <c r="B359" s="832" t="s">
        <v>591</v>
      </c>
      <c r="C359" s="835" t="s">
        <v>620</v>
      </c>
      <c r="D359" s="863" t="s">
        <v>621</v>
      </c>
      <c r="E359" s="835" t="s">
        <v>2573</v>
      </c>
      <c r="F359" s="863" t="s">
        <v>2574</v>
      </c>
      <c r="G359" s="835" t="s">
        <v>2793</v>
      </c>
      <c r="H359" s="835" t="s">
        <v>2794</v>
      </c>
      <c r="I359" s="849">
        <v>5750</v>
      </c>
      <c r="J359" s="849">
        <v>2</v>
      </c>
      <c r="K359" s="850">
        <v>11500</v>
      </c>
    </row>
    <row r="360" spans="1:11" ht="14.4" customHeight="1" x14ac:dyDescent="0.3">
      <c r="A360" s="831" t="s">
        <v>590</v>
      </c>
      <c r="B360" s="832" t="s">
        <v>591</v>
      </c>
      <c r="C360" s="835" t="s">
        <v>620</v>
      </c>
      <c r="D360" s="863" t="s">
        <v>621</v>
      </c>
      <c r="E360" s="835" t="s">
        <v>2573</v>
      </c>
      <c r="F360" s="863" t="s">
        <v>2574</v>
      </c>
      <c r="G360" s="835" t="s">
        <v>2795</v>
      </c>
      <c r="H360" s="835" t="s">
        <v>2796</v>
      </c>
      <c r="I360" s="849">
        <v>8667.099609375</v>
      </c>
      <c r="J360" s="849">
        <v>1</v>
      </c>
      <c r="K360" s="850">
        <v>8667.099609375</v>
      </c>
    </row>
    <row r="361" spans="1:11" ht="14.4" customHeight="1" x14ac:dyDescent="0.3">
      <c r="A361" s="831" t="s">
        <v>590</v>
      </c>
      <c r="B361" s="832" t="s">
        <v>591</v>
      </c>
      <c r="C361" s="835" t="s">
        <v>620</v>
      </c>
      <c r="D361" s="863" t="s">
        <v>621</v>
      </c>
      <c r="E361" s="835" t="s">
        <v>2573</v>
      </c>
      <c r="F361" s="863" t="s">
        <v>2574</v>
      </c>
      <c r="G361" s="835" t="s">
        <v>2797</v>
      </c>
      <c r="H361" s="835" t="s">
        <v>2798</v>
      </c>
      <c r="I361" s="849">
        <v>19580</v>
      </c>
      <c r="J361" s="849">
        <v>1</v>
      </c>
      <c r="K361" s="850">
        <v>19580</v>
      </c>
    </row>
    <row r="362" spans="1:11" ht="14.4" customHeight="1" x14ac:dyDescent="0.3">
      <c r="A362" s="831" t="s">
        <v>590</v>
      </c>
      <c r="B362" s="832" t="s">
        <v>591</v>
      </c>
      <c r="C362" s="835" t="s">
        <v>620</v>
      </c>
      <c r="D362" s="863" t="s">
        <v>621</v>
      </c>
      <c r="E362" s="835" t="s">
        <v>2573</v>
      </c>
      <c r="F362" s="863" t="s">
        <v>2574</v>
      </c>
      <c r="G362" s="835" t="s">
        <v>2799</v>
      </c>
      <c r="H362" s="835" t="s">
        <v>2800</v>
      </c>
      <c r="I362" s="849">
        <v>19580</v>
      </c>
      <c r="J362" s="849">
        <v>1</v>
      </c>
      <c r="K362" s="850">
        <v>19580</v>
      </c>
    </row>
    <row r="363" spans="1:11" ht="14.4" customHeight="1" x14ac:dyDescent="0.3">
      <c r="A363" s="831" t="s">
        <v>590</v>
      </c>
      <c r="B363" s="832" t="s">
        <v>591</v>
      </c>
      <c r="C363" s="835" t="s">
        <v>620</v>
      </c>
      <c r="D363" s="863" t="s">
        <v>621</v>
      </c>
      <c r="E363" s="835" t="s">
        <v>2573</v>
      </c>
      <c r="F363" s="863" t="s">
        <v>2574</v>
      </c>
      <c r="G363" s="835" t="s">
        <v>2801</v>
      </c>
      <c r="H363" s="835" t="s">
        <v>2802</v>
      </c>
      <c r="I363" s="849">
        <v>13299.900390625</v>
      </c>
      <c r="J363" s="849">
        <v>1</v>
      </c>
      <c r="K363" s="850">
        <v>13299.900390625</v>
      </c>
    </row>
    <row r="364" spans="1:11" ht="14.4" customHeight="1" x14ac:dyDescent="0.3">
      <c r="A364" s="831" t="s">
        <v>590</v>
      </c>
      <c r="B364" s="832" t="s">
        <v>591</v>
      </c>
      <c r="C364" s="835" t="s">
        <v>620</v>
      </c>
      <c r="D364" s="863" t="s">
        <v>621</v>
      </c>
      <c r="E364" s="835" t="s">
        <v>2573</v>
      </c>
      <c r="F364" s="863" t="s">
        <v>2574</v>
      </c>
      <c r="G364" s="835" t="s">
        <v>2803</v>
      </c>
      <c r="H364" s="835" t="s">
        <v>2804</v>
      </c>
      <c r="I364" s="849">
        <v>13299.900390625</v>
      </c>
      <c r="J364" s="849">
        <v>1</v>
      </c>
      <c r="K364" s="850">
        <v>13299.900390625</v>
      </c>
    </row>
    <row r="365" spans="1:11" ht="14.4" customHeight="1" x14ac:dyDescent="0.3">
      <c r="A365" s="831" t="s">
        <v>590</v>
      </c>
      <c r="B365" s="832" t="s">
        <v>591</v>
      </c>
      <c r="C365" s="835" t="s">
        <v>620</v>
      </c>
      <c r="D365" s="863" t="s">
        <v>621</v>
      </c>
      <c r="E365" s="835" t="s">
        <v>2573</v>
      </c>
      <c r="F365" s="863" t="s">
        <v>2574</v>
      </c>
      <c r="G365" s="835" t="s">
        <v>2805</v>
      </c>
      <c r="H365" s="835" t="s">
        <v>2806</v>
      </c>
      <c r="I365" s="849">
        <v>8667.099609375</v>
      </c>
      <c r="J365" s="849">
        <v>1</v>
      </c>
      <c r="K365" s="850">
        <v>8667.099609375</v>
      </c>
    </row>
    <row r="366" spans="1:11" ht="14.4" customHeight="1" x14ac:dyDescent="0.3">
      <c r="A366" s="831" t="s">
        <v>590</v>
      </c>
      <c r="B366" s="832" t="s">
        <v>591</v>
      </c>
      <c r="C366" s="835" t="s">
        <v>620</v>
      </c>
      <c r="D366" s="863" t="s">
        <v>621</v>
      </c>
      <c r="E366" s="835" t="s">
        <v>2573</v>
      </c>
      <c r="F366" s="863" t="s">
        <v>2574</v>
      </c>
      <c r="G366" s="835" t="s">
        <v>2807</v>
      </c>
      <c r="H366" s="835" t="s">
        <v>2808</v>
      </c>
      <c r="I366" s="849">
        <v>11436.75</v>
      </c>
      <c r="J366" s="849">
        <v>1</v>
      </c>
      <c r="K366" s="850">
        <v>11436.75</v>
      </c>
    </row>
    <row r="367" spans="1:11" ht="14.4" customHeight="1" x14ac:dyDescent="0.3">
      <c r="A367" s="831" t="s">
        <v>590</v>
      </c>
      <c r="B367" s="832" t="s">
        <v>591</v>
      </c>
      <c r="C367" s="835" t="s">
        <v>620</v>
      </c>
      <c r="D367" s="863" t="s">
        <v>621</v>
      </c>
      <c r="E367" s="835" t="s">
        <v>2573</v>
      </c>
      <c r="F367" s="863" t="s">
        <v>2574</v>
      </c>
      <c r="G367" s="835" t="s">
        <v>2809</v>
      </c>
      <c r="H367" s="835" t="s">
        <v>2810</v>
      </c>
      <c r="I367" s="849">
        <v>11500</v>
      </c>
      <c r="J367" s="849">
        <v>1</v>
      </c>
      <c r="K367" s="850">
        <v>11500</v>
      </c>
    </row>
    <row r="368" spans="1:11" ht="14.4" customHeight="1" x14ac:dyDescent="0.3">
      <c r="A368" s="831" t="s">
        <v>590</v>
      </c>
      <c r="B368" s="832" t="s">
        <v>591</v>
      </c>
      <c r="C368" s="835" t="s">
        <v>620</v>
      </c>
      <c r="D368" s="863" t="s">
        <v>621</v>
      </c>
      <c r="E368" s="835" t="s">
        <v>2573</v>
      </c>
      <c r="F368" s="863" t="s">
        <v>2574</v>
      </c>
      <c r="G368" s="835" t="s">
        <v>2811</v>
      </c>
      <c r="H368" s="835" t="s">
        <v>2812</v>
      </c>
      <c r="I368" s="849">
        <v>11500</v>
      </c>
      <c r="J368" s="849">
        <v>1</v>
      </c>
      <c r="K368" s="850">
        <v>11500</v>
      </c>
    </row>
    <row r="369" spans="1:11" ht="14.4" customHeight="1" x14ac:dyDescent="0.3">
      <c r="A369" s="831" t="s">
        <v>590</v>
      </c>
      <c r="B369" s="832" t="s">
        <v>591</v>
      </c>
      <c r="C369" s="835" t="s">
        <v>620</v>
      </c>
      <c r="D369" s="863" t="s">
        <v>621</v>
      </c>
      <c r="E369" s="835" t="s">
        <v>2573</v>
      </c>
      <c r="F369" s="863" t="s">
        <v>2574</v>
      </c>
      <c r="G369" s="835" t="s">
        <v>2813</v>
      </c>
      <c r="H369" s="835" t="s">
        <v>2814</v>
      </c>
      <c r="I369" s="849">
        <v>5750</v>
      </c>
      <c r="J369" s="849">
        <v>1</v>
      </c>
      <c r="K369" s="850">
        <v>5750</v>
      </c>
    </row>
    <row r="370" spans="1:11" ht="14.4" customHeight="1" x14ac:dyDescent="0.3">
      <c r="A370" s="831" t="s">
        <v>590</v>
      </c>
      <c r="B370" s="832" t="s">
        <v>591</v>
      </c>
      <c r="C370" s="835" t="s">
        <v>620</v>
      </c>
      <c r="D370" s="863" t="s">
        <v>621</v>
      </c>
      <c r="E370" s="835" t="s">
        <v>2573</v>
      </c>
      <c r="F370" s="863" t="s">
        <v>2574</v>
      </c>
      <c r="G370" s="835" t="s">
        <v>2815</v>
      </c>
      <c r="H370" s="835" t="s">
        <v>2816</v>
      </c>
      <c r="I370" s="849">
        <v>5750</v>
      </c>
      <c r="J370" s="849">
        <v>1</v>
      </c>
      <c r="K370" s="850">
        <v>5750</v>
      </c>
    </row>
    <row r="371" spans="1:11" ht="14.4" customHeight="1" x14ac:dyDescent="0.3">
      <c r="A371" s="831" t="s">
        <v>590</v>
      </c>
      <c r="B371" s="832" t="s">
        <v>591</v>
      </c>
      <c r="C371" s="835" t="s">
        <v>620</v>
      </c>
      <c r="D371" s="863" t="s">
        <v>621</v>
      </c>
      <c r="E371" s="835" t="s">
        <v>2573</v>
      </c>
      <c r="F371" s="863" t="s">
        <v>2574</v>
      </c>
      <c r="G371" s="835" t="s">
        <v>2817</v>
      </c>
      <c r="H371" s="835" t="s">
        <v>2818</v>
      </c>
      <c r="I371" s="849">
        <v>5750</v>
      </c>
      <c r="J371" s="849">
        <v>1</v>
      </c>
      <c r="K371" s="850">
        <v>5750</v>
      </c>
    </row>
    <row r="372" spans="1:11" ht="14.4" customHeight="1" x14ac:dyDescent="0.3">
      <c r="A372" s="831" t="s">
        <v>590</v>
      </c>
      <c r="B372" s="832" t="s">
        <v>591</v>
      </c>
      <c r="C372" s="835" t="s">
        <v>620</v>
      </c>
      <c r="D372" s="863" t="s">
        <v>621</v>
      </c>
      <c r="E372" s="835" t="s">
        <v>2573</v>
      </c>
      <c r="F372" s="863" t="s">
        <v>2574</v>
      </c>
      <c r="G372" s="835" t="s">
        <v>2819</v>
      </c>
      <c r="H372" s="835" t="s">
        <v>2820</v>
      </c>
      <c r="I372" s="849">
        <v>5750</v>
      </c>
      <c r="J372" s="849">
        <v>1</v>
      </c>
      <c r="K372" s="850">
        <v>5750</v>
      </c>
    </row>
    <row r="373" spans="1:11" ht="14.4" customHeight="1" x14ac:dyDescent="0.3">
      <c r="A373" s="831" t="s">
        <v>590</v>
      </c>
      <c r="B373" s="832" t="s">
        <v>591</v>
      </c>
      <c r="C373" s="835" t="s">
        <v>620</v>
      </c>
      <c r="D373" s="863" t="s">
        <v>621</v>
      </c>
      <c r="E373" s="835" t="s">
        <v>2573</v>
      </c>
      <c r="F373" s="863" t="s">
        <v>2574</v>
      </c>
      <c r="G373" s="835" t="s">
        <v>2821</v>
      </c>
      <c r="H373" s="835" t="s">
        <v>2822</v>
      </c>
      <c r="I373" s="849">
        <v>31406.5</v>
      </c>
      <c r="J373" s="849">
        <v>1</v>
      </c>
      <c r="K373" s="850">
        <v>31406.5</v>
      </c>
    </row>
    <row r="374" spans="1:11" ht="14.4" customHeight="1" x14ac:dyDescent="0.3">
      <c r="A374" s="831" t="s">
        <v>590</v>
      </c>
      <c r="B374" s="832" t="s">
        <v>591</v>
      </c>
      <c r="C374" s="835" t="s">
        <v>620</v>
      </c>
      <c r="D374" s="863" t="s">
        <v>621</v>
      </c>
      <c r="E374" s="835" t="s">
        <v>2573</v>
      </c>
      <c r="F374" s="863" t="s">
        <v>2574</v>
      </c>
      <c r="G374" s="835" t="s">
        <v>2823</v>
      </c>
      <c r="H374" s="835" t="s">
        <v>2824</v>
      </c>
      <c r="I374" s="849">
        <v>10173.8798828125</v>
      </c>
      <c r="J374" s="849">
        <v>1</v>
      </c>
      <c r="K374" s="850">
        <v>10173.8798828125</v>
      </c>
    </row>
    <row r="375" spans="1:11" ht="14.4" customHeight="1" x14ac:dyDescent="0.3">
      <c r="A375" s="831" t="s">
        <v>590</v>
      </c>
      <c r="B375" s="832" t="s">
        <v>591</v>
      </c>
      <c r="C375" s="835" t="s">
        <v>620</v>
      </c>
      <c r="D375" s="863" t="s">
        <v>621</v>
      </c>
      <c r="E375" s="835" t="s">
        <v>2573</v>
      </c>
      <c r="F375" s="863" t="s">
        <v>2574</v>
      </c>
      <c r="G375" s="835" t="s">
        <v>2825</v>
      </c>
      <c r="H375" s="835" t="s">
        <v>2826</v>
      </c>
      <c r="I375" s="849">
        <v>18000</v>
      </c>
      <c r="J375" s="849">
        <v>1</v>
      </c>
      <c r="K375" s="850">
        <v>18000</v>
      </c>
    </row>
    <row r="376" spans="1:11" ht="14.4" customHeight="1" x14ac:dyDescent="0.3">
      <c r="A376" s="831" t="s">
        <v>590</v>
      </c>
      <c r="B376" s="832" t="s">
        <v>591</v>
      </c>
      <c r="C376" s="835" t="s">
        <v>620</v>
      </c>
      <c r="D376" s="863" t="s">
        <v>621</v>
      </c>
      <c r="E376" s="835" t="s">
        <v>2573</v>
      </c>
      <c r="F376" s="863" t="s">
        <v>2574</v>
      </c>
      <c r="G376" s="835" t="s">
        <v>2827</v>
      </c>
      <c r="H376" s="835" t="s">
        <v>2828</v>
      </c>
      <c r="I376" s="849">
        <v>18000</v>
      </c>
      <c r="J376" s="849">
        <v>1</v>
      </c>
      <c r="K376" s="850">
        <v>18000</v>
      </c>
    </row>
    <row r="377" spans="1:11" ht="14.4" customHeight="1" x14ac:dyDescent="0.3">
      <c r="A377" s="831" t="s">
        <v>590</v>
      </c>
      <c r="B377" s="832" t="s">
        <v>591</v>
      </c>
      <c r="C377" s="835" t="s">
        <v>620</v>
      </c>
      <c r="D377" s="863" t="s">
        <v>621</v>
      </c>
      <c r="E377" s="835" t="s">
        <v>2573</v>
      </c>
      <c r="F377" s="863" t="s">
        <v>2574</v>
      </c>
      <c r="G377" s="835" t="s">
        <v>2829</v>
      </c>
      <c r="H377" s="835" t="s">
        <v>2830</v>
      </c>
      <c r="I377" s="849">
        <v>12000</v>
      </c>
      <c r="J377" s="849">
        <v>1</v>
      </c>
      <c r="K377" s="850">
        <v>12000</v>
      </c>
    </row>
    <row r="378" spans="1:11" ht="14.4" customHeight="1" x14ac:dyDescent="0.3">
      <c r="A378" s="831" t="s">
        <v>590</v>
      </c>
      <c r="B378" s="832" t="s">
        <v>591</v>
      </c>
      <c r="C378" s="835" t="s">
        <v>620</v>
      </c>
      <c r="D378" s="863" t="s">
        <v>621</v>
      </c>
      <c r="E378" s="835" t="s">
        <v>2573</v>
      </c>
      <c r="F378" s="863" t="s">
        <v>2574</v>
      </c>
      <c r="G378" s="835" t="s">
        <v>2831</v>
      </c>
      <c r="H378" s="835" t="s">
        <v>2832</v>
      </c>
      <c r="I378" s="849">
        <v>6900</v>
      </c>
      <c r="J378" s="849">
        <v>1</v>
      </c>
      <c r="K378" s="850">
        <v>6900</v>
      </c>
    </row>
    <row r="379" spans="1:11" ht="14.4" customHeight="1" x14ac:dyDescent="0.3">
      <c r="A379" s="831" t="s">
        <v>590</v>
      </c>
      <c r="B379" s="832" t="s">
        <v>591</v>
      </c>
      <c r="C379" s="835" t="s">
        <v>620</v>
      </c>
      <c r="D379" s="863" t="s">
        <v>621</v>
      </c>
      <c r="E379" s="835" t="s">
        <v>2573</v>
      </c>
      <c r="F379" s="863" t="s">
        <v>2574</v>
      </c>
      <c r="G379" s="835" t="s">
        <v>2833</v>
      </c>
      <c r="H379" s="835" t="s">
        <v>2834</v>
      </c>
      <c r="I379" s="849">
        <v>6900</v>
      </c>
      <c r="J379" s="849">
        <v>1</v>
      </c>
      <c r="K379" s="850">
        <v>6900</v>
      </c>
    </row>
    <row r="380" spans="1:11" ht="14.4" customHeight="1" x14ac:dyDescent="0.3">
      <c r="A380" s="831" t="s">
        <v>590</v>
      </c>
      <c r="B380" s="832" t="s">
        <v>591</v>
      </c>
      <c r="C380" s="835" t="s">
        <v>620</v>
      </c>
      <c r="D380" s="863" t="s">
        <v>621</v>
      </c>
      <c r="E380" s="835" t="s">
        <v>2573</v>
      </c>
      <c r="F380" s="863" t="s">
        <v>2574</v>
      </c>
      <c r="G380" s="835" t="s">
        <v>2835</v>
      </c>
      <c r="H380" s="835" t="s">
        <v>2836</v>
      </c>
      <c r="I380" s="849">
        <v>8027.68017578125</v>
      </c>
      <c r="J380" s="849">
        <v>2</v>
      </c>
      <c r="K380" s="850">
        <v>16055.3603515625</v>
      </c>
    </row>
    <row r="381" spans="1:11" ht="14.4" customHeight="1" x14ac:dyDescent="0.3">
      <c r="A381" s="831" t="s">
        <v>590</v>
      </c>
      <c r="B381" s="832" t="s">
        <v>591</v>
      </c>
      <c r="C381" s="835" t="s">
        <v>620</v>
      </c>
      <c r="D381" s="863" t="s">
        <v>621</v>
      </c>
      <c r="E381" s="835" t="s">
        <v>2573</v>
      </c>
      <c r="F381" s="863" t="s">
        <v>2574</v>
      </c>
      <c r="G381" s="835" t="s">
        <v>2837</v>
      </c>
      <c r="H381" s="835" t="s">
        <v>2838</v>
      </c>
      <c r="I381" s="849">
        <v>8027.68017578125</v>
      </c>
      <c r="J381" s="849">
        <v>1</v>
      </c>
      <c r="K381" s="850">
        <v>8027.68017578125</v>
      </c>
    </row>
    <row r="382" spans="1:11" ht="14.4" customHeight="1" x14ac:dyDescent="0.3">
      <c r="A382" s="831" t="s">
        <v>590</v>
      </c>
      <c r="B382" s="832" t="s">
        <v>591</v>
      </c>
      <c r="C382" s="835" t="s">
        <v>620</v>
      </c>
      <c r="D382" s="863" t="s">
        <v>621</v>
      </c>
      <c r="E382" s="835" t="s">
        <v>2573</v>
      </c>
      <c r="F382" s="863" t="s">
        <v>2574</v>
      </c>
      <c r="G382" s="835" t="s">
        <v>2839</v>
      </c>
      <c r="H382" s="835" t="s">
        <v>2840</v>
      </c>
      <c r="I382" s="849">
        <v>8027.68017578125</v>
      </c>
      <c r="J382" s="849">
        <v>1</v>
      </c>
      <c r="K382" s="850">
        <v>8027.68017578125</v>
      </c>
    </row>
    <row r="383" spans="1:11" ht="14.4" customHeight="1" x14ac:dyDescent="0.3">
      <c r="A383" s="831" t="s">
        <v>590</v>
      </c>
      <c r="B383" s="832" t="s">
        <v>591</v>
      </c>
      <c r="C383" s="835" t="s">
        <v>620</v>
      </c>
      <c r="D383" s="863" t="s">
        <v>621</v>
      </c>
      <c r="E383" s="835" t="s">
        <v>2573</v>
      </c>
      <c r="F383" s="863" t="s">
        <v>2574</v>
      </c>
      <c r="G383" s="835" t="s">
        <v>2841</v>
      </c>
      <c r="H383" s="835" t="s">
        <v>2842</v>
      </c>
      <c r="I383" s="849">
        <v>8027.68017578125</v>
      </c>
      <c r="J383" s="849">
        <v>1</v>
      </c>
      <c r="K383" s="850">
        <v>8027.68017578125</v>
      </c>
    </row>
    <row r="384" spans="1:11" ht="14.4" customHeight="1" x14ac:dyDescent="0.3">
      <c r="A384" s="831" t="s">
        <v>590</v>
      </c>
      <c r="B384" s="832" t="s">
        <v>591</v>
      </c>
      <c r="C384" s="835" t="s">
        <v>620</v>
      </c>
      <c r="D384" s="863" t="s">
        <v>621</v>
      </c>
      <c r="E384" s="835" t="s">
        <v>2573</v>
      </c>
      <c r="F384" s="863" t="s">
        <v>2574</v>
      </c>
      <c r="G384" s="835" t="s">
        <v>2843</v>
      </c>
      <c r="H384" s="835" t="s">
        <v>2844</v>
      </c>
      <c r="I384" s="849">
        <v>8027.68017578125</v>
      </c>
      <c r="J384" s="849">
        <v>2</v>
      </c>
      <c r="K384" s="850">
        <v>16055.3603515625</v>
      </c>
    </row>
    <row r="385" spans="1:11" ht="14.4" customHeight="1" x14ac:dyDescent="0.3">
      <c r="A385" s="831" t="s">
        <v>590</v>
      </c>
      <c r="B385" s="832" t="s">
        <v>591</v>
      </c>
      <c r="C385" s="835" t="s">
        <v>620</v>
      </c>
      <c r="D385" s="863" t="s">
        <v>621</v>
      </c>
      <c r="E385" s="835" t="s">
        <v>2573</v>
      </c>
      <c r="F385" s="863" t="s">
        <v>2574</v>
      </c>
      <c r="G385" s="835" t="s">
        <v>2845</v>
      </c>
      <c r="H385" s="835" t="s">
        <v>2846</v>
      </c>
      <c r="I385" s="849">
        <v>8027.68017578125</v>
      </c>
      <c r="J385" s="849">
        <v>1</v>
      </c>
      <c r="K385" s="850">
        <v>8027.68017578125</v>
      </c>
    </row>
    <row r="386" spans="1:11" ht="14.4" customHeight="1" x14ac:dyDescent="0.3">
      <c r="A386" s="831" t="s">
        <v>590</v>
      </c>
      <c r="B386" s="832" t="s">
        <v>591</v>
      </c>
      <c r="C386" s="835" t="s">
        <v>620</v>
      </c>
      <c r="D386" s="863" t="s">
        <v>621</v>
      </c>
      <c r="E386" s="835" t="s">
        <v>2573</v>
      </c>
      <c r="F386" s="863" t="s">
        <v>2574</v>
      </c>
      <c r="G386" s="835" t="s">
        <v>2847</v>
      </c>
      <c r="H386" s="835" t="s">
        <v>2848</v>
      </c>
      <c r="I386" s="849">
        <v>19312.640625</v>
      </c>
      <c r="J386" s="849">
        <v>1</v>
      </c>
      <c r="K386" s="850">
        <v>19312.640625</v>
      </c>
    </row>
    <row r="387" spans="1:11" ht="14.4" customHeight="1" x14ac:dyDescent="0.3">
      <c r="A387" s="831" t="s">
        <v>590</v>
      </c>
      <c r="B387" s="832" t="s">
        <v>591</v>
      </c>
      <c r="C387" s="835" t="s">
        <v>620</v>
      </c>
      <c r="D387" s="863" t="s">
        <v>621</v>
      </c>
      <c r="E387" s="835" t="s">
        <v>2573</v>
      </c>
      <c r="F387" s="863" t="s">
        <v>2574</v>
      </c>
      <c r="G387" s="835" t="s">
        <v>2849</v>
      </c>
      <c r="H387" s="835" t="s">
        <v>2850</v>
      </c>
      <c r="I387" s="849">
        <v>10120</v>
      </c>
      <c r="J387" s="849">
        <v>1</v>
      </c>
      <c r="K387" s="850">
        <v>10120</v>
      </c>
    </row>
    <row r="388" spans="1:11" ht="14.4" customHeight="1" x14ac:dyDescent="0.3">
      <c r="A388" s="831" t="s">
        <v>590</v>
      </c>
      <c r="B388" s="832" t="s">
        <v>591</v>
      </c>
      <c r="C388" s="835" t="s">
        <v>620</v>
      </c>
      <c r="D388" s="863" t="s">
        <v>621</v>
      </c>
      <c r="E388" s="835" t="s">
        <v>2573</v>
      </c>
      <c r="F388" s="863" t="s">
        <v>2574</v>
      </c>
      <c r="G388" s="835" t="s">
        <v>2851</v>
      </c>
      <c r="H388" s="835" t="s">
        <v>2852</v>
      </c>
      <c r="I388" s="849">
        <v>16675</v>
      </c>
      <c r="J388" s="849">
        <v>1</v>
      </c>
      <c r="K388" s="850">
        <v>16675</v>
      </c>
    </row>
    <row r="389" spans="1:11" ht="14.4" customHeight="1" x14ac:dyDescent="0.3">
      <c r="A389" s="831" t="s">
        <v>590</v>
      </c>
      <c r="B389" s="832" t="s">
        <v>591</v>
      </c>
      <c r="C389" s="835" t="s">
        <v>620</v>
      </c>
      <c r="D389" s="863" t="s">
        <v>621</v>
      </c>
      <c r="E389" s="835" t="s">
        <v>2573</v>
      </c>
      <c r="F389" s="863" t="s">
        <v>2574</v>
      </c>
      <c r="G389" s="835" t="s">
        <v>2853</v>
      </c>
      <c r="H389" s="835" t="s">
        <v>2854</v>
      </c>
      <c r="I389" s="849">
        <v>17825</v>
      </c>
      <c r="J389" s="849">
        <v>1</v>
      </c>
      <c r="K389" s="850">
        <v>17825</v>
      </c>
    </row>
    <row r="390" spans="1:11" ht="14.4" customHeight="1" x14ac:dyDescent="0.3">
      <c r="A390" s="831" t="s">
        <v>590</v>
      </c>
      <c r="B390" s="832" t="s">
        <v>591</v>
      </c>
      <c r="C390" s="835" t="s">
        <v>620</v>
      </c>
      <c r="D390" s="863" t="s">
        <v>621</v>
      </c>
      <c r="E390" s="835" t="s">
        <v>2573</v>
      </c>
      <c r="F390" s="863" t="s">
        <v>2574</v>
      </c>
      <c r="G390" s="835" t="s">
        <v>2855</v>
      </c>
      <c r="H390" s="835" t="s">
        <v>2856</v>
      </c>
      <c r="I390" s="849">
        <v>8970</v>
      </c>
      <c r="J390" s="849">
        <v>1</v>
      </c>
      <c r="K390" s="850">
        <v>8970</v>
      </c>
    </row>
    <row r="391" spans="1:11" ht="14.4" customHeight="1" x14ac:dyDescent="0.3">
      <c r="A391" s="831" t="s">
        <v>590</v>
      </c>
      <c r="B391" s="832" t="s">
        <v>591</v>
      </c>
      <c r="C391" s="835" t="s">
        <v>620</v>
      </c>
      <c r="D391" s="863" t="s">
        <v>621</v>
      </c>
      <c r="E391" s="835" t="s">
        <v>2573</v>
      </c>
      <c r="F391" s="863" t="s">
        <v>2574</v>
      </c>
      <c r="G391" s="835" t="s">
        <v>2857</v>
      </c>
      <c r="H391" s="835" t="s">
        <v>2858</v>
      </c>
      <c r="I391" s="849">
        <v>1265</v>
      </c>
      <c r="J391" s="849">
        <v>1</v>
      </c>
      <c r="K391" s="850">
        <v>1265</v>
      </c>
    </row>
    <row r="392" spans="1:11" ht="14.4" customHeight="1" x14ac:dyDescent="0.3">
      <c r="A392" s="831" t="s">
        <v>590</v>
      </c>
      <c r="B392" s="832" t="s">
        <v>591</v>
      </c>
      <c r="C392" s="835" t="s">
        <v>620</v>
      </c>
      <c r="D392" s="863" t="s">
        <v>621</v>
      </c>
      <c r="E392" s="835" t="s">
        <v>2573</v>
      </c>
      <c r="F392" s="863" t="s">
        <v>2574</v>
      </c>
      <c r="G392" s="835" t="s">
        <v>2859</v>
      </c>
      <c r="H392" s="835" t="s">
        <v>2860</v>
      </c>
      <c r="I392" s="849">
        <v>1265</v>
      </c>
      <c r="J392" s="849">
        <v>1</v>
      </c>
      <c r="K392" s="850">
        <v>1265</v>
      </c>
    </row>
    <row r="393" spans="1:11" ht="14.4" customHeight="1" x14ac:dyDescent="0.3">
      <c r="A393" s="831" t="s">
        <v>590</v>
      </c>
      <c r="B393" s="832" t="s">
        <v>591</v>
      </c>
      <c r="C393" s="835" t="s">
        <v>620</v>
      </c>
      <c r="D393" s="863" t="s">
        <v>621</v>
      </c>
      <c r="E393" s="835" t="s">
        <v>2573</v>
      </c>
      <c r="F393" s="863" t="s">
        <v>2574</v>
      </c>
      <c r="G393" s="835" t="s">
        <v>2861</v>
      </c>
      <c r="H393" s="835" t="s">
        <v>2862</v>
      </c>
      <c r="I393" s="849">
        <v>985.54998779296875</v>
      </c>
      <c r="J393" s="849">
        <v>1</v>
      </c>
      <c r="K393" s="850">
        <v>985.54998779296875</v>
      </c>
    </row>
    <row r="394" spans="1:11" ht="14.4" customHeight="1" x14ac:dyDescent="0.3">
      <c r="A394" s="831" t="s">
        <v>590</v>
      </c>
      <c r="B394" s="832" t="s">
        <v>591</v>
      </c>
      <c r="C394" s="835" t="s">
        <v>620</v>
      </c>
      <c r="D394" s="863" t="s">
        <v>621</v>
      </c>
      <c r="E394" s="835" t="s">
        <v>2573</v>
      </c>
      <c r="F394" s="863" t="s">
        <v>2574</v>
      </c>
      <c r="G394" s="835" t="s">
        <v>2863</v>
      </c>
      <c r="H394" s="835" t="s">
        <v>2864</v>
      </c>
      <c r="I394" s="849">
        <v>985.54998779296875</v>
      </c>
      <c r="J394" s="849">
        <v>2</v>
      </c>
      <c r="K394" s="850">
        <v>1971.0999755859375</v>
      </c>
    </row>
    <row r="395" spans="1:11" ht="14.4" customHeight="1" x14ac:dyDescent="0.3">
      <c r="A395" s="831" t="s">
        <v>590</v>
      </c>
      <c r="B395" s="832" t="s">
        <v>591</v>
      </c>
      <c r="C395" s="835" t="s">
        <v>620</v>
      </c>
      <c r="D395" s="863" t="s">
        <v>621</v>
      </c>
      <c r="E395" s="835" t="s">
        <v>2573</v>
      </c>
      <c r="F395" s="863" t="s">
        <v>2574</v>
      </c>
      <c r="G395" s="835" t="s">
        <v>2865</v>
      </c>
      <c r="H395" s="835" t="s">
        <v>2866</v>
      </c>
      <c r="I395" s="849">
        <v>985.54998779296875</v>
      </c>
      <c r="J395" s="849">
        <v>1</v>
      </c>
      <c r="K395" s="850">
        <v>985.54998779296875</v>
      </c>
    </row>
    <row r="396" spans="1:11" ht="14.4" customHeight="1" x14ac:dyDescent="0.3">
      <c r="A396" s="831" t="s">
        <v>590</v>
      </c>
      <c r="B396" s="832" t="s">
        <v>591</v>
      </c>
      <c r="C396" s="835" t="s">
        <v>620</v>
      </c>
      <c r="D396" s="863" t="s">
        <v>621</v>
      </c>
      <c r="E396" s="835" t="s">
        <v>2573</v>
      </c>
      <c r="F396" s="863" t="s">
        <v>2574</v>
      </c>
      <c r="G396" s="835" t="s">
        <v>2867</v>
      </c>
      <c r="H396" s="835" t="s">
        <v>2868</v>
      </c>
      <c r="I396" s="849">
        <v>985.54998779296875</v>
      </c>
      <c r="J396" s="849">
        <v>1</v>
      </c>
      <c r="K396" s="850">
        <v>985.54998779296875</v>
      </c>
    </row>
    <row r="397" spans="1:11" ht="14.4" customHeight="1" x14ac:dyDescent="0.3">
      <c r="A397" s="831" t="s">
        <v>590</v>
      </c>
      <c r="B397" s="832" t="s">
        <v>591</v>
      </c>
      <c r="C397" s="835" t="s">
        <v>620</v>
      </c>
      <c r="D397" s="863" t="s">
        <v>621</v>
      </c>
      <c r="E397" s="835" t="s">
        <v>2573</v>
      </c>
      <c r="F397" s="863" t="s">
        <v>2574</v>
      </c>
      <c r="G397" s="835" t="s">
        <v>2869</v>
      </c>
      <c r="H397" s="835" t="s">
        <v>2870</v>
      </c>
      <c r="I397" s="849">
        <v>23660.2890625</v>
      </c>
      <c r="J397" s="849">
        <v>1</v>
      </c>
      <c r="K397" s="850">
        <v>23660.2890625</v>
      </c>
    </row>
    <row r="398" spans="1:11" ht="14.4" customHeight="1" x14ac:dyDescent="0.3">
      <c r="A398" s="831" t="s">
        <v>590</v>
      </c>
      <c r="B398" s="832" t="s">
        <v>591</v>
      </c>
      <c r="C398" s="835" t="s">
        <v>620</v>
      </c>
      <c r="D398" s="863" t="s">
        <v>621</v>
      </c>
      <c r="E398" s="835" t="s">
        <v>2573</v>
      </c>
      <c r="F398" s="863" t="s">
        <v>2574</v>
      </c>
      <c r="G398" s="835" t="s">
        <v>2871</v>
      </c>
      <c r="H398" s="835" t="s">
        <v>2872</v>
      </c>
      <c r="I398" s="849">
        <v>8699.6666666666661</v>
      </c>
      <c r="J398" s="849">
        <v>2</v>
      </c>
      <c r="K398" s="850">
        <v>26000</v>
      </c>
    </row>
    <row r="399" spans="1:11" ht="14.4" customHeight="1" x14ac:dyDescent="0.3">
      <c r="A399" s="831" t="s">
        <v>590</v>
      </c>
      <c r="B399" s="832" t="s">
        <v>591</v>
      </c>
      <c r="C399" s="835" t="s">
        <v>620</v>
      </c>
      <c r="D399" s="863" t="s">
        <v>621</v>
      </c>
      <c r="E399" s="835" t="s">
        <v>2573</v>
      </c>
      <c r="F399" s="863" t="s">
        <v>2574</v>
      </c>
      <c r="G399" s="835" t="s">
        <v>2873</v>
      </c>
      <c r="H399" s="835" t="s">
        <v>2874</v>
      </c>
      <c r="I399" s="849">
        <v>14093.25</v>
      </c>
      <c r="J399" s="849">
        <v>3</v>
      </c>
      <c r="K399" s="850">
        <v>42279.75</v>
      </c>
    </row>
    <row r="400" spans="1:11" ht="14.4" customHeight="1" x14ac:dyDescent="0.3">
      <c r="A400" s="831" t="s">
        <v>590</v>
      </c>
      <c r="B400" s="832" t="s">
        <v>591</v>
      </c>
      <c r="C400" s="835" t="s">
        <v>620</v>
      </c>
      <c r="D400" s="863" t="s">
        <v>621</v>
      </c>
      <c r="E400" s="835" t="s">
        <v>2573</v>
      </c>
      <c r="F400" s="863" t="s">
        <v>2574</v>
      </c>
      <c r="G400" s="835" t="s">
        <v>2875</v>
      </c>
      <c r="H400" s="835" t="s">
        <v>2876</v>
      </c>
      <c r="I400" s="849">
        <v>5355.5498046875</v>
      </c>
      <c r="J400" s="849">
        <v>2</v>
      </c>
      <c r="K400" s="850">
        <v>10711.099609375</v>
      </c>
    </row>
    <row r="401" spans="1:11" ht="14.4" customHeight="1" x14ac:dyDescent="0.3">
      <c r="A401" s="831" t="s">
        <v>590</v>
      </c>
      <c r="B401" s="832" t="s">
        <v>591</v>
      </c>
      <c r="C401" s="835" t="s">
        <v>620</v>
      </c>
      <c r="D401" s="863" t="s">
        <v>621</v>
      </c>
      <c r="E401" s="835" t="s">
        <v>2573</v>
      </c>
      <c r="F401" s="863" t="s">
        <v>2574</v>
      </c>
      <c r="G401" s="835" t="s">
        <v>2877</v>
      </c>
      <c r="H401" s="835" t="s">
        <v>2878</v>
      </c>
      <c r="I401" s="849">
        <v>13090.4501953125</v>
      </c>
      <c r="J401" s="849">
        <v>1</v>
      </c>
      <c r="K401" s="850">
        <v>13090.4501953125</v>
      </c>
    </row>
    <row r="402" spans="1:11" ht="14.4" customHeight="1" x14ac:dyDescent="0.3">
      <c r="A402" s="831" t="s">
        <v>590</v>
      </c>
      <c r="B402" s="832" t="s">
        <v>591</v>
      </c>
      <c r="C402" s="835" t="s">
        <v>620</v>
      </c>
      <c r="D402" s="863" t="s">
        <v>621</v>
      </c>
      <c r="E402" s="835" t="s">
        <v>2573</v>
      </c>
      <c r="F402" s="863" t="s">
        <v>2574</v>
      </c>
      <c r="G402" s="835" t="s">
        <v>2879</v>
      </c>
      <c r="H402" s="835" t="s">
        <v>2880</v>
      </c>
      <c r="I402" s="849">
        <v>13090.4501953125</v>
      </c>
      <c r="J402" s="849">
        <v>1</v>
      </c>
      <c r="K402" s="850">
        <v>13090.4501953125</v>
      </c>
    </row>
    <row r="403" spans="1:11" ht="14.4" customHeight="1" x14ac:dyDescent="0.3">
      <c r="A403" s="831" t="s">
        <v>590</v>
      </c>
      <c r="B403" s="832" t="s">
        <v>591</v>
      </c>
      <c r="C403" s="835" t="s">
        <v>620</v>
      </c>
      <c r="D403" s="863" t="s">
        <v>621</v>
      </c>
      <c r="E403" s="835" t="s">
        <v>2573</v>
      </c>
      <c r="F403" s="863" t="s">
        <v>2574</v>
      </c>
      <c r="G403" s="835" t="s">
        <v>2881</v>
      </c>
      <c r="H403" s="835" t="s">
        <v>2882</v>
      </c>
      <c r="I403" s="849">
        <v>15396.2001953125</v>
      </c>
      <c r="J403" s="849">
        <v>3</v>
      </c>
      <c r="K403" s="850">
        <v>46188.6005859375</v>
      </c>
    </row>
    <row r="404" spans="1:11" ht="14.4" customHeight="1" x14ac:dyDescent="0.3">
      <c r="A404" s="831" t="s">
        <v>590</v>
      </c>
      <c r="B404" s="832" t="s">
        <v>591</v>
      </c>
      <c r="C404" s="835" t="s">
        <v>620</v>
      </c>
      <c r="D404" s="863" t="s">
        <v>621</v>
      </c>
      <c r="E404" s="835" t="s">
        <v>2573</v>
      </c>
      <c r="F404" s="863" t="s">
        <v>2574</v>
      </c>
      <c r="G404" s="835" t="s">
        <v>2883</v>
      </c>
      <c r="H404" s="835" t="s">
        <v>2884</v>
      </c>
      <c r="I404" s="849">
        <v>8865.349609375</v>
      </c>
      <c r="J404" s="849">
        <v>1</v>
      </c>
      <c r="K404" s="850">
        <v>8865.349609375</v>
      </c>
    </row>
    <row r="405" spans="1:11" ht="14.4" customHeight="1" x14ac:dyDescent="0.3">
      <c r="A405" s="831" t="s">
        <v>590</v>
      </c>
      <c r="B405" s="832" t="s">
        <v>591</v>
      </c>
      <c r="C405" s="835" t="s">
        <v>620</v>
      </c>
      <c r="D405" s="863" t="s">
        <v>621</v>
      </c>
      <c r="E405" s="835" t="s">
        <v>2573</v>
      </c>
      <c r="F405" s="863" t="s">
        <v>2574</v>
      </c>
      <c r="G405" s="835" t="s">
        <v>2885</v>
      </c>
      <c r="H405" s="835" t="s">
        <v>2886</v>
      </c>
      <c r="I405" s="849">
        <v>29747.05078125</v>
      </c>
      <c r="J405" s="849">
        <v>1</v>
      </c>
      <c r="K405" s="850">
        <v>29747.05078125</v>
      </c>
    </row>
    <row r="406" spans="1:11" ht="14.4" customHeight="1" x14ac:dyDescent="0.3">
      <c r="A406" s="831" t="s">
        <v>590</v>
      </c>
      <c r="B406" s="832" t="s">
        <v>591</v>
      </c>
      <c r="C406" s="835" t="s">
        <v>620</v>
      </c>
      <c r="D406" s="863" t="s">
        <v>621</v>
      </c>
      <c r="E406" s="835" t="s">
        <v>2573</v>
      </c>
      <c r="F406" s="863" t="s">
        <v>2574</v>
      </c>
      <c r="G406" s="835" t="s">
        <v>2887</v>
      </c>
      <c r="H406" s="835" t="s">
        <v>2888</v>
      </c>
      <c r="I406" s="849">
        <v>29747.05078125</v>
      </c>
      <c r="J406" s="849">
        <v>2</v>
      </c>
      <c r="K406" s="850">
        <v>59494.1015625</v>
      </c>
    </row>
    <row r="407" spans="1:11" ht="14.4" customHeight="1" x14ac:dyDescent="0.3">
      <c r="A407" s="831" t="s">
        <v>590</v>
      </c>
      <c r="B407" s="832" t="s">
        <v>591</v>
      </c>
      <c r="C407" s="835" t="s">
        <v>620</v>
      </c>
      <c r="D407" s="863" t="s">
        <v>621</v>
      </c>
      <c r="E407" s="835" t="s">
        <v>2573</v>
      </c>
      <c r="F407" s="863" t="s">
        <v>2574</v>
      </c>
      <c r="G407" s="835" t="s">
        <v>2889</v>
      </c>
      <c r="H407" s="835" t="s">
        <v>2890</v>
      </c>
      <c r="I407" s="849">
        <v>12719</v>
      </c>
      <c r="J407" s="849">
        <v>1</v>
      </c>
      <c r="K407" s="850">
        <v>12719</v>
      </c>
    </row>
    <row r="408" spans="1:11" ht="14.4" customHeight="1" x14ac:dyDescent="0.3">
      <c r="A408" s="831" t="s">
        <v>590</v>
      </c>
      <c r="B408" s="832" t="s">
        <v>591</v>
      </c>
      <c r="C408" s="835" t="s">
        <v>620</v>
      </c>
      <c r="D408" s="863" t="s">
        <v>621</v>
      </c>
      <c r="E408" s="835" t="s">
        <v>2573</v>
      </c>
      <c r="F408" s="863" t="s">
        <v>2574</v>
      </c>
      <c r="G408" s="835" t="s">
        <v>2891</v>
      </c>
      <c r="H408" s="835" t="s">
        <v>2892</v>
      </c>
      <c r="I408" s="849">
        <v>12719</v>
      </c>
      <c r="J408" s="849">
        <v>1</v>
      </c>
      <c r="K408" s="850">
        <v>12719</v>
      </c>
    </row>
    <row r="409" spans="1:11" ht="14.4" customHeight="1" x14ac:dyDescent="0.3">
      <c r="A409" s="831" t="s">
        <v>590</v>
      </c>
      <c r="B409" s="832" t="s">
        <v>591</v>
      </c>
      <c r="C409" s="835" t="s">
        <v>620</v>
      </c>
      <c r="D409" s="863" t="s">
        <v>621</v>
      </c>
      <c r="E409" s="835" t="s">
        <v>2573</v>
      </c>
      <c r="F409" s="863" t="s">
        <v>2574</v>
      </c>
      <c r="G409" s="835" t="s">
        <v>2893</v>
      </c>
      <c r="H409" s="835" t="s">
        <v>2894</v>
      </c>
      <c r="I409" s="849">
        <v>12719</v>
      </c>
      <c r="J409" s="849">
        <v>1</v>
      </c>
      <c r="K409" s="850">
        <v>12719</v>
      </c>
    </row>
    <row r="410" spans="1:11" ht="14.4" customHeight="1" x14ac:dyDescent="0.3">
      <c r="A410" s="831" t="s">
        <v>590</v>
      </c>
      <c r="B410" s="832" t="s">
        <v>591</v>
      </c>
      <c r="C410" s="835" t="s">
        <v>620</v>
      </c>
      <c r="D410" s="863" t="s">
        <v>621</v>
      </c>
      <c r="E410" s="835" t="s">
        <v>2573</v>
      </c>
      <c r="F410" s="863" t="s">
        <v>2574</v>
      </c>
      <c r="G410" s="835" t="s">
        <v>2895</v>
      </c>
      <c r="H410" s="835" t="s">
        <v>2896</v>
      </c>
      <c r="I410" s="849">
        <v>5355.5498046875</v>
      </c>
      <c r="J410" s="849">
        <v>1</v>
      </c>
      <c r="K410" s="850">
        <v>5355.5498046875</v>
      </c>
    </row>
    <row r="411" spans="1:11" ht="14.4" customHeight="1" x14ac:dyDescent="0.3">
      <c r="A411" s="831" t="s">
        <v>590</v>
      </c>
      <c r="B411" s="832" t="s">
        <v>591</v>
      </c>
      <c r="C411" s="835" t="s">
        <v>620</v>
      </c>
      <c r="D411" s="863" t="s">
        <v>621</v>
      </c>
      <c r="E411" s="835" t="s">
        <v>2573</v>
      </c>
      <c r="F411" s="863" t="s">
        <v>2574</v>
      </c>
      <c r="G411" s="835" t="s">
        <v>2897</v>
      </c>
      <c r="H411" s="835" t="s">
        <v>2898</v>
      </c>
      <c r="I411" s="849">
        <v>5750</v>
      </c>
      <c r="J411" s="849">
        <v>2</v>
      </c>
      <c r="K411" s="850">
        <v>11500</v>
      </c>
    </row>
    <row r="412" spans="1:11" ht="14.4" customHeight="1" x14ac:dyDescent="0.3">
      <c r="A412" s="831" t="s">
        <v>590</v>
      </c>
      <c r="B412" s="832" t="s">
        <v>591</v>
      </c>
      <c r="C412" s="835" t="s">
        <v>620</v>
      </c>
      <c r="D412" s="863" t="s">
        <v>621</v>
      </c>
      <c r="E412" s="835" t="s">
        <v>2573</v>
      </c>
      <c r="F412" s="863" t="s">
        <v>2574</v>
      </c>
      <c r="G412" s="835" t="s">
        <v>2899</v>
      </c>
      <c r="H412" s="835" t="s">
        <v>2900</v>
      </c>
      <c r="I412" s="849">
        <v>5750</v>
      </c>
      <c r="J412" s="849">
        <v>3</v>
      </c>
      <c r="K412" s="850">
        <v>17250</v>
      </c>
    </row>
    <row r="413" spans="1:11" ht="14.4" customHeight="1" x14ac:dyDescent="0.3">
      <c r="A413" s="831" t="s">
        <v>590</v>
      </c>
      <c r="B413" s="832" t="s">
        <v>591</v>
      </c>
      <c r="C413" s="835" t="s">
        <v>620</v>
      </c>
      <c r="D413" s="863" t="s">
        <v>621</v>
      </c>
      <c r="E413" s="835" t="s">
        <v>2573</v>
      </c>
      <c r="F413" s="863" t="s">
        <v>2574</v>
      </c>
      <c r="G413" s="835" t="s">
        <v>2901</v>
      </c>
      <c r="H413" s="835" t="s">
        <v>2902</v>
      </c>
      <c r="I413" s="849">
        <v>5750</v>
      </c>
      <c r="J413" s="849">
        <v>1</v>
      </c>
      <c r="K413" s="850">
        <v>5750</v>
      </c>
    </row>
    <row r="414" spans="1:11" ht="14.4" customHeight="1" x14ac:dyDescent="0.3">
      <c r="A414" s="831" t="s">
        <v>590</v>
      </c>
      <c r="B414" s="832" t="s">
        <v>591</v>
      </c>
      <c r="C414" s="835" t="s">
        <v>620</v>
      </c>
      <c r="D414" s="863" t="s">
        <v>621</v>
      </c>
      <c r="E414" s="835" t="s">
        <v>2573</v>
      </c>
      <c r="F414" s="863" t="s">
        <v>2574</v>
      </c>
      <c r="G414" s="835" t="s">
        <v>2903</v>
      </c>
      <c r="H414" s="835" t="s">
        <v>2904</v>
      </c>
      <c r="I414" s="849">
        <v>13840.580078125</v>
      </c>
      <c r="J414" s="849">
        <v>6</v>
      </c>
      <c r="K414" s="850">
        <v>83043.48046875</v>
      </c>
    </row>
    <row r="415" spans="1:11" ht="14.4" customHeight="1" x14ac:dyDescent="0.3">
      <c r="A415" s="831" t="s">
        <v>590</v>
      </c>
      <c r="B415" s="832" t="s">
        <v>591</v>
      </c>
      <c r="C415" s="835" t="s">
        <v>620</v>
      </c>
      <c r="D415" s="863" t="s">
        <v>621</v>
      </c>
      <c r="E415" s="835" t="s">
        <v>2573</v>
      </c>
      <c r="F415" s="863" t="s">
        <v>2574</v>
      </c>
      <c r="G415" s="835" t="s">
        <v>2905</v>
      </c>
      <c r="H415" s="835" t="s">
        <v>2906</v>
      </c>
      <c r="I415" s="849">
        <v>10764.896701388889</v>
      </c>
      <c r="J415" s="849">
        <v>7</v>
      </c>
      <c r="K415" s="850">
        <v>96884.0703125</v>
      </c>
    </row>
    <row r="416" spans="1:11" ht="14.4" customHeight="1" x14ac:dyDescent="0.3">
      <c r="A416" s="831" t="s">
        <v>590</v>
      </c>
      <c r="B416" s="832" t="s">
        <v>591</v>
      </c>
      <c r="C416" s="835" t="s">
        <v>620</v>
      </c>
      <c r="D416" s="863" t="s">
        <v>621</v>
      </c>
      <c r="E416" s="835" t="s">
        <v>2573</v>
      </c>
      <c r="F416" s="863" t="s">
        <v>2574</v>
      </c>
      <c r="G416" s="835" t="s">
        <v>2907</v>
      </c>
      <c r="H416" s="835" t="s">
        <v>2908</v>
      </c>
      <c r="I416" s="849">
        <v>11533.816731770834</v>
      </c>
      <c r="J416" s="849">
        <v>5</v>
      </c>
      <c r="K416" s="850">
        <v>69202.910390624776</v>
      </c>
    </row>
    <row r="417" spans="1:11" ht="14.4" customHeight="1" x14ac:dyDescent="0.3">
      <c r="A417" s="831" t="s">
        <v>590</v>
      </c>
      <c r="B417" s="832" t="s">
        <v>591</v>
      </c>
      <c r="C417" s="835" t="s">
        <v>620</v>
      </c>
      <c r="D417" s="863" t="s">
        <v>621</v>
      </c>
      <c r="E417" s="835" t="s">
        <v>2573</v>
      </c>
      <c r="F417" s="863" t="s">
        <v>2574</v>
      </c>
      <c r="G417" s="835" t="s">
        <v>2909</v>
      </c>
      <c r="H417" s="835" t="s">
        <v>2910</v>
      </c>
      <c r="I417" s="849">
        <v>13840.578450520834</v>
      </c>
      <c r="J417" s="849">
        <v>6</v>
      </c>
      <c r="K417" s="850">
        <v>83043.470703125</v>
      </c>
    </row>
    <row r="418" spans="1:11" ht="14.4" customHeight="1" x14ac:dyDescent="0.3">
      <c r="A418" s="831" t="s">
        <v>590</v>
      </c>
      <c r="B418" s="832" t="s">
        <v>591</v>
      </c>
      <c r="C418" s="835" t="s">
        <v>620</v>
      </c>
      <c r="D418" s="863" t="s">
        <v>621</v>
      </c>
      <c r="E418" s="835" t="s">
        <v>2573</v>
      </c>
      <c r="F418" s="863" t="s">
        <v>2574</v>
      </c>
      <c r="G418" s="835" t="s">
        <v>2911</v>
      </c>
      <c r="H418" s="835" t="s">
        <v>2912</v>
      </c>
      <c r="I418" s="849">
        <v>13840.580078125</v>
      </c>
      <c r="J418" s="849">
        <v>5</v>
      </c>
      <c r="K418" s="850">
        <v>69202.900390625</v>
      </c>
    </row>
    <row r="419" spans="1:11" ht="14.4" customHeight="1" x14ac:dyDescent="0.3">
      <c r="A419" s="831" t="s">
        <v>590</v>
      </c>
      <c r="B419" s="832" t="s">
        <v>591</v>
      </c>
      <c r="C419" s="835" t="s">
        <v>620</v>
      </c>
      <c r="D419" s="863" t="s">
        <v>621</v>
      </c>
      <c r="E419" s="835" t="s">
        <v>2573</v>
      </c>
      <c r="F419" s="863" t="s">
        <v>2574</v>
      </c>
      <c r="G419" s="835" t="s">
        <v>2913</v>
      </c>
      <c r="H419" s="835" t="s">
        <v>2914</v>
      </c>
      <c r="I419" s="849">
        <v>9227.0533854166661</v>
      </c>
      <c r="J419" s="849">
        <v>2</v>
      </c>
      <c r="K419" s="850">
        <v>27681.150156250224</v>
      </c>
    </row>
    <row r="420" spans="1:11" ht="14.4" customHeight="1" x14ac:dyDescent="0.3">
      <c r="A420" s="831" t="s">
        <v>590</v>
      </c>
      <c r="B420" s="832" t="s">
        <v>591</v>
      </c>
      <c r="C420" s="835" t="s">
        <v>620</v>
      </c>
      <c r="D420" s="863" t="s">
        <v>621</v>
      </c>
      <c r="E420" s="835" t="s">
        <v>2573</v>
      </c>
      <c r="F420" s="863" t="s">
        <v>2574</v>
      </c>
      <c r="G420" s="835" t="s">
        <v>2915</v>
      </c>
      <c r="H420" s="835" t="s">
        <v>2916</v>
      </c>
      <c r="I420" s="849">
        <v>13840.58984375</v>
      </c>
      <c r="J420" s="849">
        <v>1</v>
      </c>
      <c r="K420" s="850">
        <v>13840.58984375</v>
      </c>
    </row>
    <row r="421" spans="1:11" ht="14.4" customHeight="1" x14ac:dyDescent="0.3">
      <c r="A421" s="831" t="s">
        <v>590</v>
      </c>
      <c r="B421" s="832" t="s">
        <v>591</v>
      </c>
      <c r="C421" s="835" t="s">
        <v>620</v>
      </c>
      <c r="D421" s="863" t="s">
        <v>621</v>
      </c>
      <c r="E421" s="835" t="s">
        <v>2573</v>
      </c>
      <c r="F421" s="863" t="s">
        <v>2574</v>
      </c>
      <c r="G421" s="835" t="s">
        <v>2917</v>
      </c>
      <c r="H421" s="835" t="s">
        <v>2918</v>
      </c>
      <c r="I421" s="849">
        <v>13840.580078125</v>
      </c>
      <c r="J421" s="849">
        <v>1</v>
      </c>
      <c r="K421" s="850">
        <v>13840.580078125</v>
      </c>
    </row>
    <row r="422" spans="1:11" ht="14.4" customHeight="1" x14ac:dyDescent="0.3">
      <c r="A422" s="831" t="s">
        <v>590</v>
      </c>
      <c r="B422" s="832" t="s">
        <v>591</v>
      </c>
      <c r="C422" s="835" t="s">
        <v>620</v>
      </c>
      <c r="D422" s="863" t="s">
        <v>621</v>
      </c>
      <c r="E422" s="835" t="s">
        <v>2573</v>
      </c>
      <c r="F422" s="863" t="s">
        <v>2574</v>
      </c>
      <c r="G422" s="835" t="s">
        <v>2919</v>
      </c>
      <c r="H422" s="835" t="s">
        <v>2920</v>
      </c>
      <c r="I422" s="849">
        <v>12650</v>
      </c>
      <c r="J422" s="849">
        <v>1</v>
      </c>
      <c r="K422" s="850">
        <v>12650</v>
      </c>
    </row>
    <row r="423" spans="1:11" ht="14.4" customHeight="1" x14ac:dyDescent="0.3">
      <c r="A423" s="831" t="s">
        <v>590</v>
      </c>
      <c r="B423" s="832" t="s">
        <v>591</v>
      </c>
      <c r="C423" s="835" t="s">
        <v>620</v>
      </c>
      <c r="D423" s="863" t="s">
        <v>621</v>
      </c>
      <c r="E423" s="835" t="s">
        <v>2573</v>
      </c>
      <c r="F423" s="863" t="s">
        <v>2574</v>
      </c>
      <c r="G423" s="835" t="s">
        <v>2921</v>
      </c>
      <c r="H423" s="835" t="s">
        <v>2922</v>
      </c>
      <c r="I423" s="849">
        <v>12650</v>
      </c>
      <c r="J423" s="849">
        <v>1</v>
      </c>
      <c r="K423" s="850">
        <v>12650</v>
      </c>
    </row>
    <row r="424" spans="1:11" ht="14.4" customHeight="1" x14ac:dyDescent="0.3">
      <c r="A424" s="831" t="s">
        <v>590</v>
      </c>
      <c r="B424" s="832" t="s">
        <v>591</v>
      </c>
      <c r="C424" s="835" t="s">
        <v>620</v>
      </c>
      <c r="D424" s="863" t="s">
        <v>621</v>
      </c>
      <c r="E424" s="835" t="s">
        <v>2573</v>
      </c>
      <c r="F424" s="863" t="s">
        <v>2574</v>
      </c>
      <c r="G424" s="835" t="s">
        <v>2923</v>
      </c>
      <c r="H424" s="835" t="s">
        <v>2924</v>
      </c>
      <c r="I424" s="849">
        <v>1265</v>
      </c>
      <c r="J424" s="849">
        <v>3</v>
      </c>
      <c r="K424" s="850">
        <v>3795</v>
      </c>
    </row>
    <row r="425" spans="1:11" ht="14.4" customHeight="1" x14ac:dyDescent="0.3">
      <c r="A425" s="831" t="s">
        <v>590</v>
      </c>
      <c r="B425" s="832" t="s">
        <v>591</v>
      </c>
      <c r="C425" s="835" t="s">
        <v>620</v>
      </c>
      <c r="D425" s="863" t="s">
        <v>621</v>
      </c>
      <c r="E425" s="835" t="s">
        <v>2573</v>
      </c>
      <c r="F425" s="863" t="s">
        <v>2574</v>
      </c>
      <c r="G425" s="835" t="s">
        <v>2925</v>
      </c>
      <c r="H425" s="835" t="s">
        <v>2926</v>
      </c>
      <c r="I425" s="849">
        <v>1265</v>
      </c>
      <c r="J425" s="849">
        <v>1</v>
      </c>
      <c r="K425" s="850">
        <v>1265</v>
      </c>
    </row>
    <row r="426" spans="1:11" ht="14.4" customHeight="1" x14ac:dyDescent="0.3">
      <c r="A426" s="831" t="s">
        <v>590</v>
      </c>
      <c r="B426" s="832" t="s">
        <v>591</v>
      </c>
      <c r="C426" s="835" t="s">
        <v>620</v>
      </c>
      <c r="D426" s="863" t="s">
        <v>621</v>
      </c>
      <c r="E426" s="835" t="s">
        <v>2573</v>
      </c>
      <c r="F426" s="863" t="s">
        <v>2574</v>
      </c>
      <c r="G426" s="835" t="s">
        <v>2927</v>
      </c>
      <c r="H426" s="835" t="s">
        <v>2928</v>
      </c>
      <c r="I426" s="849">
        <v>1265</v>
      </c>
      <c r="J426" s="849">
        <v>2</v>
      </c>
      <c r="K426" s="850">
        <v>2530</v>
      </c>
    </row>
    <row r="427" spans="1:11" ht="14.4" customHeight="1" x14ac:dyDescent="0.3">
      <c r="A427" s="831" t="s">
        <v>590</v>
      </c>
      <c r="B427" s="832" t="s">
        <v>591</v>
      </c>
      <c r="C427" s="835" t="s">
        <v>620</v>
      </c>
      <c r="D427" s="863" t="s">
        <v>621</v>
      </c>
      <c r="E427" s="835" t="s">
        <v>2573</v>
      </c>
      <c r="F427" s="863" t="s">
        <v>2574</v>
      </c>
      <c r="G427" s="835" t="s">
        <v>2929</v>
      </c>
      <c r="H427" s="835" t="s">
        <v>2930</v>
      </c>
      <c r="I427" s="849">
        <v>33650.1484375</v>
      </c>
      <c r="J427" s="849">
        <v>1</v>
      </c>
      <c r="K427" s="850">
        <v>33650.1484375</v>
      </c>
    </row>
    <row r="428" spans="1:11" ht="14.4" customHeight="1" x14ac:dyDescent="0.3">
      <c r="A428" s="831" t="s">
        <v>590</v>
      </c>
      <c r="B428" s="832" t="s">
        <v>591</v>
      </c>
      <c r="C428" s="835" t="s">
        <v>620</v>
      </c>
      <c r="D428" s="863" t="s">
        <v>621</v>
      </c>
      <c r="E428" s="835" t="s">
        <v>2573</v>
      </c>
      <c r="F428" s="863" t="s">
        <v>2574</v>
      </c>
      <c r="G428" s="835" t="s">
        <v>2931</v>
      </c>
      <c r="H428" s="835" t="s">
        <v>2932</v>
      </c>
      <c r="I428" s="849">
        <v>279.29998779296875</v>
      </c>
      <c r="J428" s="849">
        <v>2</v>
      </c>
      <c r="K428" s="850">
        <v>558.5999755859375</v>
      </c>
    </row>
    <row r="429" spans="1:11" ht="14.4" customHeight="1" x14ac:dyDescent="0.3">
      <c r="A429" s="831" t="s">
        <v>590</v>
      </c>
      <c r="B429" s="832" t="s">
        <v>591</v>
      </c>
      <c r="C429" s="835" t="s">
        <v>620</v>
      </c>
      <c r="D429" s="863" t="s">
        <v>621</v>
      </c>
      <c r="E429" s="835" t="s">
        <v>2573</v>
      </c>
      <c r="F429" s="863" t="s">
        <v>2574</v>
      </c>
      <c r="G429" s="835" t="s">
        <v>2933</v>
      </c>
      <c r="H429" s="835" t="s">
        <v>2934</v>
      </c>
      <c r="I429" s="849">
        <v>279.29998779296875</v>
      </c>
      <c r="J429" s="849">
        <v>2</v>
      </c>
      <c r="K429" s="850">
        <v>558.5999755859375</v>
      </c>
    </row>
    <row r="430" spans="1:11" ht="14.4" customHeight="1" x14ac:dyDescent="0.3">
      <c r="A430" s="831" t="s">
        <v>590</v>
      </c>
      <c r="B430" s="832" t="s">
        <v>591</v>
      </c>
      <c r="C430" s="835" t="s">
        <v>620</v>
      </c>
      <c r="D430" s="863" t="s">
        <v>621</v>
      </c>
      <c r="E430" s="835" t="s">
        <v>2573</v>
      </c>
      <c r="F430" s="863" t="s">
        <v>2574</v>
      </c>
      <c r="G430" s="835" t="s">
        <v>2935</v>
      </c>
      <c r="H430" s="835" t="s">
        <v>2936</v>
      </c>
      <c r="I430" s="849">
        <v>279.29998779296875</v>
      </c>
      <c r="J430" s="849">
        <v>2</v>
      </c>
      <c r="K430" s="850">
        <v>558.5999755859375</v>
      </c>
    </row>
    <row r="431" spans="1:11" ht="14.4" customHeight="1" x14ac:dyDescent="0.3">
      <c r="A431" s="831" t="s">
        <v>590</v>
      </c>
      <c r="B431" s="832" t="s">
        <v>591</v>
      </c>
      <c r="C431" s="835" t="s">
        <v>620</v>
      </c>
      <c r="D431" s="863" t="s">
        <v>621</v>
      </c>
      <c r="E431" s="835" t="s">
        <v>2573</v>
      </c>
      <c r="F431" s="863" t="s">
        <v>2574</v>
      </c>
      <c r="G431" s="835" t="s">
        <v>2937</v>
      </c>
      <c r="H431" s="835" t="s">
        <v>2938</v>
      </c>
      <c r="I431" s="849">
        <v>279.29998779296875</v>
      </c>
      <c r="J431" s="849">
        <v>1</v>
      </c>
      <c r="K431" s="850">
        <v>279.29998779296875</v>
      </c>
    </row>
    <row r="432" spans="1:11" ht="14.4" customHeight="1" x14ac:dyDescent="0.3">
      <c r="A432" s="831" t="s">
        <v>590</v>
      </c>
      <c r="B432" s="832" t="s">
        <v>591</v>
      </c>
      <c r="C432" s="835" t="s">
        <v>620</v>
      </c>
      <c r="D432" s="863" t="s">
        <v>621</v>
      </c>
      <c r="E432" s="835" t="s">
        <v>2573</v>
      </c>
      <c r="F432" s="863" t="s">
        <v>2574</v>
      </c>
      <c r="G432" s="835" t="s">
        <v>2939</v>
      </c>
      <c r="H432" s="835" t="s">
        <v>2940</v>
      </c>
      <c r="I432" s="849">
        <v>279.29998779296875</v>
      </c>
      <c r="J432" s="849">
        <v>3</v>
      </c>
      <c r="K432" s="850">
        <v>837.89996337890625</v>
      </c>
    </row>
    <row r="433" spans="1:11" ht="14.4" customHeight="1" x14ac:dyDescent="0.3">
      <c r="A433" s="831" t="s">
        <v>590</v>
      </c>
      <c r="B433" s="832" t="s">
        <v>591</v>
      </c>
      <c r="C433" s="835" t="s">
        <v>620</v>
      </c>
      <c r="D433" s="863" t="s">
        <v>621</v>
      </c>
      <c r="E433" s="835" t="s">
        <v>2573</v>
      </c>
      <c r="F433" s="863" t="s">
        <v>2574</v>
      </c>
      <c r="G433" s="835" t="s">
        <v>2941</v>
      </c>
      <c r="H433" s="835" t="s">
        <v>2942</v>
      </c>
      <c r="I433" s="849">
        <v>279.29998779296875</v>
      </c>
      <c r="J433" s="849">
        <v>3</v>
      </c>
      <c r="K433" s="850">
        <v>837.89996337890625</v>
      </c>
    </row>
    <row r="434" spans="1:11" ht="14.4" customHeight="1" x14ac:dyDescent="0.3">
      <c r="A434" s="831" t="s">
        <v>590</v>
      </c>
      <c r="B434" s="832" t="s">
        <v>591</v>
      </c>
      <c r="C434" s="835" t="s">
        <v>620</v>
      </c>
      <c r="D434" s="863" t="s">
        <v>621</v>
      </c>
      <c r="E434" s="835" t="s">
        <v>2573</v>
      </c>
      <c r="F434" s="863" t="s">
        <v>2574</v>
      </c>
      <c r="G434" s="835" t="s">
        <v>2943</v>
      </c>
      <c r="H434" s="835" t="s">
        <v>2944</v>
      </c>
      <c r="I434" s="849">
        <v>9366.650390625</v>
      </c>
      <c r="J434" s="849">
        <v>1</v>
      </c>
      <c r="K434" s="850">
        <v>9366.650390625</v>
      </c>
    </row>
    <row r="435" spans="1:11" ht="14.4" customHeight="1" x14ac:dyDescent="0.3">
      <c r="A435" s="831" t="s">
        <v>590</v>
      </c>
      <c r="B435" s="832" t="s">
        <v>591</v>
      </c>
      <c r="C435" s="835" t="s">
        <v>620</v>
      </c>
      <c r="D435" s="863" t="s">
        <v>621</v>
      </c>
      <c r="E435" s="835" t="s">
        <v>2573</v>
      </c>
      <c r="F435" s="863" t="s">
        <v>2574</v>
      </c>
      <c r="G435" s="835" t="s">
        <v>2945</v>
      </c>
      <c r="H435" s="835" t="s">
        <v>2946</v>
      </c>
      <c r="I435" s="849">
        <v>9366.650390625</v>
      </c>
      <c r="J435" s="849">
        <v>1</v>
      </c>
      <c r="K435" s="850">
        <v>9366.650390625</v>
      </c>
    </row>
    <row r="436" spans="1:11" ht="14.4" customHeight="1" x14ac:dyDescent="0.3">
      <c r="A436" s="831" t="s">
        <v>590</v>
      </c>
      <c r="B436" s="832" t="s">
        <v>591</v>
      </c>
      <c r="C436" s="835" t="s">
        <v>620</v>
      </c>
      <c r="D436" s="863" t="s">
        <v>621</v>
      </c>
      <c r="E436" s="835" t="s">
        <v>2573</v>
      </c>
      <c r="F436" s="863" t="s">
        <v>2574</v>
      </c>
      <c r="G436" s="835" t="s">
        <v>2947</v>
      </c>
      <c r="H436" s="835" t="s">
        <v>2948</v>
      </c>
      <c r="I436" s="849">
        <v>9366.650390625</v>
      </c>
      <c r="J436" s="849">
        <v>1</v>
      </c>
      <c r="K436" s="850">
        <v>9366.650390625</v>
      </c>
    </row>
    <row r="437" spans="1:11" ht="14.4" customHeight="1" x14ac:dyDescent="0.3">
      <c r="A437" s="831" t="s">
        <v>590</v>
      </c>
      <c r="B437" s="832" t="s">
        <v>591</v>
      </c>
      <c r="C437" s="835" t="s">
        <v>620</v>
      </c>
      <c r="D437" s="863" t="s">
        <v>621</v>
      </c>
      <c r="E437" s="835" t="s">
        <v>2573</v>
      </c>
      <c r="F437" s="863" t="s">
        <v>2574</v>
      </c>
      <c r="G437" s="835" t="s">
        <v>2949</v>
      </c>
      <c r="H437" s="835" t="s">
        <v>2950</v>
      </c>
      <c r="I437" s="849">
        <v>9764.5498046875</v>
      </c>
      <c r="J437" s="849">
        <v>1</v>
      </c>
      <c r="K437" s="850">
        <v>9764.5498046875</v>
      </c>
    </row>
    <row r="438" spans="1:11" ht="14.4" customHeight="1" x14ac:dyDescent="0.3">
      <c r="A438" s="831" t="s">
        <v>590</v>
      </c>
      <c r="B438" s="832" t="s">
        <v>591</v>
      </c>
      <c r="C438" s="835" t="s">
        <v>620</v>
      </c>
      <c r="D438" s="863" t="s">
        <v>621</v>
      </c>
      <c r="E438" s="835" t="s">
        <v>2573</v>
      </c>
      <c r="F438" s="863" t="s">
        <v>2574</v>
      </c>
      <c r="G438" s="835" t="s">
        <v>2951</v>
      </c>
      <c r="H438" s="835" t="s">
        <v>2952</v>
      </c>
      <c r="I438" s="849">
        <v>9764.5498046875</v>
      </c>
      <c r="J438" s="849">
        <v>2</v>
      </c>
      <c r="K438" s="850">
        <v>19529.099609375</v>
      </c>
    </row>
    <row r="439" spans="1:11" ht="14.4" customHeight="1" x14ac:dyDescent="0.3">
      <c r="A439" s="831" t="s">
        <v>590</v>
      </c>
      <c r="B439" s="832" t="s">
        <v>591</v>
      </c>
      <c r="C439" s="835" t="s">
        <v>620</v>
      </c>
      <c r="D439" s="863" t="s">
        <v>621</v>
      </c>
      <c r="E439" s="835" t="s">
        <v>2573</v>
      </c>
      <c r="F439" s="863" t="s">
        <v>2574</v>
      </c>
      <c r="G439" s="835" t="s">
        <v>2953</v>
      </c>
      <c r="H439" s="835" t="s">
        <v>2954</v>
      </c>
      <c r="I439" s="849">
        <v>9764.5498046875</v>
      </c>
      <c r="J439" s="849">
        <v>4</v>
      </c>
      <c r="K439" s="850">
        <v>39058.19921875</v>
      </c>
    </row>
    <row r="440" spans="1:11" ht="14.4" customHeight="1" x14ac:dyDescent="0.3">
      <c r="A440" s="831" t="s">
        <v>590</v>
      </c>
      <c r="B440" s="832" t="s">
        <v>591</v>
      </c>
      <c r="C440" s="835" t="s">
        <v>620</v>
      </c>
      <c r="D440" s="863" t="s">
        <v>621</v>
      </c>
      <c r="E440" s="835" t="s">
        <v>2573</v>
      </c>
      <c r="F440" s="863" t="s">
        <v>2574</v>
      </c>
      <c r="G440" s="835" t="s">
        <v>2955</v>
      </c>
      <c r="H440" s="835" t="s">
        <v>2956</v>
      </c>
      <c r="I440" s="849">
        <v>9764.5498046875</v>
      </c>
      <c r="J440" s="849">
        <v>2</v>
      </c>
      <c r="K440" s="850">
        <v>19529.099609375</v>
      </c>
    </row>
    <row r="441" spans="1:11" ht="14.4" customHeight="1" x14ac:dyDescent="0.3">
      <c r="A441" s="831" t="s">
        <v>590</v>
      </c>
      <c r="B441" s="832" t="s">
        <v>591</v>
      </c>
      <c r="C441" s="835" t="s">
        <v>620</v>
      </c>
      <c r="D441" s="863" t="s">
        <v>621</v>
      </c>
      <c r="E441" s="835" t="s">
        <v>2573</v>
      </c>
      <c r="F441" s="863" t="s">
        <v>2574</v>
      </c>
      <c r="G441" s="835" t="s">
        <v>2957</v>
      </c>
      <c r="H441" s="835" t="s">
        <v>2958</v>
      </c>
      <c r="I441" s="849">
        <v>9764.5498046875</v>
      </c>
      <c r="J441" s="849">
        <v>1</v>
      </c>
      <c r="K441" s="850">
        <v>9764.5498046875</v>
      </c>
    </row>
    <row r="442" spans="1:11" ht="14.4" customHeight="1" x14ac:dyDescent="0.3">
      <c r="A442" s="831" t="s">
        <v>590</v>
      </c>
      <c r="B442" s="832" t="s">
        <v>591</v>
      </c>
      <c r="C442" s="835" t="s">
        <v>620</v>
      </c>
      <c r="D442" s="863" t="s">
        <v>621</v>
      </c>
      <c r="E442" s="835" t="s">
        <v>2573</v>
      </c>
      <c r="F442" s="863" t="s">
        <v>2574</v>
      </c>
      <c r="G442" s="835" t="s">
        <v>2959</v>
      </c>
      <c r="H442" s="835" t="s">
        <v>2960</v>
      </c>
      <c r="I442" s="849">
        <v>10216.76953125</v>
      </c>
      <c r="J442" s="849">
        <v>2</v>
      </c>
      <c r="K442" s="850">
        <v>20433.5390625</v>
      </c>
    </row>
    <row r="443" spans="1:11" ht="14.4" customHeight="1" x14ac:dyDescent="0.3">
      <c r="A443" s="831" t="s">
        <v>590</v>
      </c>
      <c r="B443" s="832" t="s">
        <v>591</v>
      </c>
      <c r="C443" s="835" t="s">
        <v>620</v>
      </c>
      <c r="D443" s="863" t="s">
        <v>621</v>
      </c>
      <c r="E443" s="835" t="s">
        <v>2573</v>
      </c>
      <c r="F443" s="863" t="s">
        <v>2574</v>
      </c>
      <c r="G443" s="835" t="s">
        <v>2961</v>
      </c>
      <c r="H443" s="835" t="s">
        <v>2962</v>
      </c>
      <c r="I443" s="849">
        <v>10216.76953125</v>
      </c>
      <c r="J443" s="849">
        <v>3</v>
      </c>
      <c r="K443" s="850">
        <v>30650.30859375</v>
      </c>
    </row>
    <row r="444" spans="1:11" ht="14.4" customHeight="1" x14ac:dyDescent="0.3">
      <c r="A444" s="831" t="s">
        <v>590</v>
      </c>
      <c r="B444" s="832" t="s">
        <v>591</v>
      </c>
      <c r="C444" s="835" t="s">
        <v>620</v>
      </c>
      <c r="D444" s="863" t="s">
        <v>621</v>
      </c>
      <c r="E444" s="835" t="s">
        <v>2573</v>
      </c>
      <c r="F444" s="863" t="s">
        <v>2574</v>
      </c>
      <c r="G444" s="835" t="s">
        <v>2963</v>
      </c>
      <c r="H444" s="835" t="s">
        <v>2964</v>
      </c>
      <c r="I444" s="849">
        <v>10216.76953125</v>
      </c>
      <c r="J444" s="849">
        <v>2</v>
      </c>
      <c r="K444" s="850">
        <v>20433.5390625</v>
      </c>
    </row>
    <row r="445" spans="1:11" ht="14.4" customHeight="1" x14ac:dyDescent="0.3">
      <c r="A445" s="831" t="s">
        <v>590</v>
      </c>
      <c r="B445" s="832" t="s">
        <v>591</v>
      </c>
      <c r="C445" s="835" t="s">
        <v>620</v>
      </c>
      <c r="D445" s="863" t="s">
        <v>621</v>
      </c>
      <c r="E445" s="835" t="s">
        <v>2573</v>
      </c>
      <c r="F445" s="863" t="s">
        <v>2574</v>
      </c>
      <c r="G445" s="835" t="s">
        <v>2965</v>
      </c>
      <c r="H445" s="835" t="s">
        <v>2966</v>
      </c>
      <c r="I445" s="849">
        <v>3854.919921875</v>
      </c>
      <c r="J445" s="849">
        <v>3</v>
      </c>
      <c r="K445" s="850">
        <v>11564.759765625</v>
      </c>
    </row>
    <row r="446" spans="1:11" ht="14.4" customHeight="1" x14ac:dyDescent="0.3">
      <c r="A446" s="831" t="s">
        <v>590</v>
      </c>
      <c r="B446" s="832" t="s">
        <v>591</v>
      </c>
      <c r="C446" s="835" t="s">
        <v>620</v>
      </c>
      <c r="D446" s="863" t="s">
        <v>621</v>
      </c>
      <c r="E446" s="835" t="s">
        <v>2573</v>
      </c>
      <c r="F446" s="863" t="s">
        <v>2574</v>
      </c>
      <c r="G446" s="835" t="s">
        <v>2967</v>
      </c>
      <c r="H446" s="835" t="s">
        <v>2968</v>
      </c>
      <c r="I446" s="849">
        <v>3854.919921875</v>
      </c>
      <c r="J446" s="849">
        <v>1</v>
      </c>
      <c r="K446" s="850">
        <v>3854.919921875</v>
      </c>
    </row>
    <row r="447" spans="1:11" ht="14.4" customHeight="1" x14ac:dyDescent="0.3">
      <c r="A447" s="831" t="s">
        <v>590</v>
      </c>
      <c r="B447" s="832" t="s">
        <v>591</v>
      </c>
      <c r="C447" s="835" t="s">
        <v>620</v>
      </c>
      <c r="D447" s="863" t="s">
        <v>621</v>
      </c>
      <c r="E447" s="835" t="s">
        <v>2573</v>
      </c>
      <c r="F447" s="863" t="s">
        <v>2574</v>
      </c>
      <c r="G447" s="835" t="s">
        <v>2969</v>
      </c>
      <c r="H447" s="835" t="s">
        <v>2970</v>
      </c>
      <c r="I447" s="849">
        <v>3854.919921875</v>
      </c>
      <c r="J447" s="849">
        <v>1</v>
      </c>
      <c r="K447" s="850">
        <v>3854.919921875</v>
      </c>
    </row>
    <row r="448" spans="1:11" ht="14.4" customHeight="1" x14ac:dyDescent="0.3">
      <c r="A448" s="831" t="s">
        <v>590</v>
      </c>
      <c r="B448" s="832" t="s">
        <v>591</v>
      </c>
      <c r="C448" s="835" t="s">
        <v>620</v>
      </c>
      <c r="D448" s="863" t="s">
        <v>621</v>
      </c>
      <c r="E448" s="835" t="s">
        <v>2573</v>
      </c>
      <c r="F448" s="863" t="s">
        <v>2574</v>
      </c>
      <c r="G448" s="835" t="s">
        <v>2971</v>
      </c>
      <c r="H448" s="835" t="s">
        <v>2972</v>
      </c>
      <c r="I448" s="849">
        <v>236.41999816894531</v>
      </c>
      <c r="J448" s="849">
        <v>1</v>
      </c>
      <c r="K448" s="850">
        <v>236.41999816894531</v>
      </c>
    </row>
    <row r="449" spans="1:11" ht="14.4" customHeight="1" x14ac:dyDescent="0.3">
      <c r="A449" s="831" t="s">
        <v>590</v>
      </c>
      <c r="B449" s="832" t="s">
        <v>591</v>
      </c>
      <c r="C449" s="835" t="s">
        <v>620</v>
      </c>
      <c r="D449" s="863" t="s">
        <v>621</v>
      </c>
      <c r="E449" s="835" t="s">
        <v>2573</v>
      </c>
      <c r="F449" s="863" t="s">
        <v>2574</v>
      </c>
      <c r="G449" s="835" t="s">
        <v>2973</v>
      </c>
      <c r="H449" s="835" t="s">
        <v>2974</v>
      </c>
      <c r="I449" s="849">
        <v>10173.8896484375</v>
      </c>
      <c r="J449" s="849">
        <v>2</v>
      </c>
      <c r="K449" s="850">
        <v>20347.779296875</v>
      </c>
    </row>
    <row r="450" spans="1:11" ht="14.4" customHeight="1" x14ac:dyDescent="0.3">
      <c r="A450" s="831" t="s">
        <v>590</v>
      </c>
      <c r="B450" s="832" t="s">
        <v>591</v>
      </c>
      <c r="C450" s="835" t="s">
        <v>620</v>
      </c>
      <c r="D450" s="863" t="s">
        <v>621</v>
      </c>
      <c r="E450" s="835" t="s">
        <v>2573</v>
      </c>
      <c r="F450" s="863" t="s">
        <v>2574</v>
      </c>
      <c r="G450" s="835" t="s">
        <v>2975</v>
      </c>
      <c r="H450" s="835" t="s">
        <v>2976</v>
      </c>
      <c r="I450" s="849">
        <v>5086.94482421875</v>
      </c>
      <c r="J450" s="849">
        <v>1</v>
      </c>
      <c r="K450" s="850">
        <v>10380.919647216797</v>
      </c>
    </row>
    <row r="451" spans="1:11" ht="14.4" customHeight="1" x14ac:dyDescent="0.3">
      <c r="A451" s="831" t="s">
        <v>590</v>
      </c>
      <c r="B451" s="832" t="s">
        <v>591</v>
      </c>
      <c r="C451" s="835" t="s">
        <v>620</v>
      </c>
      <c r="D451" s="863" t="s">
        <v>621</v>
      </c>
      <c r="E451" s="835" t="s">
        <v>2573</v>
      </c>
      <c r="F451" s="863" t="s">
        <v>2574</v>
      </c>
      <c r="G451" s="835" t="s">
        <v>2977</v>
      </c>
      <c r="H451" s="835" t="s">
        <v>2978</v>
      </c>
      <c r="I451" s="849">
        <v>10173.8896484375</v>
      </c>
      <c r="J451" s="849">
        <v>1</v>
      </c>
      <c r="K451" s="850">
        <v>10173.8896484375</v>
      </c>
    </row>
    <row r="452" spans="1:11" ht="14.4" customHeight="1" x14ac:dyDescent="0.3">
      <c r="A452" s="831" t="s">
        <v>590</v>
      </c>
      <c r="B452" s="832" t="s">
        <v>591</v>
      </c>
      <c r="C452" s="835" t="s">
        <v>620</v>
      </c>
      <c r="D452" s="863" t="s">
        <v>621</v>
      </c>
      <c r="E452" s="835" t="s">
        <v>2573</v>
      </c>
      <c r="F452" s="863" t="s">
        <v>2574</v>
      </c>
      <c r="G452" s="835" t="s">
        <v>2979</v>
      </c>
      <c r="H452" s="835" t="s">
        <v>2980</v>
      </c>
      <c r="I452" s="849">
        <v>1644.9909912109374</v>
      </c>
      <c r="J452" s="849">
        <v>11</v>
      </c>
      <c r="K452" s="850">
        <v>18094.89990234375</v>
      </c>
    </row>
    <row r="453" spans="1:11" ht="14.4" customHeight="1" x14ac:dyDescent="0.3">
      <c r="A453" s="831" t="s">
        <v>590</v>
      </c>
      <c r="B453" s="832" t="s">
        <v>591</v>
      </c>
      <c r="C453" s="835" t="s">
        <v>620</v>
      </c>
      <c r="D453" s="863" t="s">
        <v>621</v>
      </c>
      <c r="E453" s="835" t="s">
        <v>2573</v>
      </c>
      <c r="F453" s="863" t="s">
        <v>2574</v>
      </c>
      <c r="G453" s="835" t="s">
        <v>2981</v>
      </c>
      <c r="H453" s="835" t="s">
        <v>2982</v>
      </c>
      <c r="I453" s="849">
        <v>1644.989990234375</v>
      </c>
      <c r="J453" s="849">
        <v>11</v>
      </c>
      <c r="K453" s="850">
        <v>18094.889892578125</v>
      </c>
    </row>
    <row r="454" spans="1:11" ht="14.4" customHeight="1" x14ac:dyDescent="0.3">
      <c r="A454" s="831" t="s">
        <v>590</v>
      </c>
      <c r="B454" s="832" t="s">
        <v>591</v>
      </c>
      <c r="C454" s="835" t="s">
        <v>620</v>
      </c>
      <c r="D454" s="863" t="s">
        <v>621</v>
      </c>
      <c r="E454" s="835" t="s">
        <v>2573</v>
      </c>
      <c r="F454" s="863" t="s">
        <v>2574</v>
      </c>
      <c r="G454" s="835" t="s">
        <v>2983</v>
      </c>
      <c r="H454" s="835" t="s">
        <v>2984</v>
      </c>
      <c r="I454" s="849">
        <v>1644.989990234375</v>
      </c>
      <c r="J454" s="849">
        <v>10</v>
      </c>
      <c r="K454" s="850">
        <v>16449.89990234375</v>
      </c>
    </row>
    <row r="455" spans="1:11" ht="14.4" customHeight="1" x14ac:dyDescent="0.3">
      <c r="A455" s="831" t="s">
        <v>590</v>
      </c>
      <c r="B455" s="832" t="s">
        <v>591</v>
      </c>
      <c r="C455" s="835" t="s">
        <v>620</v>
      </c>
      <c r="D455" s="863" t="s">
        <v>621</v>
      </c>
      <c r="E455" s="835" t="s">
        <v>2573</v>
      </c>
      <c r="F455" s="863" t="s">
        <v>2574</v>
      </c>
      <c r="G455" s="835" t="s">
        <v>2985</v>
      </c>
      <c r="H455" s="835" t="s">
        <v>2986</v>
      </c>
      <c r="I455" s="849">
        <v>1644.989990234375</v>
      </c>
      <c r="J455" s="849">
        <v>2</v>
      </c>
      <c r="K455" s="850">
        <v>3289.97998046875</v>
      </c>
    </row>
    <row r="456" spans="1:11" ht="14.4" customHeight="1" x14ac:dyDescent="0.3">
      <c r="A456" s="831" t="s">
        <v>590</v>
      </c>
      <c r="B456" s="832" t="s">
        <v>591</v>
      </c>
      <c r="C456" s="835" t="s">
        <v>620</v>
      </c>
      <c r="D456" s="863" t="s">
        <v>621</v>
      </c>
      <c r="E456" s="835" t="s">
        <v>2573</v>
      </c>
      <c r="F456" s="863" t="s">
        <v>2574</v>
      </c>
      <c r="G456" s="835" t="s">
        <v>2987</v>
      </c>
      <c r="H456" s="835" t="s">
        <v>2988</v>
      </c>
      <c r="I456" s="849">
        <v>1644.989990234375</v>
      </c>
      <c r="J456" s="849">
        <v>2</v>
      </c>
      <c r="K456" s="850">
        <v>3289.97998046875</v>
      </c>
    </row>
    <row r="457" spans="1:11" ht="14.4" customHeight="1" x14ac:dyDescent="0.3">
      <c r="A457" s="831" t="s">
        <v>590</v>
      </c>
      <c r="B457" s="832" t="s">
        <v>591</v>
      </c>
      <c r="C457" s="835" t="s">
        <v>620</v>
      </c>
      <c r="D457" s="863" t="s">
        <v>621</v>
      </c>
      <c r="E457" s="835" t="s">
        <v>2989</v>
      </c>
      <c r="F457" s="863" t="s">
        <v>2990</v>
      </c>
      <c r="G457" s="835" t="s">
        <v>2991</v>
      </c>
      <c r="H457" s="835" t="s">
        <v>2992</v>
      </c>
      <c r="I457" s="849">
        <v>10248.7998046875</v>
      </c>
      <c r="J457" s="849">
        <v>3</v>
      </c>
      <c r="K457" s="850">
        <v>30746.3994140625</v>
      </c>
    </row>
    <row r="458" spans="1:11" ht="14.4" customHeight="1" x14ac:dyDescent="0.3">
      <c r="A458" s="831" t="s">
        <v>590</v>
      </c>
      <c r="B458" s="832" t="s">
        <v>591</v>
      </c>
      <c r="C458" s="835" t="s">
        <v>620</v>
      </c>
      <c r="D458" s="863" t="s">
        <v>621</v>
      </c>
      <c r="E458" s="835" t="s">
        <v>2989</v>
      </c>
      <c r="F458" s="863" t="s">
        <v>2990</v>
      </c>
      <c r="G458" s="835" t="s">
        <v>2993</v>
      </c>
      <c r="H458" s="835" t="s">
        <v>2994</v>
      </c>
      <c r="I458" s="849">
        <v>4999.0498046875</v>
      </c>
      <c r="J458" s="849">
        <v>1</v>
      </c>
      <c r="K458" s="850">
        <v>4999.0498046875</v>
      </c>
    </row>
    <row r="459" spans="1:11" ht="14.4" customHeight="1" x14ac:dyDescent="0.3">
      <c r="A459" s="831" t="s">
        <v>590</v>
      </c>
      <c r="B459" s="832" t="s">
        <v>591</v>
      </c>
      <c r="C459" s="835" t="s">
        <v>620</v>
      </c>
      <c r="D459" s="863" t="s">
        <v>621</v>
      </c>
      <c r="E459" s="835" t="s">
        <v>2989</v>
      </c>
      <c r="F459" s="863" t="s">
        <v>2990</v>
      </c>
      <c r="G459" s="835" t="s">
        <v>2995</v>
      </c>
      <c r="H459" s="835" t="s">
        <v>2996</v>
      </c>
      <c r="I459" s="849">
        <v>10780</v>
      </c>
      <c r="J459" s="849">
        <v>1</v>
      </c>
      <c r="K459" s="850">
        <v>10780</v>
      </c>
    </row>
    <row r="460" spans="1:11" ht="14.4" customHeight="1" x14ac:dyDescent="0.3">
      <c r="A460" s="831" t="s">
        <v>590</v>
      </c>
      <c r="B460" s="832" t="s">
        <v>591</v>
      </c>
      <c r="C460" s="835" t="s">
        <v>620</v>
      </c>
      <c r="D460" s="863" t="s">
        <v>621</v>
      </c>
      <c r="E460" s="835" t="s">
        <v>2989</v>
      </c>
      <c r="F460" s="863" t="s">
        <v>2990</v>
      </c>
      <c r="G460" s="835" t="s">
        <v>2997</v>
      </c>
      <c r="H460" s="835" t="s">
        <v>2998</v>
      </c>
      <c r="I460" s="849">
        <v>10780</v>
      </c>
      <c r="J460" s="849">
        <v>1</v>
      </c>
      <c r="K460" s="850">
        <v>10780</v>
      </c>
    </row>
    <row r="461" spans="1:11" ht="14.4" customHeight="1" x14ac:dyDescent="0.3">
      <c r="A461" s="831" t="s">
        <v>590</v>
      </c>
      <c r="B461" s="832" t="s">
        <v>591</v>
      </c>
      <c r="C461" s="835" t="s">
        <v>620</v>
      </c>
      <c r="D461" s="863" t="s">
        <v>621</v>
      </c>
      <c r="E461" s="835" t="s">
        <v>2989</v>
      </c>
      <c r="F461" s="863" t="s">
        <v>2990</v>
      </c>
      <c r="G461" s="835" t="s">
        <v>2999</v>
      </c>
      <c r="H461" s="835" t="s">
        <v>3000</v>
      </c>
      <c r="I461" s="849">
        <v>10780</v>
      </c>
      <c r="J461" s="849">
        <v>2</v>
      </c>
      <c r="K461" s="850">
        <v>21560</v>
      </c>
    </row>
    <row r="462" spans="1:11" ht="14.4" customHeight="1" x14ac:dyDescent="0.3">
      <c r="A462" s="831" t="s">
        <v>590</v>
      </c>
      <c r="B462" s="832" t="s">
        <v>591</v>
      </c>
      <c r="C462" s="835" t="s">
        <v>620</v>
      </c>
      <c r="D462" s="863" t="s">
        <v>621</v>
      </c>
      <c r="E462" s="835" t="s">
        <v>2989</v>
      </c>
      <c r="F462" s="863" t="s">
        <v>2990</v>
      </c>
      <c r="G462" s="835" t="s">
        <v>3001</v>
      </c>
      <c r="H462" s="835" t="s">
        <v>3002</v>
      </c>
      <c r="I462" s="849">
        <v>12919.099609375</v>
      </c>
      <c r="J462" s="849">
        <v>2</v>
      </c>
      <c r="K462" s="850">
        <v>25838.19921875</v>
      </c>
    </row>
    <row r="463" spans="1:11" ht="14.4" customHeight="1" x14ac:dyDescent="0.3">
      <c r="A463" s="831" t="s">
        <v>590</v>
      </c>
      <c r="B463" s="832" t="s">
        <v>591</v>
      </c>
      <c r="C463" s="835" t="s">
        <v>620</v>
      </c>
      <c r="D463" s="863" t="s">
        <v>621</v>
      </c>
      <c r="E463" s="835" t="s">
        <v>2989</v>
      </c>
      <c r="F463" s="863" t="s">
        <v>2990</v>
      </c>
      <c r="G463" s="835" t="s">
        <v>3003</v>
      </c>
      <c r="H463" s="835" t="s">
        <v>3004</v>
      </c>
      <c r="I463" s="849">
        <v>8605.66015625</v>
      </c>
      <c r="J463" s="849">
        <v>5</v>
      </c>
      <c r="K463" s="850">
        <v>43028.30078125</v>
      </c>
    </row>
    <row r="464" spans="1:11" ht="14.4" customHeight="1" x14ac:dyDescent="0.3">
      <c r="A464" s="831" t="s">
        <v>590</v>
      </c>
      <c r="B464" s="832" t="s">
        <v>591</v>
      </c>
      <c r="C464" s="835" t="s">
        <v>620</v>
      </c>
      <c r="D464" s="863" t="s">
        <v>621</v>
      </c>
      <c r="E464" s="835" t="s">
        <v>2989</v>
      </c>
      <c r="F464" s="863" t="s">
        <v>2990</v>
      </c>
      <c r="G464" s="835" t="s">
        <v>3005</v>
      </c>
      <c r="H464" s="835" t="s">
        <v>3006</v>
      </c>
      <c r="I464" s="849">
        <v>8605.66015625</v>
      </c>
      <c r="J464" s="849">
        <v>5</v>
      </c>
      <c r="K464" s="850">
        <v>43028.30078125</v>
      </c>
    </row>
    <row r="465" spans="1:11" ht="14.4" customHeight="1" x14ac:dyDescent="0.3">
      <c r="A465" s="831" t="s">
        <v>590</v>
      </c>
      <c r="B465" s="832" t="s">
        <v>591</v>
      </c>
      <c r="C465" s="835" t="s">
        <v>620</v>
      </c>
      <c r="D465" s="863" t="s">
        <v>621</v>
      </c>
      <c r="E465" s="835" t="s">
        <v>2989</v>
      </c>
      <c r="F465" s="863" t="s">
        <v>2990</v>
      </c>
      <c r="G465" s="835" t="s">
        <v>3007</v>
      </c>
      <c r="H465" s="835" t="s">
        <v>3008</v>
      </c>
      <c r="I465" s="849">
        <v>471.5</v>
      </c>
      <c r="J465" s="849">
        <v>5</v>
      </c>
      <c r="K465" s="850">
        <v>2357.5</v>
      </c>
    </row>
    <row r="466" spans="1:11" ht="14.4" customHeight="1" x14ac:dyDescent="0.3">
      <c r="A466" s="831" t="s">
        <v>590</v>
      </c>
      <c r="B466" s="832" t="s">
        <v>591</v>
      </c>
      <c r="C466" s="835" t="s">
        <v>620</v>
      </c>
      <c r="D466" s="863" t="s">
        <v>621</v>
      </c>
      <c r="E466" s="835" t="s">
        <v>2989</v>
      </c>
      <c r="F466" s="863" t="s">
        <v>2990</v>
      </c>
      <c r="G466" s="835" t="s">
        <v>3009</v>
      </c>
      <c r="H466" s="835" t="s">
        <v>3010</v>
      </c>
      <c r="I466" s="849">
        <v>471.5</v>
      </c>
      <c r="J466" s="849">
        <v>2</v>
      </c>
      <c r="K466" s="850">
        <v>943</v>
      </c>
    </row>
    <row r="467" spans="1:11" ht="14.4" customHeight="1" x14ac:dyDescent="0.3">
      <c r="A467" s="831" t="s">
        <v>590</v>
      </c>
      <c r="B467" s="832" t="s">
        <v>591</v>
      </c>
      <c r="C467" s="835" t="s">
        <v>620</v>
      </c>
      <c r="D467" s="863" t="s">
        <v>621</v>
      </c>
      <c r="E467" s="835" t="s">
        <v>2989</v>
      </c>
      <c r="F467" s="863" t="s">
        <v>2990</v>
      </c>
      <c r="G467" s="835" t="s">
        <v>3011</v>
      </c>
      <c r="H467" s="835" t="s">
        <v>3012</v>
      </c>
      <c r="I467" s="849">
        <v>980</v>
      </c>
      <c r="J467" s="849">
        <v>1</v>
      </c>
      <c r="K467" s="850">
        <v>980</v>
      </c>
    </row>
    <row r="468" spans="1:11" ht="14.4" customHeight="1" x14ac:dyDescent="0.3">
      <c r="A468" s="831" t="s">
        <v>590</v>
      </c>
      <c r="B468" s="832" t="s">
        <v>591</v>
      </c>
      <c r="C468" s="835" t="s">
        <v>620</v>
      </c>
      <c r="D468" s="863" t="s">
        <v>621</v>
      </c>
      <c r="E468" s="835" t="s">
        <v>2989</v>
      </c>
      <c r="F468" s="863" t="s">
        <v>2990</v>
      </c>
      <c r="G468" s="835" t="s">
        <v>3013</v>
      </c>
      <c r="H468" s="835" t="s">
        <v>3014</v>
      </c>
      <c r="I468" s="849">
        <v>72.620002746582031</v>
      </c>
      <c r="J468" s="849">
        <v>50</v>
      </c>
      <c r="K468" s="850">
        <v>3630.75</v>
      </c>
    </row>
    <row r="469" spans="1:11" ht="14.4" customHeight="1" x14ac:dyDescent="0.3">
      <c r="A469" s="831" t="s">
        <v>590</v>
      </c>
      <c r="B469" s="832" t="s">
        <v>591</v>
      </c>
      <c r="C469" s="835" t="s">
        <v>620</v>
      </c>
      <c r="D469" s="863" t="s">
        <v>621</v>
      </c>
      <c r="E469" s="835" t="s">
        <v>2989</v>
      </c>
      <c r="F469" s="863" t="s">
        <v>2990</v>
      </c>
      <c r="G469" s="835" t="s">
        <v>3015</v>
      </c>
      <c r="H469" s="835" t="s">
        <v>3016</v>
      </c>
      <c r="I469" s="849">
        <v>211</v>
      </c>
      <c r="J469" s="849">
        <v>12</v>
      </c>
      <c r="K469" s="850">
        <v>2532</v>
      </c>
    </row>
    <row r="470" spans="1:11" ht="14.4" customHeight="1" x14ac:dyDescent="0.3">
      <c r="A470" s="831" t="s">
        <v>590</v>
      </c>
      <c r="B470" s="832" t="s">
        <v>591</v>
      </c>
      <c r="C470" s="835" t="s">
        <v>620</v>
      </c>
      <c r="D470" s="863" t="s">
        <v>621</v>
      </c>
      <c r="E470" s="835" t="s">
        <v>2989</v>
      </c>
      <c r="F470" s="863" t="s">
        <v>2990</v>
      </c>
      <c r="G470" s="835" t="s">
        <v>3017</v>
      </c>
      <c r="H470" s="835" t="s">
        <v>3018</v>
      </c>
      <c r="I470" s="849">
        <v>9200</v>
      </c>
      <c r="J470" s="849">
        <v>1</v>
      </c>
      <c r="K470" s="850">
        <v>9200</v>
      </c>
    </row>
    <row r="471" spans="1:11" ht="14.4" customHeight="1" x14ac:dyDescent="0.3">
      <c r="A471" s="831" t="s">
        <v>590</v>
      </c>
      <c r="B471" s="832" t="s">
        <v>591</v>
      </c>
      <c r="C471" s="835" t="s">
        <v>620</v>
      </c>
      <c r="D471" s="863" t="s">
        <v>621</v>
      </c>
      <c r="E471" s="835" t="s">
        <v>2989</v>
      </c>
      <c r="F471" s="863" t="s">
        <v>2990</v>
      </c>
      <c r="G471" s="835" t="s">
        <v>3019</v>
      </c>
      <c r="H471" s="835" t="s">
        <v>3020</v>
      </c>
      <c r="I471" s="849">
        <v>7814.1298828125</v>
      </c>
      <c r="J471" s="849">
        <v>1</v>
      </c>
      <c r="K471" s="850">
        <v>7814.1298828125</v>
      </c>
    </row>
    <row r="472" spans="1:11" ht="14.4" customHeight="1" x14ac:dyDescent="0.3">
      <c r="A472" s="831" t="s">
        <v>590</v>
      </c>
      <c r="B472" s="832" t="s">
        <v>591</v>
      </c>
      <c r="C472" s="835" t="s">
        <v>620</v>
      </c>
      <c r="D472" s="863" t="s">
        <v>621</v>
      </c>
      <c r="E472" s="835" t="s">
        <v>2989</v>
      </c>
      <c r="F472" s="863" t="s">
        <v>2990</v>
      </c>
      <c r="G472" s="835" t="s">
        <v>3021</v>
      </c>
      <c r="H472" s="835" t="s">
        <v>3022</v>
      </c>
      <c r="I472" s="849">
        <v>22073.099609375</v>
      </c>
      <c r="J472" s="849">
        <v>1</v>
      </c>
      <c r="K472" s="850">
        <v>22073.099609375</v>
      </c>
    </row>
    <row r="473" spans="1:11" ht="14.4" customHeight="1" x14ac:dyDescent="0.3">
      <c r="A473" s="831" t="s">
        <v>590</v>
      </c>
      <c r="B473" s="832" t="s">
        <v>591</v>
      </c>
      <c r="C473" s="835" t="s">
        <v>620</v>
      </c>
      <c r="D473" s="863" t="s">
        <v>621</v>
      </c>
      <c r="E473" s="835" t="s">
        <v>2989</v>
      </c>
      <c r="F473" s="863" t="s">
        <v>2990</v>
      </c>
      <c r="G473" s="835" t="s">
        <v>3023</v>
      </c>
      <c r="H473" s="835" t="s">
        <v>3024</v>
      </c>
      <c r="I473" s="849">
        <v>4600</v>
      </c>
      <c r="J473" s="849">
        <v>21</v>
      </c>
      <c r="K473" s="850">
        <v>96600</v>
      </c>
    </row>
    <row r="474" spans="1:11" ht="14.4" customHeight="1" x14ac:dyDescent="0.3">
      <c r="A474" s="831" t="s">
        <v>590</v>
      </c>
      <c r="B474" s="832" t="s">
        <v>591</v>
      </c>
      <c r="C474" s="835" t="s">
        <v>620</v>
      </c>
      <c r="D474" s="863" t="s">
        <v>621</v>
      </c>
      <c r="E474" s="835" t="s">
        <v>2989</v>
      </c>
      <c r="F474" s="863" t="s">
        <v>2990</v>
      </c>
      <c r="G474" s="835" t="s">
        <v>3025</v>
      </c>
      <c r="H474" s="835" t="s">
        <v>3026</v>
      </c>
      <c r="I474" s="849">
        <v>5980</v>
      </c>
      <c r="J474" s="849">
        <v>4</v>
      </c>
      <c r="K474" s="850">
        <v>23920</v>
      </c>
    </row>
    <row r="475" spans="1:11" ht="14.4" customHeight="1" x14ac:dyDescent="0.3">
      <c r="A475" s="831" t="s">
        <v>590</v>
      </c>
      <c r="B475" s="832" t="s">
        <v>591</v>
      </c>
      <c r="C475" s="835" t="s">
        <v>620</v>
      </c>
      <c r="D475" s="863" t="s">
        <v>621</v>
      </c>
      <c r="E475" s="835" t="s">
        <v>2989</v>
      </c>
      <c r="F475" s="863" t="s">
        <v>2990</v>
      </c>
      <c r="G475" s="835" t="s">
        <v>3027</v>
      </c>
      <c r="H475" s="835" t="s">
        <v>3028</v>
      </c>
      <c r="I475" s="849">
        <v>3784.64990234375</v>
      </c>
      <c r="J475" s="849">
        <v>8</v>
      </c>
      <c r="K475" s="850">
        <v>30277.19921875</v>
      </c>
    </row>
    <row r="476" spans="1:11" ht="14.4" customHeight="1" x14ac:dyDescent="0.3">
      <c r="A476" s="831" t="s">
        <v>590</v>
      </c>
      <c r="B476" s="832" t="s">
        <v>591</v>
      </c>
      <c r="C476" s="835" t="s">
        <v>620</v>
      </c>
      <c r="D476" s="863" t="s">
        <v>621</v>
      </c>
      <c r="E476" s="835" t="s">
        <v>2989</v>
      </c>
      <c r="F476" s="863" t="s">
        <v>2990</v>
      </c>
      <c r="G476" s="835" t="s">
        <v>3029</v>
      </c>
      <c r="H476" s="835" t="s">
        <v>3030</v>
      </c>
      <c r="I476" s="849">
        <v>2875</v>
      </c>
      <c r="J476" s="849">
        <v>1</v>
      </c>
      <c r="K476" s="850">
        <v>2875</v>
      </c>
    </row>
    <row r="477" spans="1:11" ht="14.4" customHeight="1" x14ac:dyDescent="0.3">
      <c r="A477" s="831" t="s">
        <v>590</v>
      </c>
      <c r="B477" s="832" t="s">
        <v>591</v>
      </c>
      <c r="C477" s="835" t="s">
        <v>620</v>
      </c>
      <c r="D477" s="863" t="s">
        <v>621</v>
      </c>
      <c r="E477" s="835" t="s">
        <v>2989</v>
      </c>
      <c r="F477" s="863" t="s">
        <v>2990</v>
      </c>
      <c r="G477" s="835" t="s">
        <v>3031</v>
      </c>
      <c r="H477" s="835" t="s">
        <v>3032</v>
      </c>
      <c r="I477" s="849">
        <v>4804.7001953125</v>
      </c>
      <c r="J477" s="849">
        <v>1</v>
      </c>
      <c r="K477" s="850">
        <v>4804.7001953125</v>
      </c>
    </row>
    <row r="478" spans="1:11" ht="14.4" customHeight="1" x14ac:dyDescent="0.3">
      <c r="A478" s="831" t="s">
        <v>590</v>
      </c>
      <c r="B478" s="832" t="s">
        <v>591</v>
      </c>
      <c r="C478" s="835" t="s">
        <v>620</v>
      </c>
      <c r="D478" s="863" t="s">
        <v>621</v>
      </c>
      <c r="E478" s="835" t="s">
        <v>2989</v>
      </c>
      <c r="F478" s="863" t="s">
        <v>2990</v>
      </c>
      <c r="G478" s="835" t="s">
        <v>3033</v>
      </c>
      <c r="H478" s="835" t="s">
        <v>3034</v>
      </c>
      <c r="I478" s="849">
        <v>2875</v>
      </c>
      <c r="J478" s="849">
        <v>7</v>
      </c>
      <c r="K478" s="850">
        <v>20125</v>
      </c>
    </row>
    <row r="479" spans="1:11" ht="14.4" customHeight="1" x14ac:dyDescent="0.3">
      <c r="A479" s="831" t="s">
        <v>590</v>
      </c>
      <c r="B479" s="832" t="s">
        <v>591</v>
      </c>
      <c r="C479" s="835" t="s">
        <v>620</v>
      </c>
      <c r="D479" s="863" t="s">
        <v>621</v>
      </c>
      <c r="E479" s="835" t="s">
        <v>2989</v>
      </c>
      <c r="F479" s="863" t="s">
        <v>2990</v>
      </c>
      <c r="G479" s="835" t="s">
        <v>3035</v>
      </c>
      <c r="H479" s="835" t="s">
        <v>3036</v>
      </c>
      <c r="I479" s="849">
        <v>5175</v>
      </c>
      <c r="J479" s="849">
        <v>2</v>
      </c>
      <c r="K479" s="850">
        <v>10350</v>
      </c>
    </row>
    <row r="480" spans="1:11" ht="14.4" customHeight="1" x14ac:dyDescent="0.3">
      <c r="A480" s="831" t="s">
        <v>590</v>
      </c>
      <c r="B480" s="832" t="s">
        <v>591</v>
      </c>
      <c r="C480" s="835" t="s">
        <v>620</v>
      </c>
      <c r="D480" s="863" t="s">
        <v>621</v>
      </c>
      <c r="E480" s="835" t="s">
        <v>2989</v>
      </c>
      <c r="F480" s="863" t="s">
        <v>2990</v>
      </c>
      <c r="G480" s="835" t="s">
        <v>3037</v>
      </c>
      <c r="H480" s="835" t="s">
        <v>3038</v>
      </c>
      <c r="I480" s="849">
        <v>5175</v>
      </c>
      <c r="J480" s="849">
        <v>1</v>
      </c>
      <c r="K480" s="850">
        <v>5175</v>
      </c>
    </row>
    <row r="481" spans="1:11" ht="14.4" customHeight="1" x14ac:dyDescent="0.3">
      <c r="A481" s="831" t="s">
        <v>590</v>
      </c>
      <c r="B481" s="832" t="s">
        <v>591</v>
      </c>
      <c r="C481" s="835" t="s">
        <v>620</v>
      </c>
      <c r="D481" s="863" t="s">
        <v>621</v>
      </c>
      <c r="E481" s="835" t="s">
        <v>2989</v>
      </c>
      <c r="F481" s="863" t="s">
        <v>2990</v>
      </c>
      <c r="G481" s="835" t="s">
        <v>3039</v>
      </c>
      <c r="H481" s="835" t="s">
        <v>3040</v>
      </c>
      <c r="I481" s="849">
        <v>4600</v>
      </c>
      <c r="J481" s="849">
        <v>3</v>
      </c>
      <c r="K481" s="850">
        <v>13800</v>
      </c>
    </row>
    <row r="482" spans="1:11" ht="14.4" customHeight="1" x14ac:dyDescent="0.3">
      <c r="A482" s="831" t="s">
        <v>590</v>
      </c>
      <c r="B482" s="832" t="s">
        <v>591</v>
      </c>
      <c r="C482" s="835" t="s">
        <v>620</v>
      </c>
      <c r="D482" s="863" t="s">
        <v>621</v>
      </c>
      <c r="E482" s="835" t="s">
        <v>2989</v>
      </c>
      <c r="F482" s="863" t="s">
        <v>2990</v>
      </c>
      <c r="G482" s="835" t="s">
        <v>3041</v>
      </c>
      <c r="H482" s="835" t="s">
        <v>3042</v>
      </c>
      <c r="I482" s="849">
        <v>4600</v>
      </c>
      <c r="J482" s="849">
        <v>2</v>
      </c>
      <c r="K482" s="850">
        <v>9200</v>
      </c>
    </row>
    <row r="483" spans="1:11" ht="14.4" customHeight="1" x14ac:dyDescent="0.3">
      <c r="A483" s="831" t="s">
        <v>590</v>
      </c>
      <c r="B483" s="832" t="s">
        <v>591</v>
      </c>
      <c r="C483" s="835" t="s">
        <v>620</v>
      </c>
      <c r="D483" s="863" t="s">
        <v>621</v>
      </c>
      <c r="E483" s="835" t="s">
        <v>2989</v>
      </c>
      <c r="F483" s="863" t="s">
        <v>2990</v>
      </c>
      <c r="G483" s="835" t="s">
        <v>3043</v>
      </c>
      <c r="H483" s="835" t="s">
        <v>3044</v>
      </c>
      <c r="I483" s="849">
        <v>4600</v>
      </c>
      <c r="J483" s="849">
        <v>5</v>
      </c>
      <c r="K483" s="850">
        <v>23000</v>
      </c>
    </row>
    <row r="484" spans="1:11" ht="14.4" customHeight="1" x14ac:dyDescent="0.3">
      <c r="A484" s="831" t="s">
        <v>590</v>
      </c>
      <c r="B484" s="832" t="s">
        <v>591</v>
      </c>
      <c r="C484" s="835" t="s">
        <v>620</v>
      </c>
      <c r="D484" s="863" t="s">
        <v>621</v>
      </c>
      <c r="E484" s="835" t="s">
        <v>2989</v>
      </c>
      <c r="F484" s="863" t="s">
        <v>2990</v>
      </c>
      <c r="G484" s="835" t="s">
        <v>3045</v>
      </c>
      <c r="H484" s="835" t="s">
        <v>3046</v>
      </c>
      <c r="I484" s="849">
        <v>7705</v>
      </c>
      <c r="J484" s="849">
        <v>12</v>
      </c>
      <c r="K484" s="850">
        <v>92460</v>
      </c>
    </row>
    <row r="485" spans="1:11" ht="14.4" customHeight="1" x14ac:dyDescent="0.3">
      <c r="A485" s="831" t="s">
        <v>590</v>
      </c>
      <c r="B485" s="832" t="s">
        <v>591</v>
      </c>
      <c r="C485" s="835" t="s">
        <v>620</v>
      </c>
      <c r="D485" s="863" t="s">
        <v>621</v>
      </c>
      <c r="E485" s="835" t="s">
        <v>2989</v>
      </c>
      <c r="F485" s="863" t="s">
        <v>2990</v>
      </c>
      <c r="G485" s="835" t="s">
        <v>3047</v>
      </c>
      <c r="H485" s="835" t="s">
        <v>3048</v>
      </c>
      <c r="I485" s="849">
        <v>1181.050048828125</v>
      </c>
      <c r="J485" s="849">
        <v>1</v>
      </c>
      <c r="K485" s="850">
        <v>1181.050048828125</v>
      </c>
    </row>
    <row r="486" spans="1:11" ht="14.4" customHeight="1" x14ac:dyDescent="0.3">
      <c r="A486" s="831" t="s">
        <v>590</v>
      </c>
      <c r="B486" s="832" t="s">
        <v>591</v>
      </c>
      <c r="C486" s="835" t="s">
        <v>620</v>
      </c>
      <c r="D486" s="863" t="s">
        <v>621</v>
      </c>
      <c r="E486" s="835" t="s">
        <v>2989</v>
      </c>
      <c r="F486" s="863" t="s">
        <v>2990</v>
      </c>
      <c r="G486" s="835" t="s">
        <v>3049</v>
      </c>
      <c r="H486" s="835" t="s">
        <v>3050</v>
      </c>
      <c r="I486" s="849">
        <v>3820.300048828125</v>
      </c>
      <c r="J486" s="849">
        <v>6</v>
      </c>
      <c r="K486" s="850">
        <v>22921.80029296875</v>
      </c>
    </row>
    <row r="487" spans="1:11" ht="14.4" customHeight="1" x14ac:dyDescent="0.3">
      <c r="A487" s="831" t="s">
        <v>590</v>
      </c>
      <c r="B487" s="832" t="s">
        <v>591</v>
      </c>
      <c r="C487" s="835" t="s">
        <v>620</v>
      </c>
      <c r="D487" s="863" t="s">
        <v>621</v>
      </c>
      <c r="E487" s="835" t="s">
        <v>2989</v>
      </c>
      <c r="F487" s="863" t="s">
        <v>2990</v>
      </c>
      <c r="G487" s="835" t="s">
        <v>3051</v>
      </c>
      <c r="H487" s="835" t="s">
        <v>3052</v>
      </c>
      <c r="I487" s="849">
        <v>5750</v>
      </c>
      <c r="J487" s="849">
        <v>12</v>
      </c>
      <c r="K487" s="850">
        <v>69000</v>
      </c>
    </row>
    <row r="488" spans="1:11" ht="14.4" customHeight="1" x14ac:dyDescent="0.3">
      <c r="A488" s="831" t="s">
        <v>590</v>
      </c>
      <c r="B488" s="832" t="s">
        <v>591</v>
      </c>
      <c r="C488" s="835" t="s">
        <v>620</v>
      </c>
      <c r="D488" s="863" t="s">
        <v>621</v>
      </c>
      <c r="E488" s="835" t="s">
        <v>2989</v>
      </c>
      <c r="F488" s="863" t="s">
        <v>2990</v>
      </c>
      <c r="G488" s="835" t="s">
        <v>3053</v>
      </c>
      <c r="H488" s="835" t="s">
        <v>3054</v>
      </c>
      <c r="I488" s="849">
        <v>4235</v>
      </c>
      <c r="J488" s="849">
        <v>1</v>
      </c>
      <c r="K488" s="850">
        <v>4235</v>
      </c>
    </row>
    <row r="489" spans="1:11" ht="14.4" customHeight="1" x14ac:dyDescent="0.3">
      <c r="A489" s="831" t="s">
        <v>590</v>
      </c>
      <c r="B489" s="832" t="s">
        <v>591</v>
      </c>
      <c r="C489" s="835" t="s">
        <v>620</v>
      </c>
      <c r="D489" s="863" t="s">
        <v>621</v>
      </c>
      <c r="E489" s="835" t="s">
        <v>2989</v>
      </c>
      <c r="F489" s="863" t="s">
        <v>2990</v>
      </c>
      <c r="G489" s="835" t="s">
        <v>3055</v>
      </c>
      <c r="H489" s="835" t="s">
        <v>3056</v>
      </c>
      <c r="I489" s="849">
        <v>3680</v>
      </c>
      <c r="J489" s="849">
        <v>16</v>
      </c>
      <c r="K489" s="850">
        <v>58880</v>
      </c>
    </row>
    <row r="490" spans="1:11" ht="14.4" customHeight="1" x14ac:dyDescent="0.3">
      <c r="A490" s="831" t="s">
        <v>590</v>
      </c>
      <c r="B490" s="832" t="s">
        <v>591</v>
      </c>
      <c r="C490" s="835" t="s">
        <v>620</v>
      </c>
      <c r="D490" s="863" t="s">
        <v>621</v>
      </c>
      <c r="E490" s="835" t="s">
        <v>2989</v>
      </c>
      <c r="F490" s="863" t="s">
        <v>2990</v>
      </c>
      <c r="G490" s="835" t="s">
        <v>3057</v>
      </c>
      <c r="H490" s="835" t="s">
        <v>3058</v>
      </c>
      <c r="I490" s="849">
        <v>4600</v>
      </c>
      <c r="J490" s="849">
        <v>2</v>
      </c>
      <c r="K490" s="850">
        <v>9200</v>
      </c>
    </row>
    <row r="491" spans="1:11" ht="14.4" customHeight="1" x14ac:dyDescent="0.3">
      <c r="A491" s="831" t="s">
        <v>590</v>
      </c>
      <c r="B491" s="832" t="s">
        <v>591</v>
      </c>
      <c r="C491" s="835" t="s">
        <v>620</v>
      </c>
      <c r="D491" s="863" t="s">
        <v>621</v>
      </c>
      <c r="E491" s="835" t="s">
        <v>2989</v>
      </c>
      <c r="F491" s="863" t="s">
        <v>2990</v>
      </c>
      <c r="G491" s="835" t="s">
        <v>3059</v>
      </c>
      <c r="H491" s="835" t="s">
        <v>3060</v>
      </c>
      <c r="I491" s="849">
        <v>2300</v>
      </c>
      <c r="J491" s="849">
        <v>1</v>
      </c>
      <c r="K491" s="850">
        <v>2300</v>
      </c>
    </row>
    <row r="492" spans="1:11" ht="14.4" customHeight="1" x14ac:dyDescent="0.3">
      <c r="A492" s="831" t="s">
        <v>590</v>
      </c>
      <c r="B492" s="832" t="s">
        <v>591</v>
      </c>
      <c r="C492" s="835" t="s">
        <v>620</v>
      </c>
      <c r="D492" s="863" t="s">
        <v>621</v>
      </c>
      <c r="E492" s="835" t="s">
        <v>2989</v>
      </c>
      <c r="F492" s="863" t="s">
        <v>2990</v>
      </c>
      <c r="G492" s="835" t="s">
        <v>3061</v>
      </c>
      <c r="H492" s="835" t="s">
        <v>3062</v>
      </c>
      <c r="I492" s="849">
        <v>1804.6099853515625</v>
      </c>
      <c r="J492" s="849">
        <v>1</v>
      </c>
      <c r="K492" s="850">
        <v>1804.6099853515625</v>
      </c>
    </row>
    <row r="493" spans="1:11" ht="14.4" customHeight="1" x14ac:dyDescent="0.3">
      <c r="A493" s="831" t="s">
        <v>590</v>
      </c>
      <c r="B493" s="832" t="s">
        <v>591</v>
      </c>
      <c r="C493" s="835" t="s">
        <v>620</v>
      </c>
      <c r="D493" s="863" t="s">
        <v>621</v>
      </c>
      <c r="E493" s="835" t="s">
        <v>2989</v>
      </c>
      <c r="F493" s="863" t="s">
        <v>2990</v>
      </c>
      <c r="G493" s="835" t="s">
        <v>3063</v>
      </c>
      <c r="H493" s="835" t="s">
        <v>3064</v>
      </c>
      <c r="I493" s="849">
        <v>1804.6133219401042</v>
      </c>
      <c r="J493" s="849">
        <v>4</v>
      </c>
      <c r="K493" s="850">
        <v>7218.449951171875</v>
      </c>
    </row>
    <row r="494" spans="1:11" ht="14.4" customHeight="1" x14ac:dyDescent="0.3">
      <c r="A494" s="831" t="s">
        <v>590</v>
      </c>
      <c r="B494" s="832" t="s">
        <v>591</v>
      </c>
      <c r="C494" s="835" t="s">
        <v>620</v>
      </c>
      <c r="D494" s="863" t="s">
        <v>621</v>
      </c>
      <c r="E494" s="835" t="s">
        <v>2989</v>
      </c>
      <c r="F494" s="863" t="s">
        <v>2990</v>
      </c>
      <c r="G494" s="835" t="s">
        <v>3065</v>
      </c>
      <c r="H494" s="835" t="s">
        <v>3066</v>
      </c>
      <c r="I494" s="849">
        <v>1804.6099853515625</v>
      </c>
      <c r="J494" s="849">
        <v>2</v>
      </c>
      <c r="K494" s="850">
        <v>3609.219970703125</v>
      </c>
    </row>
    <row r="495" spans="1:11" ht="14.4" customHeight="1" x14ac:dyDescent="0.3">
      <c r="A495" s="831" t="s">
        <v>590</v>
      </c>
      <c r="B495" s="832" t="s">
        <v>591</v>
      </c>
      <c r="C495" s="835" t="s">
        <v>620</v>
      </c>
      <c r="D495" s="863" t="s">
        <v>621</v>
      </c>
      <c r="E495" s="835" t="s">
        <v>2989</v>
      </c>
      <c r="F495" s="863" t="s">
        <v>2990</v>
      </c>
      <c r="G495" s="835" t="s">
        <v>3067</v>
      </c>
      <c r="H495" s="835" t="s">
        <v>3068</v>
      </c>
      <c r="I495" s="849">
        <v>1804.6099853515625</v>
      </c>
      <c r="J495" s="849">
        <v>1</v>
      </c>
      <c r="K495" s="850">
        <v>1804.6099853515625</v>
      </c>
    </row>
    <row r="496" spans="1:11" ht="14.4" customHeight="1" x14ac:dyDescent="0.3">
      <c r="A496" s="831" t="s">
        <v>590</v>
      </c>
      <c r="B496" s="832" t="s">
        <v>591</v>
      </c>
      <c r="C496" s="835" t="s">
        <v>620</v>
      </c>
      <c r="D496" s="863" t="s">
        <v>621</v>
      </c>
      <c r="E496" s="835" t="s">
        <v>2989</v>
      </c>
      <c r="F496" s="863" t="s">
        <v>2990</v>
      </c>
      <c r="G496" s="835" t="s">
        <v>3069</v>
      </c>
      <c r="H496" s="835" t="s">
        <v>3070</v>
      </c>
      <c r="I496" s="849">
        <v>1804.6199951171875</v>
      </c>
      <c r="J496" s="849">
        <v>2</v>
      </c>
      <c r="K496" s="850">
        <v>3609.22998046875</v>
      </c>
    </row>
    <row r="497" spans="1:11" ht="14.4" customHeight="1" x14ac:dyDescent="0.3">
      <c r="A497" s="831" t="s">
        <v>590</v>
      </c>
      <c r="B497" s="832" t="s">
        <v>591</v>
      </c>
      <c r="C497" s="835" t="s">
        <v>620</v>
      </c>
      <c r="D497" s="863" t="s">
        <v>621</v>
      </c>
      <c r="E497" s="835" t="s">
        <v>2989</v>
      </c>
      <c r="F497" s="863" t="s">
        <v>2990</v>
      </c>
      <c r="G497" s="835" t="s">
        <v>3071</v>
      </c>
      <c r="H497" s="835" t="s">
        <v>3072</v>
      </c>
      <c r="I497" s="849">
        <v>2005.5999755859375</v>
      </c>
      <c r="J497" s="849">
        <v>1</v>
      </c>
      <c r="K497" s="850">
        <v>2005.5999755859375</v>
      </c>
    </row>
    <row r="498" spans="1:11" ht="14.4" customHeight="1" x14ac:dyDescent="0.3">
      <c r="A498" s="831" t="s">
        <v>590</v>
      </c>
      <c r="B498" s="832" t="s">
        <v>591</v>
      </c>
      <c r="C498" s="835" t="s">
        <v>620</v>
      </c>
      <c r="D498" s="863" t="s">
        <v>621</v>
      </c>
      <c r="E498" s="835" t="s">
        <v>2989</v>
      </c>
      <c r="F498" s="863" t="s">
        <v>2990</v>
      </c>
      <c r="G498" s="835" t="s">
        <v>3073</v>
      </c>
      <c r="H498" s="835" t="s">
        <v>3074</v>
      </c>
      <c r="I498" s="849">
        <v>5638.4501953125</v>
      </c>
      <c r="J498" s="849">
        <v>1</v>
      </c>
      <c r="K498" s="850">
        <v>5638.4501953125</v>
      </c>
    </row>
    <row r="499" spans="1:11" ht="14.4" customHeight="1" x14ac:dyDescent="0.3">
      <c r="A499" s="831" t="s">
        <v>590</v>
      </c>
      <c r="B499" s="832" t="s">
        <v>591</v>
      </c>
      <c r="C499" s="835" t="s">
        <v>620</v>
      </c>
      <c r="D499" s="863" t="s">
        <v>621</v>
      </c>
      <c r="E499" s="835" t="s">
        <v>2989</v>
      </c>
      <c r="F499" s="863" t="s">
        <v>2990</v>
      </c>
      <c r="G499" s="835" t="s">
        <v>3075</v>
      </c>
      <c r="H499" s="835" t="s">
        <v>3076</v>
      </c>
      <c r="I499" s="849">
        <v>5638.455078125</v>
      </c>
      <c r="J499" s="849">
        <v>2</v>
      </c>
      <c r="K499" s="850">
        <v>11276.91015625</v>
      </c>
    </row>
    <row r="500" spans="1:11" ht="14.4" customHeight="1" x14ac:dyDescent="0.3">
      <c r="A500" s="831" t="s">
        <v>590</v>
      </c>
      <c r="B500" s="832" t="s">
        <v>591</v>
      </c>
      <c r="C500" s="835" t="s">
        <v>620</v>
      </c>
      <c r="D500" s="863" t="s">
        <v>621</v>
      </c>
      <c r="E500" s="835" t="s">
        <v>2989</v>
      </c>
      <c r="F500" s="863" t="s">
        <v>2990</v>
      </c>
      <c r="G500" s="835" t="s">
        <v>3077</v>
      </c>
      <c r="H500" s="835" t="s">
        <v>3078</v>
      </c>
      <c r="I500" s="849">
        <v>4897.85009765625</v>
      </c>
      <c r="J500" s="849">
        <v>1</v>
      </c>
      <c r="K500" s="850">
        <v>4897.85009765625</v>
      </c>
    </row>
    <row r="501" spans="1:11" ht="14.4" customHeight="1" x14ac:dyDescent="0.3">
      <c r="A501" s="831" t="s">
        <v>590</v>
      </c>
      <c r="B501" s="832" t="s">
        <v>591</v>
      </c>
      <c r="C501" s="835" t="s">
        <v>620</v>
      </c>
      <c r="D501" s="863" t="s">
        <v>621</v>
      </c>
      <c r="E501" s="835" t="s">
        <v>2989</v>
      </c>
      <c r="F501" s="863" t="s">
        <v>2990</v>
      </c>
      <c r="G501" s="835" t="s">
        <v>3079</v>
      </c>
      <c r="H501" s="835" t="s">
        <v>3080</v>
      </c>
      <c r="I501" s="849">
        <v>4897.85009765625</v>
      </c>
      <c r="J501" s="849">
        <v>1</v>
      </c>
      <c r="K501" s="850">
        <v>4897.85009765625</v>
      </c>
    </row>
    <row r="502" spans="1:11" ht="14.4" customHeight="1" x14ac:dyDescent="0.3">
      <c r="A502" s="831" t="s">
        <v>590</v>
      </c>
      <c r="B502" s="832" t="s">
        <v>591</v>
      </c>
      <c r="C502" s="835" t="s">
        <v>620</v>
      </c>
      <c r="D502" s="863" t="s">
        <v>621</v>
      </c>
      <c r="E502" s="835" t="s">
        <v>2989</v>
      </c>
      <c r="F502" s="863" t="s">
        <v>2990</v>
      </c>
      <c r="G502" s="835" t="s">
        <v>3081</v>
      </c>
      <c r="H502" s="835" t="s">
        <v>3082</v>
      </c>
      <c r="I502" s="849">
        <v>443.41000366210937</v>
      </c>
      <c r="J502" s="849">
        <v>20</v>
      </c>
      <c r="K502" s="850">
        <v>8868.1103515625</v>
      </c>
    </row>
    <row r="503" spans="1:11" ht="14.4" customHeight="1" x14ac:dyDescent="0.3">
      <c r="A503" s="831" t="s">
        <v>590</v>
      </c>
      <c r="B503" s="832" t="s">
        <v>591</v>
      </c>
      <c r="C503" s="835" t="s">
        <v>620</v>
      </c>
      <c r="D503" s="863" t="s">
        <v>621</v>
      </c>
      <c r="E503" s="835" t="s">
        <v>2989</v>
      </c>
      <c r="F503" s="863" t="s">
        <v>2990</v>
      </c>
      <c r="G503" s="835" t="s">
        <v>3083</v>
      </c>
      <c r="H503" s="835" t="s">
        <v>3084</v>
      </c>
      <c r="I503" s="849">
        <v>1800</v>
      </c>
      <c r="J503" s="849">
        <v>2</v>
      </c>
      <c r="K503" s="850">
        <v>3600</v>
      </c>
    </row>
    <row r="504" spans="1:11" ht="14.4" customHeight="1" x14ac:dyDescent="0.3">
      <c r="A504" s="831" t="s">
        <v>590</v>
      </c>
      <c r="B504" s="832" t="s">
        <v>591</v>
      </c>
      <c r="C504" s="835" t="s">
        <v>620</v>
      </c>
      <c r="D504" s="863" t="s">
        <v>621</v>
      </c>
      <c r="E504" s="835" t="s">
        <v>2989</v>
      </c>
      <c r="F504" s="863" t="s">
        <v>2990</v>
      </c>
      <c r="G504" s="835" t="s">
        <v>3085</v>
      </c>
      <c r="H504" s="835" t="s">
        <v>3086</v>
      </c>
      <c r="I504" s="849">
        <v>1800</v>
      </c>
      <c r="J504" s="849">
        <v>1</v>
      </c>
      <c r="K504" s="850">
        <v>1800</v>
      </c>
    </row>
    <row r="505" spans="1:11" ht="14.4" customHeight="1" x14ac:dyDescent="0.3">
      <c r="A505" s="831" t="s">
        <v>590</v>
      </c>
      <c r="B505" s="832" t="s">
        <v>591</v>
      </c>
      <c r="C505" s="835" t="s">
        <v>620</v>
      </c>
      <c r="D505" s="863" t="s">
        <v>621</v>
      </c>
      <c r="E505" s="835" t="s">
        <v>2989</v>
      </c>
      <c r="F505" s="863" t="s">
        <v>2990</v>
      </c>
      <c r="G505" s="835" t="s">
        <v>3087</v>
      </c>
      <c r="H505" s="835" t="s">
        <v>3088</v>
      </c>
      <c r="I505" s="849">
        <v>1800</v>
      </c>
      <c r="J505" s="849">
        <v>1</v>
      </c>
      <c r="K505" s="850">
        <v>1800</v>
      </c>
    </row>
    <row r="506" spans="1:11" ht="14.4" customHeight="1" x14ac:dyDescent="0.3">
      <c r="A506" s="831" t="s">
        <v>590</v>
      </c>
      <c r="B506" s="832" t="s">
        <v>591</v>
      </c>
      <c r="C506" s="835" t="s">
        <v>620</v>
      </c>
      <c r="D506" s="863" t="s">
        <v>621</v>
      </c>
      <c r="E506" s="835" t="s">
        <v>2989</v>
      </c>
      <c r="F506" s="863" t="s">
        <v>2990</v>
      </c>
      <c r="G506" s="835" t="s">
        <v>3089</v>
      </c>
      <c r="H506" s="835" t="s">
        <v>3090</v>
      </c>
      <c r="I506" s="849">
        <v>1800</v>
      </c>
      <c r="J506" s="849">
        <v>2</v>
      </c>
      <c r="K506" s="850">
        <v>3600</v>
      </c>
    </row>
    <row r="507" spans="1:11" ht="14.4" customHeight="1" x14ac:dyDescent="0.3">
      <c r="A507" s="831" t="s">
        <v>590</v>
      </c>
      <c r="B507" s="832" t="s">
        <v>591</v>
      </c>
      <c r="C507" s="835" t="s">
        <v>620</v>
      </c>
      <c r="D507" s="863" t="s">
        <v>621</v>
      </c>
      <c r="E507" s="835" t="s">
        <v>2989</v>
      </c>
      <c r="F507" s="863" t="s">
        <v>2990</v>
      </c>
      <c r="G507" s="835" t="s">
        <v>3091</v>
      </c>
      <c r="H507" s="835" t="s">
        <v>3092</v>
      </c>
      <c r="I507" s="849">
        <v>1800</v>
      </c>
      <c r="J507" s="849">
        <v>1</v>
      </c>
      <c r="K507" s="850">
        <v>1800</v>
      </c>
    </row>
    <row r="508" spans="1:11" ht="14.4" customHeight="1" x14ac:dyDescent="0.3">
      <c r="A508" s="831" t="s">
        <v>590</v>
      </c>
      <c r="B508" s="832" t="s">
        <v>591</v>
      </c>
      <c r="C508" s="835" t="s">
        <v>620</v>
      </c>
      <c r="D508" s="863" t="s">
        <v>621</v>
      </c>
      <c r="E508" s="835" t="s">
        <v>2989</v>
      </c>
      <c r="F508" s="863" t="s">
        <v>2990</v>
      </c>
      <c r="G508" s="835" t="s">
        <v>3093</v>
      </c>
      <c r="H508" s="835" t="s">
        <v>3094</v>
      </c>
      <c r="I508" s="849">
        <v>1800</v>
      </c>
      <c r="J508" s="849">
        <v>1</v>
      </c>
      <c r="K508" s="850">
        <v>1800</v>
      </c>
    </row>
    <row r="509" spans="1:11" ht="14.4" customHeight="1" x14ac:dyDescent="0.3">
      <c r="A509" s="831" t="s">
        <v>590</v>
      </c>
      <c r="B509" s="832" t="s">
        <v>591</v>
      </c>
      <c r="C509" s="835" t="s">
        <v>620</v>
      </c>
      <c r="D509" s="863" t="s">
        <v>621</v>
      </c>
      <c r="E509" s="835" t="s">
        <v>2989</v>
      </c>
      <c r="F509" s="863" t="s">
        <v>2990</v>
      </c>
      <c r="G509" s="835" t="s">
        <v>3095</v>
      </c>
      <c r="H509" s="835" t="s">
        <v>3096</v>
      </c>
      <c r="I509" s="849">
        <v>2753.10009765625</v>
      </c>
      <c r="J509" s="849">
        <v>1</v>
      </c>
      <c r="K509" s="850">
        <v>2753.10009765625</v>
      </c>
    </row>
    <row r="510" spans="1:11" ht="14.4" customHeight="1" x14ac:dyDescent="0.3">
      <c r="A510" s="831" t="s">
        <v>590</v>
      </c>
      <c r="B510" s="832" t="s">
        <v>591</v>
      </c>
      <c r="C510" s="835" t="s">
        <v>620</v>
      </c>
      <c r="D510" s="863" t="s">
        <v>621</v>
      </c>
      <c r="E510" s="835" t="s">
        <v>2989</v>
      </c>
      <c r="F510" s="863" t="s">
        <v>2990</v>
      </c>
      <c r="G510" s="835" t="s">
        <v>3097</v>
      </c>
      <c r="H510" s="835" t="s">
        <v>3098</v>
      </c>
      <c r="I510" s="849">
        <v>2018.25</v>
      </c>
      <c r="J510" s="849">
        <v>1</v>
      </c>
      <c r="K510" s="850">
        <v>2018.25</v>
      </c>
    </row>
    <row r="511" spans="1:11" ht="14.4" customHeight="1" x14ac:dyDescent="0.3">
      <c r="A511" s="831" t="s">
        <v>590</v>
      </c>
      <c r="B511" s="832" t="s">
        <v>591</v>
      </c>
      <c r="C511" s="835" t="s">
        <v>620</v>
      </c>
      <c r="D511" s="863" t="s">
        <v>621</v>
      </c>
      <c r="E511" s="835" t="s">
        <v>2989</v>
      </c>
      <c r="F511" s="863" t="s">
        <v>2990</v>
      </c>
      <c r="G511" s="835" t="s">
        <v>3099</v>
      </c>
      <c r="H511" s="835" t="s">
        <v>3100</v>
      </c>
      <c r="I511" s="849">
        <v>1907.469970703125</v>
      </c>
      <c r="J511" s="849">
        <v>1</v>
      </c>
      <c r="K511" s="850">
        <v>1907.469970703125</v>
      </c>
    </row>
    <row r="512" spans="1:11" ht="14.4" customHeight="1" x14ac:dyDescent="0.3">
      <c r="A512" s="831" t="s">
        <v>590</v>
      </c>
      <c r="B512" s="832" t="s">
        <v>591</v>
      </c>
      <c r="C512" s="835" t="s">
        <v>620</v>
      </c>
      <c r="D512" s="863" t="s">
        <v>621</v>
      </c>
      <c r="E512" s="835" t="s">
        <v>2989</v>
      </c>
      <c r="F512" s="863" t="s">
        <v>2990</v>
      </c>
      <c r="G512" s="835" t="s">
        <v>3101</v>
      </c>
      <c r="H512" s="835" t="s">
        <v>3102</v>
      </c>
      <c r="I512" s="849">
        <v>1907.469970703125</v>
      </c>
      <c r="J512" s="849">
        <v>3</v>
      </c>
      <c r="K512" s="850">
        <v>5722.409912109375</v>
      </c>
    </row>
    <row r="513" spans="1:11" ht="14.4" customHeight="1" x14ac:dyDescent="0.3">
      <c r="A513" s="831" t="s">
        <v>590</v>
      </c>
      <c r="B513" s="832" t="s">
        <v>591</v>
      </c>
      <c r="C513" s="835" t="s">
        <v>620</v>
      </c>
      <c r="D513" s="863" t="s">
        <v>621</v>
      </c>
      <c r="E513" s="835" t="s">
        <v>2989</v>
      </c>
      <c r="F513" s="863" t="s">
        <v>2990</v>
      </c>
      <c r="G513" s="835" t="s">
        <v>3103</v>
      </c>
      <c r="H513" s="835" t="s">
        <v>3104</v>
      </c>
      <c r="I513" s="849">
        <v>1907.469970703125</v>
      </c>
      <c r="J513" s="849">
        <v>6</v>
      </c>
      <c r="K513" s="850">
        <v>11444.81982421875</v>
      </c>
    </row>
    <row r="514" spans="1:11" ht="14.4" customHeight="1" x14ac:dyDescent="0.3">
      <c r="A514" s="831" t="s">
        <v>590</v>
      </c>
      <c r="B514" s="832" t="s">
        <v>591</v>
      </c>
      <c r="C514" s="835" t="s">
        <v>620</v>
      </c>
      <c r="D514" s="863" t="s">
        <v>621</v>
      </c>
      <c r="E514" s="835" t="s">
        <v>2989</v>
      </c>
      <c r="F514" s="863" t="s">
        <v>2990</v>
      </c>
      <c r="G514" s="835" t="s">
        <v>3105</v>
      </c>
      <c r="H514" s="835" t="s">
        <v>3106</v>
      </c>
      <c r="I514" s="849">
        <v>1907.469970703125</v>
      </c>
      <c r="J514" s="849">
        <v>6</v>
      </c>
      <c r="K514" s="850">
        <v>11444.81982421875</v>
      </c>
    </row>
    <row r="515" spans="1:11" ht="14.4" customHeight="1" x14ac:dyDescent="0.3">
      <c r="A515" s="831" t="s">
        <v>590</v>
      </c>
      <c r="B515" s="832" t="s">
        <v>591</v>
      </c>
      <c r="C515" s="835" t="s">
        <v>620</v>
      </c>
      <c r="D515" s="863" t="s">
        <v>621</v>
      </c>
      <c r="E515" s="835" t="s">
        <v>2989</v>
      </c>
      <c r="F515" s="863" t="s">
        <v>2990</v>
      </c>
      <c r="G515" s="835" t="s">
        <v>3107</v>
      </c>
      <c r="H515" s="835" t="s">
        <v>3108</v>
      </c>
      <c r="I515" s="849">
        <v>1907.469970703125</v>
      </c>
      <c r="J515" s="849">
        <v>3</v>
      </c>
      <c r="K515" s="850">
        <v>5722.409912109375</v>
      </c>
    </row>
    <row r="516" spans="1:11" ht="14.4" customHeight="1" x14ac:dyDescent="0.3">
      <c r="A516" s="831" t="s">
        <v>590</v>
      </c>
      <c r="B516" s="832" t="s">
        <v>591</v>
      </c>
      <c r="C516" s="835" t="s">
        <v>620</v>
      </c>
      <c r="D516" s="863" t="s">
        <v>621</v>
      </c>
      <c r="E516" s="835" t="s">
        <v>2989</v>
      </c>
      <c r="F516" s="863" t="s">
        <v>2990</v>
      </c>
      <c r="G516" s="835" t="s">
        <v>3109</v>
      </c>
      <c r="H516" s="835" t="s">
        <v>3110</v>
      </c>
      <c r="I516" s="849">
        <v>1907.469970703125</v>
      </c>
      <c r="J516" s="849">
        <v>1</v>
      </c>
      <c r="K516" s="850">
        <v>1907.469970703125</v>
      </c>
    </row>
    <row r="517" spans="1:11" ht="14.4" customHeight="1" x14ac:dyDescent="0.3">
      <c r="A517" s="831" t="s">
        <v>590</v>
      </c>
      <c r="B517" s="832" t="s">
        <v>591</v>
      </c>
      <c r="C517" s="835" t="s">
        <v>620</v>
      </c>
      <c r="D517" s="863" t="s">
        <v>621</v>
      </c>
      <c r="E517" s="835" t="s">
        <v>2989</v>
      </c>
      <c r="F517" s="863" t="s">
        <v>2990</v>
      </c>
      <c r="G517" s="835" t="s">
        <v>3111</v>
      </c>
      <c r="H517" s="835" t="s">
        <v>3112</v>
      </c>
      <c r="I517" s="849">
        <v>2087.25</v>
      </c>
      <c r="J517" s="849">
        <v>2</v>
      </c>
      <c r="K517" s="850">
        <v>4174.5</v>
      </c>
    </row>
    <row r="518" spans="1:11" ht="14.4" customHeight="1" x14ac:dyDescent="0.3">
      <c r="A518" s="831" t="s">
        <v>590</v>
      </c>
      <c r="B518" s="832" t="s">
        <v>591</v>
      </c>
      <c r="C518" s="835" t="s">
        <v>620</v>
      </c>
      <c r="D518" s="863" t="s">
        <v>621</v>
      </c>
      <c r="E518" s="835" t="s">
        <v>2989</v>
      </c>
      <c r="F518" s="863" t="s">
        <v>2990</v>
      </c>
      <c r="G518" s="835" t="s">
        <v>3113</v>
      </c>
      <c r="H518" s="835" t="s">
        <v>3114</v>
      </c>
      <c r="I518" s="849">
        <v>2087.25</v>
      </c>
      <c r="J518" s="849">
        <v>1</v>
      </c>
      <c r="K518" s="850">
        <v>2087.25</v>
      </c>
    </row>
    <row r="519" spans="1:11" ht="14.4" customHeight="1" x14ac:dyDescent="0.3">
      <c r="A519" s="831" t="s">
        <v>590</v>
      </c>
      <c r="B519" s="832" t="s">
        <v>591</v>
      </c>
      <c r="C519" s="835" t="s">
        <v>620</v>
      </c>
      <c r="D519" s="863" t="s">
        <v>621</v>
      </c>
      <c r="E519" s="835" t="s">
        <v>2989</v>
      </c>
      <c r="F519" s="863" t="s">
        <v>2990</v>
      </c>
      <c r="G519" s="835" t="s">
        <v>3115</v>
      </c>
      <c r="H519" s="835" t="s">
        <v>3116</v>
      </c>
      <c r="I519" s="849">
        <v>2390.929931640625</v>
      </c>
      <c r="J519" s="849">
        <v>2</v>
      </c>
      <c r="K519" s="850">
        <v>4781.85986328125</v>
      </c>
    </row>
    <row r="520" spans="1:11" ht="14.4" customHeight="1" x14ac:dyDescent="0.3">
      <c r="A520" s="831" t="s">
        <v>590</v>
      </c>
      <c r="B520" s="832" t="s">
        <v>591</v>
      </c>
      <c r="C520" s="835" t="s">
        <v>620</v>
      </c>
      <c r="D520" s="863" t="s">
        <v>621</v>
      </c>
      <c r="E520" s="835" t="s">
        <v>2989</v>
      </c>
      <c r="F520" s="863" t="s">
        <v>2990</v>
      </c>
      <c r="G520" s="835" t="s">
        <v>3117</v>
      </c>
      <c r="H520" s="835" t="s">
        <v>3118</v>
      </c>
      <c r="I520" s="849">
        <v>3438.5</v>
      </c>
      <c r="J520" s="849">
        <v>1</v>
      </c>
      <c r="K520" s="850">
        <v>3438.5</v>
      </c>
    </row>
    <row r="521" spans="1:11" ht="14.4" customHeight="1" x14ac:dyDescent="0.3">
      <c r="A521" s="831" t="s">
        <v>590</v>
      </c>
      <c r="B521" s="832" t="s">
        <v>591</v>
      </c>
      <c r="C521" s="835" t="s">
        <v>620</v>
      </c>
      <c r="D521" s="863" t="s">
        <v>621</v>
      </c>
      <c r="E521" s="835" t="s">
        <v>2989</v>
      </c>
      <c r="F521" s="863" t="s">
        <v>2990</v>
      </c>
      <c r="G521" s="835" t="s">
        <v>3119</v>
      </c>
      <c r="H521" s="835" t="s">
        <v>3120</v>
      </c>
      <c r="I521" s="849">
        <v>3438.5</v>
      </c>
      <c r="J521" s="849">
        <v>9</v>
      </c>
      <c r="K521" s="850">
        <v>30946.5</v>
      </c>
    </row>
    <row r="522" spans="1:11" ht="14.4" customHeight="1" x14ac:dyDescent="0.3">
      <c r="A522" s="831" t="s">
        <v>590</v>
      </c>
      <c r="B522" s="832" t="s">
        <v>591</v>
      </c>
      <c r="C522" s="835" t="s">
        <v>620</v>
      </c>
      <c r="D522" s="863" t="s">
        <v>621</v>
      </c>
      <c r="E522" s="835" t="s">
        <v>2989</v>
      </c>
      <c r="F522" s="863" t="s">
        <v>2990</v>
      </c>
      <c r="G522" s="835" t="s">
        <v>3121</v>
      </c>
      <c r="H522" s="835" t="s">
        <v>3122</v>
      </c>
      <c r="I522" s="849">
        <v>3438.5</v>
      </c>
      <c r="J522" s="849">
        <v>18</v>
      </c>
      <c r="K522" s="850">
        <v>61893</v>
      </c>
    </row>
    <row r="523" spans="1:11" ht="14.4" customHeight="1" x14ac:dyDescent="0.3">
      <c r="A523" s="831" t="s">
        <v>590</v>
      </c>
      <c r="B523" s="832" t="s">
        <v>591</v>
      </c>
      <c r="C523" s="835" t="s">
        <v>620</v>
      </c>
      <c r="D523" s="863" t="s">
        <v>621</v>
      </c>
      <c r="E523" s="835" t="s">
        <v>2989</v>
      </c>
      <c r="F523" s="863" t="s">
        <v>2990</v>
      </c>
      <c r="G523" s="835" t="s">
        <v>3123</v>
      </c>
      <c r="H523" s="835" t="s">
        <v>3124</v>
      </c>
      <c r="I523" s="849">
        <v>3438.5</v>
      </c>
      <c r="J523" s="849">
        <v>27</v>
      </c>
      <c r="K523" s="850">
        <v>92839.5</v>
      </c>
    </row>
    <row r="524" spans="1:11" ht="14.4" customHeight="1" x14ac:dyDescent="0.3">
      <c r="A524" s="831" t="s">
        <v>590</v>
      </c>
      <c r="B524" s="832" t="s">
        <v>591</v>
      </c>
      <c r="C524" s="835" t="s">
        <v>620</v>
      </c>
      <c r="D524" s="863" t="s">
        <v>621</v>
      </c>
      <c r="E524" s="835" t="s">
        <v>2989</v>
      </c>
      <c r="F524" s="863" t="s">
        <v>2990</v>
      </c>
      <c r="G524" s="835" t="s">
        <v>3125</v>
      </c>
      <c r="H524" s="835" t="s">
        <v>3126</v>
      </c>
      <c r="I524" s="849">
        <v>3438.5</v>
      </c>
      <c r="J524" s="849">
        <v>23</v>
      </c>
      <c r="K524" s="850">
        <v>79085.5</v>
      </c>
    </row>
    <row r="525" spans="1:11" ht="14.4" customHeight="1" x14ac:dyDescent="0.3">
      <c r="A525" s="831" t="s">
        <v>590</v>
      </c>
      <c r="B525" s="832" t="s">
        <v>591</v>
      </c>
      <c r="C525" s="835" t="s">
        <v>620</v>
      </c>
      <c r="D525" s="863" t="s">
        <v>621</v>
      </c>
      <c r="E525" s="835" t="s">
        <v>2989</v>
      </c>
      <c r="F525" s="863" t="s">
        <v>2990</v>
      </c>
      <c r="G525" s="835" t="s">
        <v>3127</v>
      </c>
      <c r="H525" s="835" t="s">
        <v>3128</v>
      </c>
      <c r="I525" s="849">
        <v>1640.8299560546875</v>
      </c>
      <c r="J525" s="849">
        <v>4</v>
      </c>
      <c r="K525" s="850">
        <v>6563.3201904296875</v>
      </c>
    </row>
    <row r="526" spans="1:11" ht="14.4" customHeight="1" x14ac:dyDescent="0.3">
      <c r="A526" s="831" t="s">
        <v>590</v>
      </c>
      <c r="B526" s="832" t="s">
        <v>591</v>
      </c>
      <c r="C526" s="835" t="s">
        <v>620</v>
      </c>
      <c r="D526" s="863" t="s">
        <v>621</v>
      </c>
      <c r="E526" s="835" t="s">
        <v>2989</v>
      </c>
      <c r="F526" s="863" t="s">
        <v>2990</v>
      </c>
      <c r="G526" s="835" t="s">
        <v>3129</v>
      </c>
      <c r="H526" s="835" t="s">
        <v>3130</v>
      </c>
      <c r="I526" s="849">
        <v>1640.8299560546875</v>
      </c>
      <c r="J526" s="849">
        <v>3</v>
      </c>
      <c r="K526" s="850">
        <v>4922.4898681640625</v>
      </c>
    </row>
    <row r="527" spans="1:11" ht="14.4" customHeight="1" x14ac:dyDescent="0.3">
      <c r="A527" s="831" t="s">
        <v>590</v>
      </c>
      <c r="B527" s="832" t="s">
        <v>591</v>
      </c>
      <c r="C527" s="835" t="s">
        <v>620</v>
      </c>
      <c r="D527" s="863" t="s">
        <v>621</v>
      </c>
      <c r="E527" s="835" t="s">
        <v>2989</v>
      </c>
      <c r="F527" s="863" t="s">
        <v>2990</v>
      </c>
      <c r="G527" s="835" t="s">
        <v>3131</v>
      </c>
      <c r="H527" s="835" t="s">
        <v>3132</v>
      </c>
      <c r="I527" s="849">
        <v>1858.5400390625</v>
      </c>
      <c r="J527" s="849">
        <v>1</v>
      </c>
      <c r="K527" s="850">
        <v>1858.5400390625</v>
      </c>
    </row>
    <row r="528" spans="1:11" ht="14.4" customHeight="1" x14ac:dyDescent="0.3">
      <c r="A528" s="831" t="s">
        <v>590</v>
      </c>
      <c r="B528" s="832" t="s">
        <v>591</v>
      </c>
      <c r="C528" s="835" t="s">
        <v>620</v>
      </c>
      <c r="D528" s="863" t="s">
        <v>621</v>
      </c>
      <c r="E528" s="835" t="s">
        <v>2989</v>
      </c>
      <c r="F528" s="863" t="s">
        <v>2990</v>
      </c>
      <c r="G528" s="835" t="s">
        <v>3133</v>
      </c>
      <c r="H528" s="835" t="s">
        <v>3134</v>
      </c>
      <c r="I528" s="849">
        <v>1858.5400390625</v>
      </c>
      <c r="J528" s="849">
        <v>2</v>
      </c>
      <c r="K528" s="850">
        <v>3717.080078125</v>
      </c>
    </row>
    <row r="529" spans="1:11" ht="14.4" customHeight="1" x14ac:dyDescent="0.3">
      <c r="A529" s="831" t="s">
        <v>590</v>
      </c>
      <c r="B529" s="832" t="s">
        <v>591</v>
      </c>
      <c r="C529" s="835" t="s">
        <v>620</v>
      </c>
      <c r="D529" s="863" t="s">
        <v>621</v>
      </c>
      <c r="E529" s="835" t="s">
        <v>2989</v>
      </c>
      <c r="F529" s="863" t="s">
        <v>2990</v>
      </c>
      <c r="G529" s="835" t="s">
        <v>3135</v>
      </c>
      <c r="H529" s="835" t="s">
        <v>3136</v>
      </c>
      <c r="I529" s="849">
        <v>1858.5400390625</v>
      </c>
      <c r="J529" s="849">
        <v>4</v>
      </c>
      <c r="K529" s="850">
        <v>7434.16015625</v>
      </c>
    </row>
    <row r="530" spans="1:11" ht="14.4" customHeight="1" x14ac:dyDescent="0.3">
      <c r="A530" s="831" t="s">
        <v>590</v>
      </c>
      <c r="B530" s="832" t="s">
        <v>591</v>
      </c>
      <c r="C530" s="835" t="s">
        <v>620</v>
      </c>
      <c r="D530" s="863" t="s">
        <v>621</v>
      </c>
      <c r="E530" s="835" t="s">
        <v>2989</v>
      </c>
      <c r="F530" s="863" t="s">
        <v>2990</v>
      </c>
      <c r="G530" s="835" t="s">
        <v>3137</v>
      </c>
      <c r="H530" s="835" t="s">
        <v>3138</v>
      </c>
      <c r="I530" s="849">
        <v>1858.5400390625</v>
      </c>
      <c r="J530" s="849">
        <v>7</v>
      </c>
      <c r="K530" s="850">
        <v>13009.7802734375</v>
      </c>
    </row>
    <row r="531" spans="1:11" ht="14.4" customHeight="1" x14ac:dyDescent="0.3">
      <c r="A531" s="831" t="s">
        <v>590</v>
      </c>
      <c r="B531" s="832" t="s">
        <v>591</v>
      </c>
      <c r="C531" s="835" t="s">
        <v>620</v>
      </c>
      <c r="D531" s="863" t="s">
        <v>621</v>
      </c>
      <c r="E531" s="835" t="s">
        <v>2989</v>
      </c>
      <c r="F531" s="863" t="s">
        <v>2990</v>
      </c>
      <c r="G531" s="835" t="s">
        <v>3139</v>
      </c>
      <c r="H531" s="835" t="s">
        <v>3140</v>
      </c>
      <c r="I531" s="849">
        <v>1858.5400390625</v>
      </c>
      <c r="J531" s="849">
        <v>4</v>
      </c>
      <c r="K531" s="850">
        <v>7434.16015625</v>
      </c>
    </row>
    <row r="532" spans="1:11" ht="14.4" customHeight="1" x14ac:dyDescent="0.3">
      <c r="A532" s="831" t="s">
        <v>590</v>
      </c>
      <c r="B532" s="832" t="s">
        <v>591</v>
      </c>
      <c r="C532" s="835" t="s">
        <v>620</v>
      </c>
      <c r="D532" s="863" t="s">
        <v>621</v>
      </c>
      <c r="E532" s="835" t="s">
        <v>2989</v>
      </c>
      <c r="F532" s="863" t="s">
        <v>2990</v>
      </c>
      <c r="G532" s="835" t="s">
        <v>3141</v>
      </c>
      <c r="H532" s="835" t="s">
        <v>3142</v>
      </c>
      <c r="I532" s="849">
        <v>1858.5400390625</v>
      </c>
      <c r="J532" s="849">
        <v>2</v>
      </c>
      <c r="K532" s="850">
        <v>3717.080078125</v>
      </c>
    </row>
    <row r="533" spans="1:11" ht="14.4" customHeight="1" x14ac:dyDescent="0.3">
      <c r="A533" s="831" t="s">
        <v>590</v>
      </c>
      <c r="B533" s="832" t="s">
        <v>591</v>
      </c>
      <c r="C533" s="835" t="s">
        <v>620</v>
      </c>
      <c r="D533" s="863" t="s">
        <v>621</v>
      </c>
      <c r="E533" s="835" t="s">
        <v>2989</v>
      </c>
      <c r="F533" s="863" t="s">
        <v>2990</v>
      </c>
      <c r="G533" s="835" t="s">
        <v>3143</v>
      </c>
      <c r="H533" s="835" t="s">
        <v>3144</v>
      </c>
      <c r="I533" s="849">
        <v>144.69499969482422</v>
      </c>
      <c r="J533" s="849">
        <v>30</v>
      </c>
      <c r="K533" s="850">
        <v>4341.0201416015625</v>
      </c>
    </row>
    <row r="534" spans="1:11" ht="14.4" customHeight="1" x14ac:dyDescent="0.3">
      <c r="A534" s="831" t="s">
        <v>590</v>
      </c>
      <c r="B534" s="832" t="s">
        <v>591</v>
      </c>
      <c r="C534" s="835" t="s">
        <v>620</v>
      </c>
      <c r="D534" s="863" t="s">
        <v>621</v>
      </c>
      <c r="E534" s="835" t="s">
        <v>2989</v>
      </c>
      <c r="F534" s="863" t="s">
        <v>2990</v>
      </c>
      <c r="G534" s="835" t="s">
        <v>3145</v>
      </c>
      <c r="H534" s="835" t="s">
        <v>3146</v>
      </c>
      <c r="I534" s="849">
        <v>570</v>
      </c>
      <c r="J534" s="849">
        <v>1</v>
      </c>
      <c r="K534" s="850">
        <v>570</v>
      </c>
    </row>
    <row r="535" spans="1:11" ht="14.4" customHeight="1" x14ac:dyDescent="0.3">
      <c r="A535" s="831" t="s">
        <v>590</v>
      </c>
      <c r="B535" s="832" t="s">
        <v>591</v>
      </c>
      <c r="C535" s="835" t="s">
        <v>620</v>
      </c>
      <c r="D535" s="863" t="s">
        <v>621</v>
      </c>
      <c r="E535" s="835" t="s">
        <v>2989</v>
      </c>
      <c r="F535" s="863" t="s">
        <v>2990</v>
      </c>
      <c r="G535" s="835" t="s">
        <v>3147</v>
      </c>
      <c r="H535" s="835" t="s">
        <v>3148</v>
      </c>
      <c r="I535" s="849">
        <v>570</v>
      </c>
      <c r="J535" s="849">
        <v>1</v>
      </c>
      <c r="K535" s="850">
        <v>570</v>
      </c>
    </row>
    <row r="536" spans="1:11" ht="14.4" customHeight="1" x14ac:dyDescent="0.3">
      <c r="A536" s="831" t="s">
        <v>590</v>
      </c>
      <c r="B536" s="832" t="s">
        <v>591</v>
      </c>
      <c r="C536" s="835" t="s">
        <v>620</v>
      </c>
      <c r="D536" s="863" t="s">
        <v>621</v>
      </c>
      <c r="E536" s="835" t="s">
        <v>2989</v>
      </c>
      <c r="F536" s="863" t="s">
        <v>2990</v>
      </c>
      <c r="G536" s="835" t="s">
        <v>3149</v>
      </c>
      <c r="H536" s="835" t="s">
        <v>3150</v>
      </c>
      <c r="I536" s="849">
        <v>570</v>
      </c>
      <c r="J536" s="849">
        <v>2</v>
      </c>
      <c r="K536" s="850">
        <v>1140</v>
      </c>
    </row>
    <row r="537" spans="1:11" ht="14.4" customHeight="1" x14ac:dyDescent="0.3">
      <c r="A537" s="831" t="s">
        <v>590</v>
      </c>
      <c r="B537" s="832" t="s">
        <v>591</v>
      </c>
      <c r="C537" s="835" t="s">
        <v>620</v>
      </c>
      <c r="D537" s="863" t="s">
        <v>621</v>
      </c>
      <c r="E537" s="835" t="s">
        <v>2989</v>
      </c>
      <c r="F537" s="863" t="s">
        <v>2990</v>
      </c>
      <c r="G537" s="835" t="s">
        <v>3151</v>
      </c>
      <c r="H537" s="835" t="s">
        <v>3152</v>
      </c>
      <c r="I537" s="849">
        <v>457</v>
      </c>
      <c r="J537" s="849">
        <v>9</v>
      </c>
      <c r="K537" s="850">
        <v>5129.97998046875</v>
      </c>
    </row>
    <row r="538" spans="1:11" ht="14.4" customHeight="1" x14ac:dyDescent="0.3">
      <c r="A538" s="831" t="s">
        <v>590</v>
      </c>
      <c r="B538" s="832" t="s">
        <v>591</v>
      </c>
      <c r="C538" s="835" t="s">
        <v>620</v>
      </c>
      <c r="D538" s="863" t="s">
        <v>621</v>
      </c>
      <c r="E538" s="835" t="s">
        <v>2989</v>
      </c>
      <c r="F538" s="863" t="s">
        <v>2990</v>
      </c>
      <c r="G538" s="835" t="s">
        <v>3153</v>
      </c>
      <c r="H538" s="835" t="s">
        <v>3154</v>
      </c>
      <c r="I538" s="849">
        <v>570</v>
      </c>
      <c r="J538" s="849">
        <v>1</v>
      </c>
      <c r="K538" s="850">
        <v>570</v>
      </c>
    </row>
    <row r="539" spans="1:11" ht="14.4" customHeight="1" x14ac:dyDescent="0.3">
      <c r="A539" s="831" t="s">
        <v>590</v>
      </c>
      <c r="B539" s="832" t="s">
        <v>591</v>
      </c>
      <c r="C539" s="835" t="s">
        <v>620</v>
      </c>
      <c r="D539" s="863" t="s">
        <v>621</v>
      </c>
      <c r="E539" s="835" t="s">
        <v>2989</v>
      </c>
      <c r="F539" s="863" t="s">
        <v>2990</v>
      </c>
      <c r="G539" s="835" t="s">
        <v>3155</v>
      </c>
      <c r="H539" s="835" t="s">
        <v>3156</v>
      </c>
      <c r="I539" s="849">
        <v>570</v>
      </c>
      <c r="J539" s="849">
        <v>1</v>
      </c>
      <c r="K539" s="850">
        <v>570</v>
      </c>
    </row>
    <row r="540" spans="1:11" ht="14.4" customHeight="1" x14ac:dyDescent="0.3">
      <c r="A540" s="831" t="s">
        <v>590</v>
      </c>
      <c r="B540" s="832" t="s">
        <v>591</v>
      </c>
      <c r="C540" s="835" t="s">
        <v>620</v>
      </c>
      <c r="D540" s="863" t="s">
        <v>621</v>
      </c>
      <c r="E540" s="835" t="s">
        <v>2989</v>
      </c>
      <c r="F540" s="863" t="s">
        <v>2990</v>
      </c>
      <c r="G540" s="835" t="s">
        <v>3157</v>
      </c>
      <c r="H540" s="835" t="s">
        <v>3158</v>
      </c>
      <c r="I540" s="849">
        <v>2087.25</v>
      </c>
      <c r="J540" s="849">
        <v>1</v>
      </c>
      <c r="K540" s="850">
        <v>2087.25</v>
      </c>
    </row>
    <row r="541" spans="1:11" ht="14.4" customHeight="1" x14ac:dyDescent="0.3">
      <c r="A541" s="831" t="s">
        <v>590</v>
      </c>
      <c r="B541" s="832" t="s">
        <v>591</v>
      </c>
      <c r="C541" s="835" t="s">
        <v>620</v>
      </c>
      <c r="D541" s="863" t="s">
        <v>621</v>
      </c>
      <c r="E541" s="835" t="s">
        <v>2989</v>
      </c>
      <c r="F541" s="863" t="s">
        <v>2990</v>
      </c>
      <c r="G541" s="835" t="s">
        <v>3159</v>
      </c>
      <c r="H541" s="835" t="s">
        <v>3160</v>
      </c>
      <c r="I541" s="849">
        <v>880.1500244140625</v>
      </c>
      <c r="J541" s="849">
        <v>1</v>
      </c>
      <c r="K541" s="850">
        <v>880.1500244140625</v>
      </c>
    </row>
    <row r="542" spans="1:11" ht="14.4" customHeight="1" x14ac:dyDescent="0.3">
      <c r="A542" s="831" t="s">
        <v>590</v>
      </c>
      <c r="B542" s="832" t="s">
        <v>591</v>
      </c>
      <c r="C542" s="835" t="s">
        <v>620</v>
      </c>
      <c r="D542" s="863" t="s">
        <v>621</v>
      </c>
      <c r="E542" s="835" t="s">
        <v>2989</v>
      </c>
      <c r="F542" s="863" t="s">
        <v>2990</v>
      </c>
      <c r="G542" s="835" t="s">
        <v>3161</v>
      </c>
      <c r="H542" s="835" t="s">
        <v>3162</v>
      </c>
      <c r="I542" s="849">
        <v>880.1500244140625</v>
      </c>
      <c r="J542" s="849">
        <v>1</v>
      </c>
      <c r="K542" s="850">
        <v>880.1500244140625</v>
      </c>
    </row>
    <row r="543" spans="1:11" ht="14.4" customHeight="1" x14ac:dyDescent="0.3">
      <c r="A543" s="831" t="s">
        <v>590</v>
      </c>
      <c r="B543" s="832" t="s">
        <v>591</v>
      </c>
      <c r="C543" s="835" t="s">
        <v>620</v>
      </c>
      <c r="D543" s="863" t="s">
        <v>621</v>
      </c>
      <c r="E543" s="835" t="s">
        <v>2989</v>
      </c>
      <c r="F543" s="863" t="s">
        <v>2990</v>
      </c>
      <c r="G543" s="835" t="s">
        <v>3163</v>
      </c>
      <c r="H543" s="835" t="s">
        <v>3164</v>
      </c>
      <c r="I543" s="849">
        <v>225.5</v>
      </c>
      <c r="J543" s="849">
        <v>37</v>
      </c>
      <c r="K543" s="850">
        <v>8343.64013671875</v>
      </c>
    </row>
    <row r="544" spans="1:11" ht="14.4" customHeight="1" x14ac:dyDescent="0.3">
      <c r="A544" s="831" t="s">
        <v>590</v>
      </c>
      <c r="B544" s="832" t="s">
        <v>591</v>
      </c>
      <c r="C544" s="835" t="s">
        <v>620</v>
      </c>
      <c r="D544" s="863" t="s">
        <v>621</v>
      </c>
      <c r="E544" s="835" t="s">
        <v>2989</v>
      </c>
      <c r="F544" s="863" t="s">
        <v>2990</v>
      </c>
      <c r="G544" s="835" t="s">
        <v>3165</v>
      </c>
      <c r="H544" s="835" t="s">
        <v>3166</v>
      </c>
      <c r="I544" s="849">
        <v>1660.5999755859375</v>
      </c>
      <c r="J544" s="849">
        <v>1</v>
      </c>
      <c r="K544" s="850">
        <v>1660.5999755859375</v>
      </c>
    </row>
    <row r="545" spans="1:11" ht="14.4" customHeight="1" x14ac:dyDescent="0.3">
      <c r="A545" s="831" t="s">
        <v>590</v>
      </c>
      <c r="B545" s="832" t="s">
        <v>591</v>
      </c>
      <c r="C545" s="835" t="s">
        <v>620</v>
      </c>
      <c r="D545" s="863" t="s">
        <v>621</v>
      </c>
      <c r="E545" s="835" t="s">
        <v>2989</v>
      </c>
      <c r="F545" s="863" t="s">
        <v>2990</v>
      </c>
      <c r="G545" s="835" t="s">
        <v>3167</v>
      </c>
      <c r="H545" s="835" t="s">
        <v>3168</v>
      </c>
      <c r="I545" s="849">
        <v>1660.5999755859375</v>
      </c>
      <c r="J545" s="849">
        <v>1</v>
      </c>
      <c r="K545" s="850">
        <v>1660.5999755859375</v>
      </c>
    </row>
    <row r="546" spans="1:11" ht="14.4" customHeight="1" x14ac:dyDescent="0.3">
      <c r="A546" s="831" t="s">
        <v>590</v>
      </c>
      <c r="B546" s="832" t="s">
        <v>591</v>
      </c>
      <c r="C546" s="835" t="s">
        <v>620</v>
      </c>
      <c r="D546" s="863" t="s">
        <v>621</v>
      </c>
      <c r="E546" s="835" t="s">
        <v>2989</v>
      </c>
      <c r="F546" s="863" t="s">
        <v>2990</v>
      </c>
      <c r="G546" s="835" t="s">
        <v>3169</v>
      </c>
      <c r="H546" s="835" t="s">
        <v>3170</v>
      </c>
      <c r="I546" s="849">
        <v>1660.5999755859375</v>
      </c>
      <c r="J546" s="849">
        <v>2</v>
      </c>
      <c r="K546" s="850">
        <v>3321.199951171875</v>
      </c>
    </row>
    <row r="547" spans="1:11" ht="14.4" customHeight="1" x14ac:dyDescent="0.3">
      <c r="A547" s="831" t="s">
        <v>590</v>
      </c>
      <c r="B547" s="832" t="s">
        <v>591</v>
      </c>
      <c r="C547" s="835" t="s">
        <v>620</v>
      </c>
      <c r="D547" s="863" t="s">
        <v>621</v>
      </c>
      <c r="E547" s="835" t="s">
        <v>2989</v>
      </c>
      <c r="F547" s="863" t="s">
        <v>2990</v>
      </c>
      <c r="G547" s="835" t="s">
        <v>3171</v>
      </c>
      <c r="H547" s="835" t="s">
        <v>3172</v>
      </c>
      <c r="I547" s="849">
        <v>1660.5999755859375</v>
      </c>
      <c r="J547" s="849">
        <v>1</v>
      </c>
      <c r="K547" s="850">
        <v>1660.5999755859375</v>
      </c>
    </row>
    <row r="548" spans="1:11" ht="14.4" customHeight="1" x14ac:dyDescent="0.3">
      <c r="A548" s="831" t="s">
        <v>590</v>
      </c>
      <c r="B548" s="832" t="s">
        <v>591</v>
      </c>
      <c r="C548" s="835" t="s">
        <v>620</v>
      </c>
      <c r="D548" s="863" t="s">
        <v>621</v>
      </c>
      <c r="E548" s="835" t="s">
        <v>2989</v>
      </c>
      <c r="F548" s="863" t="s">
        <v>2990</v>
      </c>
      <c r="G548" s="835" t="s">
        <v>3173</v>
      </c>
      <c r="H548" s="835" t="s">
        <v>3174</v>
      </c>
      <c r="I548" s="849">
        <v>1660.5999755859375</v>
      </c>
      <c r="J548" s="849">
        <v>2</v>
      </c>
      <c r="K548" s="850">
        <v>3321.199951171875</v>
      </c>
    </row>
    <row r="549" spans="1:11" ht="14.4" customHeight="1" x14ac:dyDescent="0.3">
      <c r="A549" s="831" t="s">
        <v>590</v>
      </c>
      <c r="B549" s="832" t="s">
        <v>591</v>
      </c>
      <c r="C549" s="835" t="s">
        <v>620</v>
      </c>
      <c r="D549" s="863" t="s">
        <v>621</v>
      </c>
      <c r="E549" s="835" t="s">
        <v>2989</v>
      </c>
      <c r="F549" s="863" t="s">
        <v>2990</v>
      </c>
      <c r="G549" s="835" t="s">
        <v>3175</v>
      </c>
      <c r="H549" s="835" t="s">
        <v>3176</v>
      </c>
      <c r="I549" s="849">
        <v>1660.5999755859375</v>
      </c>
      <c r="J549" s="849">
        <v>1</v>
      </c>
      <c r="K549" s="850">
        <v>1660.5999755859375</v>
      </c>
    </row>
    <row r="550" spans="1:11" ht="14.4" customHeight="1" x14ac:dyDescent="0.3">
      <c r="A550" s="831" t="s">
        <v>590</v>
      </c>
      <c r="B550" s="832" t="s">
        <v>591</v>
      </c>
      <c r="C550" s="835" t="s">
        <v>620</v>
      </c>
      <c r="D550" s="863" t="s">
        <v>621</v>
      </c>
      <c r="E550" s="835" t="s">
        <v>2989</v>
      </c>
      <c r="F550" s="863" t="s">
        <v>2990</v>
      </c>
      <c r="G550" s="835" t="s">
        <v>3177</v>
      </c>
      <c r="H550" s="835" t="s">
        <v>3178</v>
      </c>
      <c r="I550" s="849">
        <v>1660.5999755859375</v>
      </c>
      <c r="J550" s="849">
        <v>4</v>
      </c>
      <c r="K550" s="850">
        <v>6642.3997802734375</v>
      </c>
    </row>
    <row r="551" spans="1:11" ht="14.4" customHeight="1" x14ac:dyDescent="0.3">
      <c r="A551" s="831" t="s">
        <v>590</v>
      </c>
      <c r="B551" s="832" t="s">
        <v>591</v>
      </c>
      <c r="C551" s="835" t="s">
        <v>620</v>
      </c>
      <c r="D551" s="863" t="s">
        <v>621</v>
      </c>
      <c r="E551" s="835" t="s">
        <v>2989</v>
      </c>
      <c r="F551" s="863" t="s">
        <v>2990</v>
      </c>
      <c r="G551" s="835" t="s">
        <v>3179</v>
      </c>
      <c r="H551" s="835" t="s">
        <v>3180</v>
      </c>
      <c r="I551" s="849">
        <v>1660.5999755859375</v>
      </c>
      <c r="J551" s="849">
        <v>2</v>
      </c>
      <c r="K551" s="850">
        <v>3321.199951171875</v>
      </c>
    </row>
    <row r="552" spans="1:11" ht="14.4" customHeight="1" x14ac:dyDescent="0.3">
      <c r="A552" s="831" t="s">
        <v>590</v>
      </c>
      <c r="B552" s="832" t="s">
        <v>591</v>
      </c>
      <c r="C552" s="835" t="s">
        <v>620</v>
      </c>
      <c r="D552" s="863" t="s">
        <v>621</v>
      </c>
      <c r="E552" s="835" t="s">
        <v>2989</v>
      </c>
      <c r="F552" s="863" t="s">
        <v>2990</v>
      </c>
      <c r="G552" s="835" t="s">
        <v>3181</v>
      </c>
      <c r="H552" s="835" t="s">
        <v>3182</v>
      </c>
      <c r="I552" s="849">
        <v>1660.5999755859375</v>
      </c>
      <c r="J552" s="849">
        <v>1</v>
      </c>
      <c r="K552" s="850">
        <v>1660.5999755859375</v>
      </c>
    </row>
    <row r="553" spans="1:11" ht="14.4" customHeight="1" x14ac:dyDescent="0.3">
      <c r="A553" s="831" t="s">
        <v>590</v>
      </c>
      <c r="B553" s="832" t="s">
        <v>591</v>
      </c>
      <c r="C553" s="835" t="s">
        <v>620</v>
      </c>
      <c r="D553" s="863" t="s">
        <v>621</v>
      </c>
      <c r="E553" s="835" t="s">
        <v>2989</v>
      </c>
      <c r="F553" s="863" t="s">
        <v>2990</v>
      </c>
      <c r="G553" s="835" t="s">
        <v>3183</v>
      </c>
      <c r="H553" s="835" t="s">
        <v>3184</v>
      </c>
      <c r="I553" s="849">
        <v>610.5</v>
      </c>
      <c r="J553" s="849">
        <v>1</v>
      </c>
      <c r="K553" s="850">
        <v>610.5</v>
      </c>
    </row>
    <row r="554" spans="1:11" ht="14.4" customHeight="1" x14ac:dyDescent="0.3">
      <c r="A554" s="831" t="s">
        <v>590</v>
      </c>
      <c r="B554" s="832" t="s">
        <v>591</v>
      </c>
      <c r="C554" s="835" t="s">
        <v>620</v>
      </c>
      <c r="D554" s="863" t="s">
        <v>621</v>
      </c>
      <c r="E554" s="835" t="s">
        <v>2989</v>
      </c>
      <c r="F554" s="863" t="s">
        <v>2990</v>
      </c>
      <c r="G554" s="835" t="s">
        <v>3185</v>
      </c>
      <c r="H554" s="835" t="s">
        <v>3186</v>
      </c>
      <c r="I554" s="849">
        <v>610.5</v>
      </c>
      <c r="J554" s="849">
        <v>2</v>
      </c>
      <c r="K554" s="850">
        <v>1221</v>
      </c>
    </row>
    <row r="555" spans="1:11" ht="14.4" customHeight="1" x14ac:dyDescent="0.3">
      <c r="A555" s="831" t="s">
        <v>590</v>
      </c>
      <c r="B555" s="832" t="s">
        <v>591</v>
      </c>
      <c r="C555" s="835" t="s">
        <v>620</v>
      </c>
      <c r="D555" s="863" t="s">
        <v>621</v>
      </c>
      <c r="E555" s="835" t="s">
        <v>2989</v>
      </c>
      <c r="F555" s="863" t="s">
        <v>2990</v>
      </c>
      <c r="G555" s="835" t="s">
        <v>3187</v>
      </c>
      <c r="H555" s="835" t="s">
        <v>3188</v>
      </c>
      <c r="I555" s="849">
        <v>610.5</v>
      </c>
      <c r="J555" s="849">
        <v>3</v>
      </c>
      <c r="K555" s="850">
        <v>1831.5</v>
      </c>
    </row>
    <row r="556" spans="1:11" ht="14.4" customHeight="1" x14ac:dyDescent="0.3">
      <c r="A556" s="831" t="s">
        <v>590</v>
      </c>
      <c r="B556" s="832" t="s">
        <v>591</v>
      </c>
      <c r="C556" s="835" t="s">
        <v>620</v>
      </c>
      <c r="D556" s="863" t="s">
        <v>621</v>
      </c>
      <c r="E556" s="835" t="s">
        <v>2989</v>
      </c>
      <c r="F556" s="863" t="s">
        <v>2990</v>
      </c>
      <c r="G556" s="835" t="s">
        <v>3189</v>
      </c>
      <c r="H556" s="835" t="s">
        <v>3190</v>
      </c>
      <c r="I556" s="849">
        <v>610.5</v>
      </c>
      <c r="J556" s="849">
        <v>2</v>
      </c>
      <c r="K556" s="850">
        <v>1221</v>
      </c>
    </row>
    <row r="557" spans="1:11" ht="14.4" customHeight="1" x14ac:dyDescent="0.3">
      <c r="A557" s="831" t="s">
        <v>590</v>
      </c>
      <c r="B557" s="832" t="s">
        <v>591</v>
      </c>
      <c r="C557" s="835" t="s">
        <v>620</v>
      </c>
      <c r="D557" s="863" t="s">
        <v>621</v>
      </c>
      <c r="E557" s="835" t="s">
        <v>2989</v>
      </c>
      <c r="F557" s="863" t="s">
        <v>2990</v>
      </c>
      <c r="G557" s="835" t="s">
        <v>3191</v>
      </c>
      <c r="H557" s="835" t="s">
        <v>3192</v>
      </c>
      <c r="I557" s="849">
        <v>610.5</v>
      </c>
      <c r="J557" s="849">
        <v>1</v>
      </c>
      <c r="K557" s="850">
        <v>610.5</v>
      </c>
    </row>
    <row r="558" spans="1:11" ht="14.4" customHeight="1" x14ac:dyDescent="0.3">
      <c r="A558" s="831" t="s">
        <v>590</v>
      </c>
      <c r="B558" s="832" t="s">
        <v>591</v>
      </c>
      <c r="C558" s="835" t="s">
        <v>620</v>
      </c>
      <c r="D558" s="863" t="s">
        <v>621</v>
      </c>
      <c r="E558" s="835" t="s">
        <v>2989</v>
      </c>
      <c r="F558" s="863" t="s">
        <v>2990</v>
      </c>
      <c r="G558" s="835" t="s">
        <v>3193</v>
      </c>
      <c r="H558" s="835" t="s">
        <v>3194</v>
      </c>
      <c r="I558" s="849">
        <v>610.5</v>
      </c>
      <c r="J558" s="849">
        <v>4</v>
      </c>
      <c r="K558" s="850">
        <v>2442</v>
      </c>
    </row>
    <row r="559" spans="1:11" ht="14.4" customHeight="1" x14ac:dyDescent="0.3">
      <c r="A559" s="831" t="s">
        <v>590</v>
      </c>
      <c r="B559" s="832" t="s">
        <v>591</v>
      </c>
      <c r="C559" s="835" t="s">
        <v>620</v>
      </c>
      <c r="D559" s="863" t="s">
        <v>621</v>
      </c>
      <c r="E559" s="835" t="s">
        <v>2989</v>
      </c>
      <c r="F559" s="863" t="s">
        <v>2990</v>
      </c>
      <c r="G559" s="835" t="s">
        <v>3195</v>
      </c>
      <c r="H559" s="835" t="s">
        <v>3196</v>
      </c>
      <c r="I559" s="849">
        <v>610.5</v>
      </c>
      <c r="J559" s="849">
        <v>5</v>
      </c>
      <c r="K559" s="850">
        <v>3052.5</v>
      </c>
    </row>
    <row r="560" spans="1:11" ht="14.4" customHeight="1" x14ac:dyDescent="0.3">
      <c r="A560" s="831" t="s">
        <v>590</v>
      </c>
      <c r="B560" s="832" t="s">
        <v>591</v>
      </c>
      <c r="C560" s="835" t="s">
        <v>620</v>
      </c>
      <c r="D560" s="863" t="s">
        <v>621</v>
      </c>
      <c r="E560" s="835" t="s">
        <v>2989</v>
      </c>
      <c r="F560" s="863" t="s">
        <v>2990</v>
      </c>
      <c r="G560" s="835" t="s">
        <v>3197</v>
      </c>
      <c r="H560" s="835" t="s">
        <v>3198</v>
      </c>
      <c r="I560" s="849">
        <v>610.5</v>
      </c>
      <c r="J560" s="849">
        <v>2</v>
      </c>
      <c r="K560" s="850">
        <v>1221</v>
      </c>
    </row>
    <row r="561" spans="1:11" ht="14.4" customHeight="1" x14ac:dyDescent="0.3">
      <c r="A561" s="831" t="s">
        <v>590</v>
      </c>
      <c r="B561" s="832" t="s">
        <v>591</v>
      </c>
      <c r="C561" s="835" t="s">
        <v>620</v>
      </c>
      <c r="D561" s="863" t="s">
        <v>621</v>
      </c>
      <c r="E561" s="835" t="s">
        <v>2989</v>
      </c>
      <c r="F561" s="863" t="s">
        <v>2990</v>
      </c>
      <c r="G561" s="835" t="s">
        <v>3199</v>
      </c>
      <c r="H561" s="835" t="s">
        <v>3200</v>
      </c>
      <c r="I561" s="849">
        <v>610.5</v>
      </c>
      <c r="J561" s="849">
        <v>4</v>
      </c>
      <c r="K561" s="850">
        <v>2442</v>
      </c>
    </row>
    <row r="562" spans="1:11" ht="14.4" customHeight="1" x14ac:dyDescent="0.3">
      <c r="A562" s="831" t="s">
        <v>590</v>
      </c>
      <c r="B562" s="832" t="s">
        <v>591</v>
      </c>
      <c r="C562" s="835" t="s">
        <v>620</v>
      </c>
      <c r="D562" s="863" t="s">
        <v>621</v>
      </c>
      <c r="E562" s="835" t="s">
        <v>2989</v>
      </c>
      <c r="F562" s="863" t="s">
        <v>2990</v>
      </c>
      <c r="G562" s="835" t="s">
        <v>3201</v>
      </c>
      <c r="H562" s="835" t="s">
        <v>3202</v>
      </c>
      <c r="I562" s="849">
        <v>610.5</v>
      </c>
      <c r="J562" s="849">
        <v>4</v>
      </c>
      <c r="K562" s="850">
        <v>2442</v>
      </c>
    </row>
    <row r="563" spans="1:11" ht="14.4" customHeight="1" x14ac:dyDescent="0.3">
      <c r="A563" s="831" t="s">
        <v>590</v>
      </c>
      <c r="B563" s="832" t="s">
        <v>591</v>
      </c>
      <c r="C563" s="835" t="s">
        <v>620</v>
      </c>
      <c r="D563" s="863" t="s">
        <v>621</v>
      </c>
      <c r="E563" s="835" t="s">
        <v>2989</v>
      </c>
      <c r="F563" s="863" t="s">
        <v>2990</v>
      </c>
      <c r="G563" s="835" t="s">
        <v>3203</v>
      </c>
      <c r="H563" s="835" t="s">
        <v>3204</v>
      </c>
      <c r="I563" s="849">
        <v>610.5</v>
      </c>
      <c r="J563" s="849">
        <v>3</v>
      </c>
      <c r="K563" s="850">
        <v>1831.5</v>
      </c>
    </row>
    <row r="564" spans="1:11" ht="14.4" customHeight="1" x14ac:dyDescent="0.3">
      <c r="A564" s="831" t="s">
        <v>590</v>
      </c>
      <c r="B564" s="832" t="s">
        <v>591</v>
      </c>
      <c r="C564" s="835" t="s">
        <v>620</v>
      </c>
      <c r="D564" s="863" t="s">
        <v>621</v>
      </c>
      <c r="E564" s="835" t="s">
        <v>2989</v>
      </c>
      <c r="F564" s="863" t="s">
        <v>2990</v>
      </c>
      <c r="G564" s="835" t="s">
        <v>3205</v>
      </c>
      <c r="H564" s="835" t="s">
        <v>3206</v>
      </c>
      <c r="I564" s="849">
        <v>610.5</v>
      </c>
      <c r="J564" s="849">
        <v>1</v>
      </c>
      <c r="K564" s="850">
        <v>610.5</v>
      </c>
    </row>
    <row r="565" spans="1:11" ht="14.4" customHeight="1" x14ac:dyDescent="0.3">
      <c r="A565" s="831" t="s">
        <v>590</v>
      </c>
      <c r="B565" s="832" t="s">
        <v>591</v>
      </c>
      <c r="C565" s="835" t="s">
        <v>620</v>
      </c>
      <c r="D565" s="863" t="s">
        <v>621</v>
      </c>
      <c r="E565" s="835" t="s">
        <v>2989</v>
      </c>
      <c r="F565" s="863" t="s">
        <v>2990</v>
      </c>
      <c r="G565" s="835" t="s">
        <v>3207</v>
      </c>
      <c r="H565" s="835" t="s">
        <v>3208</v>
      </c>
      <c r="I565" s="849">
        <v>610.5</v>
      </c>
      <c r="J565" s="849">
        <v>1</v>
      </c>
      <c r="K565" s="850">
        <v>610.5</v>
      </c>
    </row>
    <row r="566" spans="1:11" ht="14.4" customHeight="1" x14ac:dyDescent="0.3">
      <c r="A566" s="831" t="s">
        <v>590</v>
      </c>
      <c r="B566" s="832" t="s">
        <v>591</v>
      </c>
      <c r="C566" s="835" t="s">
        <v>620</v>
      </c>
      <c r="D566" s="863" t="s">
        <v>621</v>
      </c>
      <c r="E566" s="835" t="s">
        <v>2989</v>
      </c>
      <c r="F566" s="863" t="s">
        <v>2990</v>
      </c>
      <c r="G566" s="835" t="s">
        <v>3209</v>
      </c>
      <c r="H566" s="835" t="s">
        <v>3210</v>
      </c>
      <c r="I566" s="849">
        <v>610.5</v>
      </c>
      <c r="J566" s="849">
        <v>2</v>
      </c>
      <c r="K566" s="850">
        <v>1221</v>
      </c>
    </row>
    <row r="567" spans="1:11" ht="14.4" customHeight="1" x14ac:dyDescent="0.3">
      <c r="A567" s="831" t="s">
        <v>590</v>
      </c>
      <c r="B567" s="832" t="s">
        <v>591</v>
      </c>
      <c r="C567" s="835" t="s">
        <v>620</v>
      </c>
      <c r="D567" s="863" t="s">
        <v>621</v>
      </c>
      <c r="E567" s="835" t="s">
        <v>2989</v>
      </c>
      <c r="F567" s="863" t="s">
        <v>2990</v>
      </c>
      <c r="G567" s="835" t="s">
        <v>3211</v>
      </c>
      <c r="H567" s="835" t="s">
        <v>3212</v>
      </c>
      <c r="I567" s="849">
        <v>610.5</v>
      </c>
      <c r="J567" s="849">
        <v>3</v>
      </c>
      <c r="K567" s="850">
        <v>1831.5</v>
      </c>
    </row>
    <row r="568" spans="1:11" ht="14.4" customHeight="1" x14ac:dyDescent="0.3">
      <c r="A568" s="831" t="s">
        <v>590</v>
      </c>
      <c r="B568" s="832" t="s">
        <v>591</v>
      </c>
      <c r="C568" s="835" t="s">
        <v>620</v>
      </c>
      <c r="D568" s="863" t="s">
        <v>621</v>
      </c>
      <c r="E568" s="835" t="s">
        <v>2989</v>
      </c>
      <c r="F568" s="863" t="s">
        <v>2990</v>
      </c>
      <c r="G568" s="835" t="s">
        <v>3213</v>
      </c>
      <c r="H568" s="835" t="s">
        <v>3214</v>
      </c>
      <c r="I568" s="849">
        <v>610.5</v>
      </c>
      <c r="J568" s="849">
        <v>3</v>
      </c>
      <c r="K568" s="850">
        <v>1831.5</v>
      </c>
    </row>
    <row r="569" spans="1:11" ht="14.4" customHeight="1" x14ac:dyDescent="0.3">
      <c r="A569" s="831" t="s">
        <v>590</v>
      </c>
      <c r="B569" s="832" t="s">
        <v>591</v>
      </c>
      <c r="C569" s="835" t="s">
        <v>620</v>
      </c>
      <c r="D569" s="863" t="s">
        <v>621</v>
      </c>
      <c r="E569" s="835" t="s">
        <v>2989</v>
      </c>
      <c r="F569" s="863" t="s">
        <v>2990</v>
      </c>
      <c r="G569" s="835" t="s">
        <v>3215</v>
      </c>
      <c r="H569" s="835" t="s">
        <v>3216</v>
      </c>
      <c r="I569" s="849">
        <v>610.5</v>
      </c>
      <c r="J569" s="849">
        <v>2</v>
      </c>
      <c r="K569" s="850">
        <v>1221</v>
      </c>
    </row>
    <row r="570" spans="1:11" ht="14.4" customHeight="1" x14ac:dyDescent="0.3">
      <c r="A570" s="831" t="s">
        <v>590</v>
      </c>
      <c r="B570" s="832" t="s">
        <v>591</v>
      </c>
      <c r="C570" s="835" t="s">
        <v>620</v>
      </c>
      <c r="D570" s="863" t="s">
        <v>621</v>
      </c>
      <c r="E570" s="835" t="s">
        <v>2989</v>
      </c>
      <c r="F570" s="863" t="s">
        <v>2990</v>
      </c>
      <c r="G570" s="835" t="s">
        <v>3217</v>
      </c>
      <c r="H570" s="835" t="s">
        <v>3218</v>
      </c>
      <c r="I570" s="849">
        <v>610.5</v>
      </c>
      <c r="J570" s="849">
        <v>3</v>
      </c>
      <c r="K570" s="850">
        <v>1831.5</v>
      </c>
    </row>
    <row r="571" spans="1:11" ht="14.4" customHeight="1" x14ac:dyDescent="0.3">
      <c r="A571" s="831" t="s">
        <v>590</v>
      </c>
      <c r="B571" s="832" t="s">
        <v>591</v>
      </c>
      <c r="C571" s="835" t="s">
        <v>620</v>
      </c>
      <c r="D571" s="863" t="s">
        <v>621</v>
      </c>
      <c r="E571" s="835" t="s">
        <v>2989</v>
      </c>
      <c r="F571" s="863" t="s">
        <v>2990</v>
      </c>
      <c r="G571" s="835" t="s">
        <v>3219</v>
      </c>
      <c r="H571" s="835" t="s">
        <v>3220</v>
      </c>
      <c r="I571" s="849">
        <v>610.5</v>
      </c>
      <c r="J571" s="849">
        <v>1</v>
      </c>
      <c r="K571" s="850">
        <v>610.5</v>
      </c>
    </row>
    <row r="572" spans="1:11" ht="14.4" customHeight="1" x14ac:dyDescent="0.3">
      <c r="A572" s="831" t="s">
        <v>590</v>
      </c>
      <c r="B572" s="832" t="s">
        <v>591</v>
      </c>
      <c r="C572" s="835" t="s">
        <v>620</v>
      </c>
      <c r="D572" s="863" t="s">
        <v>621</v>
      </c>
      <c r="E572" s="835" t="s">
        <v>2989</v>
      </c>
      <c r="F572" s="863" t="s">
        <v>2990</v>
      </c>
      <c r="G572" s="835" t="s">
        <v>3221</v>
      </c>
      <c r="H572" s="835" t="s">
        <v>3222</v>
      </c>
      <c r="I572" s="849">
        <v>610.5</v>
      </c>
      <c r="J572" s="849">
        <v>2</v>
      </c>
      <c r="K572" s="850">
        <v>1221</v>
      </c>
    </row>
    <row r="573" spans="1:11" ht="14.4" customHeight="1" x14ac:dyDescent="0.3">
      <c r="A573" s="831" t="s">
        <v>590</v>
      </c>
      <c r="B573" s="832" t="s">
        <v>591</v>
      </c>
      <c r="C573" s="835" t="s">
        <v>620</v>
      </c>
      <c r="D573" s="863" t="s">
        <v>621</v>
      </c>
      <c r="E573" s="835" t="s">
        <v>2989</v>
      </c>
      <c r="F573" s="863" t="s">
        <v>2990</v>
      </c>
      <c r="G573" s="835" t="s">
        <v>3223</v>
      </c>
      <c r="H573" s="835" t="s">
        <v>3224</v>
      </c>
      <c r="I573" s="849">
        <v>610.5</v>
      </c>
      <c r="J573" s="849">
        <v>2</v>
      </c>
      <c r="K573" s="850">
        <v>1221</v>
      </c>
    </row>
    <row r="574" spans="1:11" ht="14.4" customHeight="1" x14ac:dyDescent="0.3">
      <c r="A574" s="831" t="s">
        <v>590</v>
      </c>
      <c r="B574" s="832" t="s">
        <v>591</v>
      </c>
      <c r="C574" s="835" t="s">
        <v>620</v>
      </c>
      <c r="D574" s="863" t="s">
        <v>621</v>
      </c>
      <c r="E574" s="835" t="s">
        <v>3225</v>
      </c>
      <c r="F574" s="863" t="s">
        <v>3226</v>
      </c>
      <c r="G574" s="835" t="s">
        <v>3227</v>
      </c>
      <c r="H574" s="835" t="s">
        <v>3228</v>
      </c>
      <c r="I574" s="849">
        <v>34767.94921875</v>
      </c>
      <c r="J574" s="849">
        <v>5</v>
      </c>
      <c r="K574" s="850">
        <v>173839.74609375</v>
      </c>
    </row>
    <row r="575" spans="1:11" ht="14.4" customHeight="1" x14ac:dyDescent="0.3">
      <c r="A575" s="831" t="s">
        <v>590</v>
      </c>
      <c r="B575" s="832" t="s">
        <v>591</v>
      </c>
      <c r="C575" s="835" t="s">
        <v>620</v>
      </c>
      <c r="D575" s="863" t="s">
        <v>621</v>
      </c>
      <c r="E575" s="835" t="s">
        <v>3225</v>
      </c>
      <c r="F575" s="863" t="s">
        <v>3226</v>
      </c>
      <c r="G575" s="835" t="s">
        <v>3229</v>
      </c>
      <c r="H575" s="835" t="s">
        <v>3230</v>
      </c>
      <c r="I575" s="849">
        <v>4025</v>
      </c>
      <c r="J575" s="849">
        <v>1</v>
      </c>
      <c r="K575" s="850">
        <v>4025</v>
      </c>
    </row>
    <row r="576" spans="1:11" ht="14.4" customHeight="1" x14ac:dyDescent="0.3">
      <c r="A576" s="831" t="s">
        <v>590</v>
      </c>
      <c r="B576" s="832" t="s">
        <v>591</v>
      </c>
      <c r="C576" s="835" t="s">
        <v>620</v>
      </c>
      <c r="D576" s="863" t="s">
        <v>621</v>
      </c>
      <c r="E576" s="835" t="s">
        <v>3225</v>
      </c>
      <c r="F576" s="863" t="s">
        <v>3226</v>
      </c>
      <c r="G576" s="835" t="s">
        <v>3231</v>
      </c>
      <c r="H576" s="835" t="s">
        <v>3232</v>
      </c>
      <c r="I576" s="849">
        <v>8390.400390625</v>
      </c>
      <c r="J576" s="849">
        <v>3</v>
      </c>
      <c r="K576" s="850">
        <v>25171.201171875</v>
      </c>
    </row>
    <row r="577" spans="1:11" ht="14.4" customHeight="1" x14ac:dyDescent="0.3">
      <c r="A577" s="831" t="s">
        <v>590</v>
      </c>
      <c r="B577" s="832" t="s">
        <v>591</v>
      </c>
      <c r="C577" s="835" t="s">
        <v>620</v>
      </c>
      <c r="D577" s="863" t="s">
        <v>621</v>
      </c>
      <c r="E577" s="835" t="s">
        <v>3225</v>
      </c>
      <c r="F577" s="863" t="s">
        <v>3226</v>
      </c>
      <c r="G577" s="835" t="s">
        <v>3233</v>
      </c>
      <c r="H577" s="835" t="s">
        <v>3234</v>
      </c>
      <c r="I577" s="849">
        <v>8390.400390625</v>
      </c>
      <c r="J577" s="849">
        <v>1</v>
      </c>
      <c r="K577" s="850">
        <v>8390.400390625</v>
      </c>
    </row>
    <row r="578" spans="1:11" ht="14.4" customHeight="1" x14ac:dyDescent="0.3">
      <c r="A578" s="831" t="s">
        <v>590</v>
      </c>
      <c r="B578" s="832" t="s">
        <v>591</v>
      </c>
      <c r="C578" s="835" t="s">
        <v>620</v>
      </c>
      <c r="D578" s="863" t="s">
        <v>621</v>
      </c>
      <c r="E578" s="835" t="s">
        <v>3225</v>
      </c>
      <c r="F578" s="863" t="s">
        <v>3226</v>
      </c>
      <c r="G578" s="835" t="s">
        <v>3235</v>
      </c>
      <c r="H578" s="835" t="s">
        <v>3236</v>
      </c>
      <c r="I578" s="849">
        <v>9119.5</v>
      </c>
      <c r="J578" s="849">
        <v>9</v>
      </c>
      <c r="K578" s="850">
        <v>82075.5</v>
      </c>
    </row>
    <row r="579" spans="1:11" ht="14.4" customHeight="1" x14ac:dyDescent="0.3">
      <c r="A579" s="831" t="s">
        <v>590</v>
      </c>
      <c r="B579" s="832" t="s">
        <v>591</v>
      </c>
      <c r="C579" s="835" t="s">
        <v>620</v>
      </c>
      <c r="D579" s="863" t="s">
        <v>621</v>
      </c>
      <c r="E579" s="835" t="s">
        <v>3225</v>
      </c>
      <c r="F579" s="863" t="s">
        <v>3226</v>
      </c>
      <c r="G579" s="835" t="s">
        <v>3237</v>
      </c>
      <c r="H579" s="835" t="s">
        <v>3238</v>
      </c>
      <c r="I579" s="849">
        <v>3438.5</v>
      </c>
      <c r="J579" s="849">
        <v>5</v>
      </c>
      <c r="K579" s="850">
        <v>17192.5</v>
      </c>
    </row>
    <row r="580" spans="1:11" ht="14.4" customHeight="1" x14ac:dyDescent="0.3">
      <c r="A580" s="831" t="s">
        <v>590</v>
      </c>
      <c r="B580" s="832" t="s">
        <v>591</v>
      </c>
      <c r="C580" s="835" t="s">
        <v>620</v>
      </c>
      <c r="D580" s="863" t="s">
        <v>621</v>
      </c>
      <c r="E580" s="835" t="s">
        <v>3225</v>
      </c>
      <c r="F580" s="863" t="s">
        <v>3226</v>
      </c>
      <c r="G580" s="835" t="s">
        <v>3239</v>
      </c>
      <c r="H580" s="835" t="s">
        <v>3240</v>
      </c>
      <c r="I580" s="849">
        <v>3438.5</v>
      </c>
      <c r="J580" s="849">
        <v>2</v>
      </c>
      <c r="K580" s="850">
        <v>6877</v>
      </c>
    </row>
    <row r="581" spans="1:11" ht="14.4" customHeight="1" x14ac:dyDescent="0.3">
      <c r="A581" s="831" t="s">
        <v>590</v>
      </c>
      <c r="B581" s="832" t="s">
        <v>591</v>
      </c>
      <c r="C581" s="835" t="s">
        <v>620</v>
      </c>
      <c r="D581" s="863" t="s">
        <v>621</v>
      </c>
      <c r="E581" s="835" t="s">
        <v>3225</v>
      </c>
      <c r="F581" s="863" t="s">
        <v>3226</v>
      </c>
      <c r="G581" s="835" t="s">
        <v>3241</v>
      </c>
      <c r="H581" s="835" t="s">
        <v>3242</v>
      </c>
      <c r="I581" s="849">
        <v>3438.5</v>
      </c>
      <c r="J581" s="849">
        <v>6</v>
      </c>
      <c r="K581" s="850">
        <v>20631</v>
      </c>
    </row>
    <row r="582" spans="1:11" ht="14.4" customHeight="1" x14ac:dyDescent="0.3">
      <c r="A582" s="831" t="s">
        <v>590</v>
      </c>
      <c r="B582" s="832" t="s">
        <v>591</v>
      </c>
      <c r="C582" s="835" t="s">
        <v>620</v>
      </c>
      <c r="D582" s="863" t="s">
        <v>621</v>
      </c>
      <c r="E582" s="835" t="s">
        <v>3225</v>
      </c>
      <c r="F582" s="863" t="s">
        <v>3226</v>
      </c>
      <c r="G582" s="835" t="s">
        <v>3243</v>
      </c>
      <c r="H582" s="835" t="s">
        <v>3244</v>
      </c>
      <c r="I582" s="849">
        <v>3438.5</v>
      </c>
      <c r="J582" s="849">
        <v>2</v>
      </c>
      <c r="K582" s="850">
        <v>6877</v>
      </c>
    </row>
    <row r="583" spans="1:11" ht="14.4" customHeight="1" x14ac:dyDescent="0.3">
      <c r="A583" s="831" t="s">
        <v>590</v>
      </c>
      <c r="B583" s="832" t="s">
        <v>591</v>
      </c>
      <c r="C583" s="835" t="s">
        <v>620</v>
      </c>
      <c r="D583" s="863" t="s">
        <v>621</v>
      </c>
      <c r="E583" s="835" t="s">
        <v>2301</v>
      </c>
      <c r="F583" s="863" t="s">
        <v>2302</v>
      </c>
      <c r="G583" s="835" t="s">
        <v>3245</v>
      </c>
      <c r="H583" s="835" t="s">
        <v>3246</v>
      </c>
      <c r="I583" s="849">
        <v>191.38999938964844</v>
      </c>
      <c r="J583" s="849">
        <v>20</v>
      </c>
      <c r="K583" s="850">
        <v>3827.889892578125</v>
      </c>
    </row>
    <row r="584" spans="1:11" ht="14.4" customHeight="1" x14ac:dyDescent="0.3">
      <c r="A584" s="831" t="s">
        <v>590</v>
      </c>
      <c r="B584" s="832" t="s">
        <v>591</v>
      </c>
      <c r="C584" s="835" t="s">
        <v>620</v>
      </c>
      <c r="D584" s="863" t="s">
        <v>621</v>
      </c>
      <c r="E584" s="835" t="s">
        <v>2301</v>
      </c>
      <c r="F584" s="863" t="s">
        <v>2302</v>
      </c>
      <c r="G584" s="835" t="s">
        <v>3247</v>
      </c>
      <c r="H584" s="835" t="s">
        <v>3248</v>
      </c>
      <c r="I584" s="849">
        <v>65.199996948242188</v>
      </c>
      <c r="J584" s="849">
        <v>10</v>
      </c>
      <c r="K584" s="850">
        <v>652</v>
      </c>
    </row>
    <row r="585" spans="1:11" ht="14.4" customHeight="1" x14ac:dyDescent="0.3">
      <c r="A585" s="831" t="s">
        <v>590</v>
      </c>
      <c r="B585" s="832" t="s">
        <v>591</v>
      </c>
      <c r="C585" s="835" t="s">
        <v>620</v>
      </c>
      <c r="D585" s="863" t="s">
        <v>621</v>
      </c>
      <c r="E585" s="835" t="s">
        <v>2301</v>
      </c>
      <c r="F585" s="863" t="s">
        <v>2302</v>
      </c>
      <c r="G585" s="835" t="s">
        <v>3249</v>
      </c>
      <c r="H585" s="835" t="s">
        <v>3250</v>
      </c>
      <c r="I585" s="849">
        <v>5.6399998664855957</v>
      </c>
      <c r="J585" s="849">
        <v>90</v>
      </c>
      <c r="K585" s="850">
        <v>507.14999389648437</v>
      </c>
    </row>
    <row r="586" spans="1:11" ht="14.4" customHeight="1" x14ac:dyDescent="0.3">
      <c r="A586" s="831" t="s">
        <v>590</v>
      </c>
      <c r="B586" s="832" t="s">
        <v>591</v>
      </c>
      <c r="C586" s="835" t="s">
        <v>620</v>
      </c>
      <c r="D586" s="863" t="s">
        <v>621</v>
      </c>
      <c r="E586" s="835" t="s">
        <v>2301</v>
      </c>
      <c r="F586" s="863" t="s">
        <v>2302</v>
      </c>
      <c r="G586" s="835" t="s">
        <v>2307</v>
      </c>
      <c r="H586" s="835" t="s">
        <v>2308</v>
      </c>
      <c r="I586" s="849">
        <v>11.369999885559082</v>
      </c>
      <c r="J586" s="849">
        <v>20</v>
      </c>
      <c r="K586" s="850">
        <v>227.33999633789062</v>
      </c>
    </row>
    <row r="587" spans="1:11" ht="14.4" customHeight="1" x14ac:dyDescent="0.3">
      <c r="A587" s="831" t="s">
        <v>590</v>
      </c>
      <c r="B587" s="832" t="s">
        <v>591</v>
      </c>
      <c r="C587" s="835" t="s">
        <v>620</v>
      </c>
      <c r="D587" s="863" t="s">
        <v>621</v>
      </c>
      <c r="E587" s="835" t="s">
        <v>2301</v>
      </c>
      <c r="F587" s="863" t="s">
        <v>2302</v>
      </c>
      <c r="G587" s="835" t="s">
        <v>3251</v>
      </c>
      <c r="H587" s="835" t="s">
        <v>3252</v>
      </c>
      <c r="I587" s="849">
        <v>361.79000854492187</v>
      </c>
      <c r="J587" s="849">
        <v>140</v>
      </c>
      <c r="K587" s="850">
        <v>50650.599609375</v>
      </c>
    </row>
    <row r="588" spans="1:11" ht="14.4" customHeight="1" x14ac:dyDescent="0.3">
      <c r="A588" s="831" t="s">
        <v>590</v>
      </c>
      <c r="B588" s="832" t="s">
        <v>591</v>
      </c>
      <c r="C588" s="835" t="s">
        <v>620</v>
      </c>
      <c r="D588" s="863" t="s">
        <v>621</v>
      </c>
      <c r="E588" s="835" t="s">
        <v>2301</v>
      </c>
      <c r="F588" s="863" t="s">
        <v>2302</v>
      </c>
      <c r="G588" s="835" t="s">
        <v>3253</v>
      </c>
      <c r="H588" s="835" t="s">
        <v>3254</v>
      </c>
      <c r="I588" s="849">
        <v>63.040000915527344</v>
      </c>
      <c r="J588" s="849">
        <v>40</v>
      </c>
      <c r="K588" s="850">
        <v>2521.5999755859375</v>
      </c>
    </row>
    <row r="589" spans="1:11" ht="14.4" customHeight="1" x14ac:dyDescent="0.3">
      <c r="A589" s="831" t="s">
        <v>590</v>
      </c>
      <c r="B589" s="832" t="s">
        <v>591</v>
      </c>
      <c r="C589" s="835" t="s">
        <v>620</v>
      </c>
      <c r="D589" s="863" t="s">
        <v>621</v>
      </c>
      <c r="E589" s="835" t="s">
        <v>2301</v>
      </c>
      <c r="F589" s="863" t="s">
        <v>2302</v>
      </c>
      <c r="G589" s="835" t="s">
        <v>2315</v>
      </c>
      <c r="H589" s="835" t="s">
        <v>2316</v>
      </c>
      <c r="I589" s="849">
        <v>139.17599487304687</v>
      </c>
      <c r="J589" s="849">
        <v>148</v>
      </c>
      <c r="K589" s="850">
        <v>20598.01025390625</v>
      </c>
    </row>
    <row r="590" spans="1:11" ht="14.4" customHeight="1" x14ac:dyDescent="0.3">
      <c r="A590" s="831" t="s">
        <v>590</v>
      </c>
      <c r="B590" s="832" t="s">
        <v>591</v>
      </c>
      <c r="C590" s="835" t="s">
        <v>620</v>
      </c>
      <c r="D590" s="863" t="s">
        <v>621</v>
      </c>
      <c r="E590" s="835" t="s">
        <v>2301</v>
      </c>
      <c r="F590" s="863" t="s">
        <v>2302</v>
      </c>
      <c r="G590" s="835" t="s">
        <v>2525</v>
      </c>
      <c r="H590" s="835" t="s">
        <v>2526</v>
      </c>
      <c r="I590" s="849">
        <v>61.220001220703125</v>
      </c>
      <c r="J590" s="849">
        <v>5</v>
      </c>
      <c r="K590" s="850">
        <v>306.10000610351562</v>
      </c>
    </row>
    <row r="591" spans="1:11" ht="14.4" customHeight="1" x14ac:dyDescent="0.3">
      <c r="A591" s="831" t="s">
        <v>590</v>
      </c>
      <c r="B591" s="832" t="s">
        <v>591</v>
      </c>
      <c r="C591" s="835" t="s">
        <v>620</v>
      </c>
      <c r="D591" s="863" t="s">
        <v>621</v>
      </c>
      <c r="E591" s="835" t="s">
        <v>2301</v>
      </c>
      <c r="F591" s="863" t="s">
        <v>2302</v>
      </c>
      <c r="G591" s="835" t="s">
        <v>2427</v>
      </c>
      <c r="H591" s="835" t="s">
        <v>2428</v>
      </c>
      <c r="I591" s="849">
        <v>46.313334147135414</v>
      </c>
      <c r="J591" s="849">
        <v>36</v>
      </c>
      <c r="K591" s="850">
        <v>1667.2799682617187</v>
      </c>
    </row>
    <row r="592" spans="1:11" ht="14.4" customHeight="1" x14ac:dyDescent="0.3">
      <c r="A592" s="831" t="s">
        <v>590</v>
      </c>
      <c r="B592" s="832" t="s">
        <v>591</v>
      </c>
      <c r="C592" s="835" t="s">
        <v>620</v>
      </c>
      <c r="D592" s="863" t="s">
        <v>621</v>
      </c>
      <c r="E592" s="835" t="s">
        <v>2301</v>
      </c>
      <c r="F592" s="863" t="s">
        <v>2302</v>
      </c>
      <c r="G592" s="835" t="s">
        <v>2321</v>
      </c>
      <c r="H592" s="835" t="s">
        <v>2322</v>
      </c>
      <c r="I592" s="849">
        <v>10.525000095367432</v>
      </c>
      <c r="J592" s="849">
        <v>280</v>
      </c>
      <c r="K592" s="850">
        <v>2946.7999267578125</v>
      </c>
    </row>
    <row r="593" spans="1:11" ht="14.4" customHeight="1" x14ac:dyDescent="0.3">
      <c r="A593" s="831" t="s">
        <v>590</v>
      </c>
      <c r="B593" s="832" t="s">
        <v>591</v>
      </c>
      <c r="C593" s="835" t="s">
        <v>620</v>
      </c>
      <c r="D593" s="863" t="s">
        <v>621</v>
      </c>
      <c r="E593" s="835" t="s">
        <v>2301</v>
      </c>
      <c r="F593" s="863" t="s">
        <v>2302</v>
      </c>
      <c r="G593" s="835" t="s">
        <v>2433</v>
      </c>
      <c r="H593" s="835" t="s">
        <v>2434</v>
      </c>
      <c r="I593" s="849">
        <v>2.875</v>
      </c>
      <c r="J593" s="849">
        <v>60</v>
      </c>
      <c r="K593" s="850">
        <v>172.5</v>
      </c>
    </row>
    <row r="594" spans="1:11" ht="14.4" customHeight="1" x14ac:dyDescent="0.3">
      <c r="A594" s="831" t="s">
        <v>590</v>
      </c>
      <c r="B594" s="832" t="s">
        <v>591</v>
      </c>
      <c r="C594" s="835" t="s">
        <v>620</v>
      </c>
      <c r="D594" s="863" t="s">
        <v>621</v>
      </c>
      <c r="E594" s="835" t="s">
        <v>2301</v>
      </c>
      <c r="F594" s="863" t="s">
        <v>2302</v>
      </c>
      <c r="G594" s="835" t="s">
        <v>2435</v>
      </c>
      <c r="H594" s="835" t="s">
        <v>2436</v>
      </c>
      <c r="I594" s="849">
        <v>3.559999942779541</v>
      </c>
      <c r="J594" s="849">
        <v>60</v>
      </c>
      <c r="K594" s="850">
        <v>213.60000610351562</v>
      </c>
    </row>
    <row r="595" spans="1:11" ht="14.4" customHeight="1" x14ac:dyDescent="0.3">
      <c r="A595" s="831" t="s">
        <v>590</v>
      </c>
      <c r="B595" s="832" t="s">
        <v>591</v>
      </c>
      <c r="C595" s="835" t="s">
        <v>620</v>
      </c>
      <c r="D595" s="863" t="s">
        <v>621</v>
      </c>
      <c r="E595" s="835" t="s">
        <v>2301</v>
      </c>
      <c r="F595" s="863" t="s">
        <v>2302</v>
      </c>
      <c r="G595" s="835" t="s">
        <v>2437</v>
      </c>
      <c r="H595" s="835" t="s">
        <v>2438</v>
      </c>
      <c r="I595" s="849">
        <v>4.309999942779541</v>
      </c>
      <c r="J595" s="849">
        <v>110</v>
      </c>
      <c r="K595" s="850">
        <v>474.10000610351562</v>
      </c>
    </row>
    <row r="596" spans="1:11" ht="14.4" customHeight="1" x14ac:dyDescent="0.3">
      <c r="A596" s="831" t="s">
        <v>590</v>
      </c>
      <c r="B596" s="832" t="s">
        <v>591</v>
      </c>
      <c r="C596" s="835" t="s">
        <v>620</v>
      </c>
      <c r="D596" s="863" t="s">
        <v>621</v>
      </c>
      <c r="E596" s="835" t="s">
        <v>2301</v>
      </c>
      <c r="F596" s="863" t="s">
        <v>2302</v>
      </c>
      <c r="G596" s="835" t="s">
        <v>3255</v>
      </c>
      <c r="H596" s="835" t="s">
        <v>3256</v>
      </c>
      <c r="I596" s="849">
        <v>5.1399998664855957</v>
      </c>
      <c r="J596" s="849">
        <v>130</v>
      </c>
      <c r="K596" s="850">
        <v>668.19998168945312</v>
      </c>
    </row>
    <row r="597" spans="1:11" ht="14.4" customHeight="1" x14ac:dyDescent="0.3">
      <c r="A597" s="831" t="s">
        <v>590</v>
      </c>
      <c r="B597" s="832" t="s">
        <v>591</v>
      </c>
      <c r="C597" s="835" t="s">
        <v>620</v>
      </c>
      <c r="D597" s="863" t="s">
        <v>621</v>
      </c>
      <c r="E597" s="835" t="s">
        <v>2301</v>
      </c>
      <c r="F597" s="863" t="s">
        <v>2302</v>
      </c>
      <c r="G597" s="835" t="s">
        <v>3257</v>
      </c>
      <c r="H597" s="835" t="s">
        <v>3258</v>
      </c>
      <c r="I597" s="849">
        <v>12.073333104451498</v>
      </c>
      <c r="J597" s="849">
        <v>60</v>
      </c>
      <c r="K597" s="850">
        <v>724.49998474121094</v>
      </c>
    </row>
    <row r="598" spans="1:11" ht="14.4" customHeight="1" x14ac:dyDescent="0.3">
      <c r="A598" s="831" t="s">
        <v>590</v>
      </c>
      <c r="B598" s="832" t="s">
        <v>591</v>
      </c>
      <c r="C598" s="835" t="s">
        <v>620</v>
      </c>
      <c r="D598" s="863" t="s">
        <v>621</v>
      </c>
      <c r="E598" s="835" t="s">
        <v>2301</v>
      </c>
      <c r="F598" s="863" t="s">
        <v>2302</v>
      </c>
      <c r="G598" s="835" t="s">
        <v>3259</v>
      </c>
      <c r="H598" s="835" t="s">
        <v>3260</v>
      </c>
      <c r="I598" s="849">
        <v>105.45499801635742</v>
      </c>
      <c r="J598" s="849">
        <v>4</v>
      </c>
      <c r="K598" s="850">
        <v>421.81999206542969</v>
      </c>
    </row>
    <row r="599" spans="1:11" ht="14.4" customHeight="1" x14ac:dyDescent="0.3">
      <c r="A599" s="831" t="s">
        <v>590</v>
      </c>
      <c r="B599" s="832" t="s">
        <v>591</v>
      </c>
      <c r="C599" s="835" t="s">
        <v>620</v>
      </c>
      <c r="D599" s="863" t="s">
        <v>621</v>
      </c>
      <c r="E599" s="835" t="s">
        <v>2301</v>
      </c>
      <c r="F599" s="863" t="s">
        <v>2302</v>
      </c>
      <c r="G599" s="835" t="s">
        <v>3261</v>
      </c>
      <c r="H599" s="835" t="s">
        <v>3262</v>
      </c>
      <c r="I599" s="849">
        <v>17.549999237060547</v>
      </c>
      <c r="J599" s="849">
        <v>200</v>
      </c>
      <c r="K599" s="850">
        <v>3510.89990234375</v>
      </c>
    </row>
    <row r="600" spans="1:11" ht="14.4" customHeight="1" x14ac:dyDescent="0.3">
      <c r="A600" s="831" t="s">
        <v>590</v>
      </c>
      <c r="B600" s="832" t="s">
        <v>591</v>
      </c>
      <c r="C600" s="835" t="s">
        <v>620</v>
      </c>
      <c r="D600" s="863" t="s">
        <v>621</v>
      </c>
      <c r="E600" s="835" t="s">
        <v>2301</v>
      </c>
      <c r="F600" s="863" t="s">
        <v>2302</v>
      </c>
      <c r="G600" s="835" t="s">
        <v>3263</v>
      </c>
      <c r="H600" s="835" t="s">
        <v>3264</v>
      </c>
      <c r="I600" s="849">
        <v>16.219999313354492</v>
      </c>
      <c r="J600" s="849">
        <v>360</v>
      </c>
      <c r="K600" s="850">
        <v>5837.39990234375</v>
      </c>
    </row>
    <row r="601" spans="1:11" ht="14.4" customHeight="1" x14ac:dyDescent="0.3">
      <c r="A601" s="831" t="s">
        <v>590</v>
      </c>
      <c r="B601" s="832" t="s">
        <v>591</v>
      </c>
      <c r="C601" s="835" t="s">
        <v>620</v>
      </c>
      <c r="D601" s="863" t="s">
        <v>621</v>
      </c>
      <c r="E601" s="835" t="s">
        <v>2301</v>
      </c>
      <c r="F601" s="863" t="s">
        <v>2302</v>
      </c>
      <c r="G601" s="835" t="s">
        <v>3265</v>
      </c>
      <c r="H601" s="835" t="s">
        <v>3266</v>
      </c>
      <c r="I601" s="849">
        <v>2.3900001049041748</v>
      </c>
      <c r="J601" s="849">
        <v>640</v>
      </c>
      <c r="K601" s="850">
        <v>1529.5999755859375</v>
      </c>
    </row>
    <row r="602" spans="1:11" ht="14.4" customHeight="1" x14ac:dyDescent="0.3">
      <c r="A602" s="831" t="s">
        <v>590</v>
      </c>
      <c r="B602" s="832" t="s">
        <v>591</v>
      </c>
      <c r="C602" s="835" t="s">
        <v>620</v>
      </c>
      <c r="D602" s="863" t="s">
        <v>621</v>
      </c>
      <c r="E602" s="835" t="s">
        <v>2329</v>
      </c>
      <c r="F602" s="863" t="s">
        <v>2330</v>
      </c>
      <c r="G602" s="835" t="s">
        <v>3267</v>
      </c>
      <c r="H602" s="835" t="s">
        <v>3268</v>
      </c>
      <c r="I602" s="849">
        <v>2185</v>
      </c>
      <c r="J602" s="849">
        <v>60</v>
      </c>
      <c r="K602" s="850">
        <v>131100</v>
      </c>
    </row>
    <row r="603" spans="1:11" ht="14.4" customHeight="1" x14ac:dyDescent="0.3">
      <c r="A603" s="831" t="s">
        <v>590</v>
      </c>
      <c r="B603" s="832" t="s">
        <v>591</v>
      </c>
      <c r="C603" s="835" t="s">
        <v>620</v>
      </c>
      <c r="D603" s="863" t="s">
        <v>621</v>
      </c>
      <c r="E603" s="835" t="s">
        <v>2329</v>
      </c>
      <c r="F603" s="863" t="s">
        <v>2330</v>
      </c>
      <c r="G603" s="835" t="s">
        <v>3269</v>
      </c>
      <c r="H603" s="835" t="s">
        <v>3270</v>
      </c>
      <c r="I603" s="849">
        <v>1588</v>
      </c>
      <c r="J603" s="849">
        <v>60</v>
      </c>
      <c r="K603" s="850">
        <v>95280.0390625</v>
      </c>
    </row>
    <row r="604" spans="1:11" ht="14.4" customHeight="1" x14ac:dyDescent="0.3">
      <c r="A604" s="831" t="s">
        <v>590</v>
      </c>
      <c r="B604" s="832" t="s">
        <v>591</v>
      </c>
      <c r="C604" s="835" t="s">
        <v>620</v>
      </c>
      <c r="D604" s="863" t="s">
        <v>621</v>
      </c>
      <c r="E604" s="835" t="s">
        <v>2329</v>
      </c>
      <c r="F604" s="863" t="s">
        <v>2330</v>
      </c>
      <c r="G604" s="835" t="s">
        <v>3271</v>
      </c>
      <c r="H604" s="835" t="s">
        <v>3272</v>
      </c>
      <c r="I604" s="849">
        <v>575</v>
      </c>
      <c r="J604" s="849">
        <v>1</v>
      </c>
      <c r="K604" s="850">
        <v>575</v>
      </c>
    </row>
    <row r="605" spans="1:11" ht="14.4" customHeight="1" x14ac:dyDescent="0.3">
      <c r="A605" s="831" t="s">
        <v>590</v>
      </c>
      <c r="B605" s="832" t="s">
        <v>591</v>
      </c>
      <c r="C605" s="835" t="s">
        <v>620</v>
      </c>
      <c r="D605" s="863" t="s">
        <v>621</v>
      </c>
      <c r="E605" s="835" t="s">
        <v>2329</v>
      </c>
      <c r="F605" s="863" t="s">
        <v>2330</v>
      </c>
      <c r="G605" s="835" t="s">
        <v>3273</v>
      </c>
      <c r="H605" s="835" t="s">
        <v>3274</v>
      </c>
      <c r="I605" s="849">
        <v>805</v>
      </c>
      <c r="J605" s="849">
        <v>1</v>
      </c>
      <c r="K605" s="850">
        <v>805</v>
      </c>
    </row>
    <row r="606" spans="1:11" ht="14.4" customHeight="1" x14ac:dyDescent="0.3">
      <c r="A606" s="831" t="s">
        <v>590</v>
      </c>
      <c r="B606" s="832" t="s">
        <v>591</v>
      </c>
      <c r="C606" s="835" t="s">
        <v>620</v>
      </c>
      <c r="D606" s="863" t="s">
        <v>621</v>
      </c>
      <c r="E606" s="835" t="s">
        <v>2329</v>
      </c>
      <c r="F606" s="863" t="s">
        <v>2330</v>
      </c>
      <c r="G606" s="835" t="s">
        <v>3275</v>
      </c>
      <c r="H606" s="835" t="s">
        <v>3276</v>
      </c>
      <c r="I606" s="849">
        <v>133.10333760579428</v>
      </c>
      <c r="J606" s="849">
        <v>3</v>
      </c>
      <c r="K606" s="850">
        <v>399.31001281738281</v>
      </c>
    </row>
    <row r="607" spans="1:11" ht="14.4" customHeight="1" x14ac:dyDescent="0.3">
      <c r="A607" s="831" t="s">
        <v>590</v>
      </c>
      <c r="B607" s="832" t="s">
        <v>591</v>
      </c>
      <c r="C607" s="835" t="s">
        <v>620</v>
      </c>
      <c r="D607" s="863" t="s">
        <v>621</v>
      </c>
      <c r="E607" s="835" t="s">
        <v>2329</v>
      </c>
      <c r="F607" s="863" t="s">
        <v>2330</v>
      </c>
      <c r="G607" s="835" t="s">
        <v>3277</v>
      </c>
      <c r="H607" s="835" t="s">
        <v>3278</v>
      </c>
      <c r="I607" s="849">
        <v>2.9050000905990601</v>
      </c>
      <c r="J607" s="849">
        <v>400</v>
      </c>
      <c r="K607" s="850">
        <v>1162</v>
      </c>
    </row>
    <row r="608" spans="1:11" ht="14.4" customHeight="1" x14ac:dyDescent="0.3">
      <c r="A608" s="831" t="s">
        <v>590</v>
      </c>
      <c r="B608" s="832" t="s">
        <v>591</v>
      </c>
      <c r="C608" s="835" t="s">
        <v>620</v>
      </c>
      <c r="D608" s="863" t="s">
        <v>621</v>
      </c>
      <c r="E608" s="835" t="s">
        <v>2329</v>
      </c>
      <c r="F608" s="863" t="s">
        <v>2330</v>
      </c>
      <c r="G608" s="835" t="s">
        <v>2533</v>
      </c>
      <c r="H608" s="835" t="s">
        <v>2534</v>
      </c>
      <c r="I608" s="849">
        <v>2.9000000953674316</v>
      </c>
      <c r="J608" s="849">
        <v>600</v>
      </c>
      <c r="K608" s="850">
        <v>1740</v>
      </c>
    </row>
    <row r="609" spans="1:11" ht="14.4" customHeight="1" x14ac:dyDescent="0.3">
      <c r="A609" s="831" t="s">
        <v>590</v>
      </c>
      <c r="B609" s="832" t="s">
        <v>591</v>
      </c>
      <c r="C609" s="835" t="s">
        <v>620</v>
      </c>
      <c r="D609" s="863" t="s">
        <v>621</v>
      </c>
      <c r="E609" s="835" t="s">
        <v>2329</v>
      </c>
      <c r="F609" s="863" t="s">
        <v>2330</v>
      </c>
      <c r="G609" s="835" t="s">
        <v>3279</v>
      </c>
      <c r="H609" s="835" t="s">
        <v>3280</v>
      </c>
      <c r="I609" s="849">
        <v>0.11999999731779099</v>
      </c>
      <c r="J609" s="849">
        <v>60</v>
      </c>
      <c r="K609" s="850">
        <v>7.2600002288818359</v>
      </c>
    </row>
    <row r="610" spans="1:11" ht="14.4" customHeight="1" x14ac:dyDescent="0.3">
      <c r="A610" s="831" t="s">
        <v>590</v>
      </c>
      <c r="B610" s="832" t="s">
        <v>591</v>
      </c>
      <c r="C610" s="835" t="s">
        <v>620</v>
      </c>
      <c r="D610" s="863" t="s">
        <v>621</v>
      </c>
      <c r="E610" s="835" t="s">
        <v>2329</v>
      </c>
      <c r="F610" s="863" t="s">
        <v>2330</v>
      </c>
      <c r="G610" s="835" t="s">
        <v>3281</v>
      </c>
      <c r="H610" s="835" t="s">
        <v>3282</v>
      </c>
      <c r="I610" s="849">
        <v>8.4700002670288086</v>
      </c>
      <c r="J610" s="849">
        <v>100</v>
      </c>
      <c r="K610" s="850">
        <v>847</v>
      </c>
    </row>
    <row r="611" spans="1:11" ht="14.4" customHeight="1" x14ac:dyDescent="0.3">
      <c r="A611" s="831" t="s">
        <v>590</v>
      </c>
      <c r="B611" s="832" t="s">
        <v>591</v>
      </c>
      <c r="C611" s="835" t="s">
        <v>620</v>
      </c>
      <c r="D611" s="863" t="s">
        <v>621</v>
      </c>
      <c r="E611" s="835" t="s">
        <v>2329</v>
      </c>
      <c r="F611" s="863" t="s">
        <v>2330</v>
      </c>
      <c r="G611" s="835" t="s">
        <v>3283</v>
      </c>
      <c r="H611" s="835" t="s">
        <v>3284</v>
      </c>
      <c r="I611" s="849">
        <v>7744</v>
      </c>
      <c r="J611" s="849">
        <v>2</v>
      </c>
      <c r="K611" s="850">
        <v>15488</v>
      </c>
    </row>
    <row r="612" spans="1:11" ht="14.4" customHeight="1" x14ac:dyDescent="0.3">
      <c r="A612" s="831" t="s">
        <v>590</v>
      </c>
      <c r="B612" s="832" t="s">
        <v>591</v>
      </c>
      <c r="C612" s="835" t="s">
        <v>620</v>
      </c>
      <c r="D612" s="863" t="s">
        <v>621</v>
      </c>
      <c r="E612" s="835" t="s">
        <v>2329</v>
      </c>
      <c r="F612" s="863" t="s">
        <v>2330</v>
      </c>
      <c r="G612" s="835" t="s">
        <v>3285</v>
      </c>
      <c r="H612" s="835" t="s">
        <v>3286</v>
      </c>
      <c r="I612" s="849">
        <v>17.299999237060547</v>
      </c>
      <c r="J612" s="849">
        <v>300</v>
      </c>
      <c r="K612" s="850">
        <v>5190.900146484375</v>
      </c>
    </row>
    <row r="613" spans="1:11" ht="14.4" customHeight="1" x14ac:dyDescent="0.3">
      <c r="A613" s="831" t="s">
        <v>590</v>
      </c>
      <c r="B613" s="832" t="s">
        <v>591</v>
      </c>
      <c r="C613" s="835" t="s">
        <v>620</v>
      </c>
      <c r="D613" s="863" t="s">
        <v>621</v>
      </c>
      <c r="E613" s="835" t="s">
        <v>2329</v>
      </c>
      <c r="F613" s="863" t="s">
        <v>2330</v>
      </c>
      <c r="G613" s="835" t="s">
        <v>3287</v>
      </c>
      <c r="H613" s="835" t="s">
        <v>3288</v>
      </c>
      <c r="I613" s="849">
        <v>4840</v>
      </c>
      <c r="J613" s="849">
        <v>33</v>
      </c>
      <c r="K613" s="850">
        <v>159720</v>
      </c>
    </row>
    <row r="614" spans="1:11" ht="14.4" customHeight="1" x14ac:dyDescent="0.3">
      <c r="A614" s="831" t="s">
        <v>590</v>
      </c>
      <c r="B614" s="832" t="s">
        <v>591</v>
      </c>
      <c r="C614" s="835" t="s">
        <v>620</v>
      </c>
      <c r="D614" s="863" t="s">
        <v>621</v>
      </c>
      <c r="E614" s="835" t="s">
        <v>2329</v>
      </c>
      <c r="F614" s="863" t="s">
        <v>2330</v>
      </c>
      <c r="G614" s="835" t="s">
        <v>3289</v>
      </c>
      <c r="H614" s="835" t="s">
        <v>3290</v>
      </c>
      <c r="I614" s="849">
        <v>6171</v>
      </c>
      <c r="J614" s="849">
        <v>2</v>
      </c>
      <c r="K614" s="850">
        <v>12342</v>
      </c>
    </row>
    <row r="615" spans="1:11" ht="14.4" customHeight="1" x14ac:dyDescent="0.3">
      <c r="A615" s="831" t="s">
        <v>590</v>
      </c>
      <c r="B615" s="832" t="s">
        <v>591</v>
      </c>
      <c r="C615" s="835" t="s">
        <v>620</v>
      </c>
      <c r="D615" s="863" t="s">
        <v>621</v>
      </c>
      <c r="E615" s="835" t="s">
        <v>2329</v>
      </c>
      <c r="F615" s="863" t="s">
        <v>2330</v>
      </c>
      <c r="G615" s="835" t="s">
        <v>3291</v>
      </c>
      <c r="H615" s="835" t="s">
        <v>3292</v>
      </c>
      <c r="I615" s="849">
        <v>6171</v>
      </c>
      <c r="J615" s="849">
        <v>2</v>
      </c>
      <c r="K615" s="850">
        <v>12342</v>
      </c>
    </row>
    <row r="616" spans="1:11" ht="14.4" customHeight="1" x14ac:dyDescent="0.3">
      <c r="A616" s="831" t="s">
        <v>590</v>
      </c>
      <c r="B616" s="832" t="s">
        <v>591</v>
      </c>
      <c r="C616" s="835" t="s">
        <v>620</v>
      </c>
      <c r="D616" s="863" t="s">
        <v>621</v>
      </c>
      <c r="E616" s="835" t="s">
        <v>2329</v>
      </c>
      <c r="F616" s="863" t="s">
        <v>2330</v>
      </c>
      <c r="G616" s="835" t="s">
        <v>3293</v>
      </c>
      <c r="H616" s="835" t="s">
        <v>3294</v>
      </c>
      <c r="I616" s="849">
        <v>4991.25</v>
      </c>
      <c r="J616" s="849">
        <v>1</v>
      </c>
      <c r="K616" s="850">
        <v>4991.25</v>
      </c>
    </row>
    <row r="617" spans="1:11" ht="14.4" customHeight="1" x14ac:dyDescent="0.3">
      <c r="A617" s="831" t="s">
        <v>590</v>
      </c>
      <c r="B617" s="832" t="s">
        <v>591</v>
      </c>
      <c r="C617" s="835" t="s">
        <v>620</v>
      </c>
      <c r="D617" s="863" t="s">
        <v>621</v>
      </c>
      <c r="E617" s="835" t="s">
        <v>2329</v>
      </c>
      <c r="F617" s="863" t="s">
        <v>2330</v>
      </c>
      <c r="G617" s="835" t="s">
        <v>3295</v>
      </c>
      <c r="H617" s="835" t="s">
        <v>3296</v>
      </c>
      <c r="I617" s="849">
        <v>2904</v>
      </c>
      <c r="J617" s="849">
        <v>5</v>
      </c>
      <c r="K617" s="850">
        <v>14520</v>
      </c>
    </row>
    <row r="618" spans="1:11" ht="14.4" customHeight="1" x14ac:dyDescent="0.3">
      <c r="A618" s="831" t="s">
        <v>590</v>
      </c>
      <c r="B618" s="832" t="s">
        <v>591</v>
      </c>
      <c r="C618" s="835" t="s">
        <v>620</v>
      </c>
      <c r="D618" s="863" t="s">
        <v>621</v>
      </c>
      <c r="E618" s="835" t="s">
        <v>2329</v>
      </c>
      <c r="F618" s="863" t="s">
        <v>2330</v>
      </c>
      <c r="G618" s="835" t="s">
        <v>3297</v>
      </c>
      <c r="H618" s="835" t="s">
        <v>3298</v>
      </c>
      <c r="I618" s="849">
        <v>4640.10986328125</v>
      </c>
      <c r="J618" s="849">
        <v>10</v>
      </c>
      <c r="K618" s="850">
        <v>46401.078125</v>
      </c>
    </row>
    <row r="619" spans="1:11" ht="14.4" customHeight="1" x14ac:dyDescent="0.3">
      <c r="A619" s="831" t="s">
        <v>590</v>
      </c>
      <c r="B619" s="832" t="s">
        <v>591</v>
      </c>
      <c r="C619" s="835" t="s">
        <v>620</v>
      </c>
      <c r="D619" s="863" t="s">
        <v>621</v>
      </c>
      <c r="E619" s="835" t="s">
        <v>2329</v>
      </c>
      <c r="F619" s="863" t="s">
        <v>2330</v>
      </c>
      <c r="G619" s="835" t="s">
        <v>3299</v>
      </c>
      <c r="H619" s="835" t="s">
        <v>3300</v>
      </c>
      <c r="I619" s="849">
        <v>2904</v>
      </c>
      <c r="J619" s="849">
        <v>20</v>
      </c>
      <c r="K619" s="850">
        <v>58080</v>
      </c>
    </row>
    <row r="620" spans="1:11" ht="14.4" customHeight="1" x14ac:dyDescent="0.3">
      <c r="A620" s="831" t="s">
        <v>590</v>
      </c>
      <c r="B620" s="832" t="s">
        <v>591</v>
      </c>
      <c r="C620" s="835" t="s">
        <v>620</v>
      </c>
      <c r="D620" s="863" t="s">
        <v>621</v>
      </c>
      <c r="E620" s="835" t="s">
        <v>2329</v>
      </c>
      <c r="F620" s="863" t="s">
        <v>2330</v>
      </c>
      <c r="G620" s="835" t="s">
        <v>3301</v>
      </c>
      <c r="H620" s="835" t="s">
        <v>3302</v>
      </c>
      <c r="I620" s="849">
        <v>2904</v>
      </c>
      <c r="J620" s="849">
        <v>10</v>
      </c>
      <c r="K620" s="850">
        <v>29040</v>
      </c>
    </row>
    <row r="621" spans="1:11" ht="14.4" customHeight="1" x14ac:dyDescent="0.3">
      <c r="A621" s="831" t="s">
        <v>590</v>
      </c>
      <c r="B621" s="832" t="s">
        <v>591</v>
      </c>
      <c r="C621" s="835" t="s">
        <v>620</v>
      </c>
      <c r="D621" s="863" t="s">
        <v>621</v>
      </c>
      <c r="E621" s="835" t="s">
        <v>2329</v>
      </c>
      <c r="F621" s="863" t="s">
        <v>2330</v>
      </c>
      <c r="G621" s="835" t="s">
        <v>3303</v>
      </c>
      <c r="H621" s="835" t="s">
        <v>3304</v>
      </c>
      <c r="I621" s="849">
        <v>3932.5</v>
      </c>
      <c r="J621" s="849">
        <v>3</v>
      </c>
      <c r="K621" s="850">
        <v>11797.5</v>
      </c>
    </row>
    <row r="622" spans="1:11" ht="14.4" customHeight="1" x14ac:dyDescent="0.3">
      <c r="A622" s="831" t="s">
        <v>590</v>
      </c>
      <c r="B622" s="832" t="s">
        <v>591</v>
      </c>
      <c r="C622" s="835" t="s">
        <v>620</v>
      </c>
      <c r="D622" s="863" t="s">
        <v>621</v>
      </c>
      <c r="E622" s="835" t="s">
        <v>2329</v>
      </c>
      <c r="F622" s="863" t="s">
        <v>2330</v>
      </c>
      <c r="G622" s="835" t="s">
        <v>3305</v>
      </c>
      <c r="H622" s="835" t="s">
        <v>3306</v>
      </c>
      <c r="I622" s="849">
        <v>665.5</v>
      </c>
      <c r="J622" s="849">
        <v>5</v>
      </c>
      <c r="K622" s="850">
        <v>3327.5</v>
      </c>
    </row>
    <row r="623" spans="1:11" ht="14.4" customHeight="1" x14ac:dyDescent="0.3">
      <c r="A623" s="831" t="s">
        <v>590</v>
      </c>
      <c r="B623" s="832" t="s">
        <v>591</v>
      </c>
      <c r="C623" s="835" t="s">
        <v>620</v>
      </c>
      <c r="D623" s="863" t="s">
        <v>621</v>
      </c>
      <c r="E623" s="835" t="s">
        <v>2329</v>
      </c>
      <c r="F623" s="863" t="s">
        <v>2330</v>
      </c>
      <c r="G623" s="835" t="s">
        <v>3307</v>
      </c>
      <c r="H623" s="835" t="s">
        <v>3308</v>
      </c>
      <c r="I623" s="849">
        <v>18.389999389648438</v>
      </c>
      <c r="J623" s="849">
        <v>12</v>
      </c>
      <c r="K623" s="850">
        <v>220.69999694824219</v>
      </c>
    </row>
    <row r="624" spans="1:11" ht="14.4" customHeight="1" x14ac:dyDescent="0.3">
      <c r="A624" s="831" t="s">
        <v>590</v>
      </c>
      <c r="B624" s="832" t="s">
        <v>591</v>
      </c>
      <c r="C624" s="835" t="s">
        <v>620</v>
      </c>
      <c r="D624" s="863" t="s">
        <v>621</v>
      </c>
      <c r="E624" s="835" t="s">
        <v>2329</v>
      </c>
      <c r="F624" s="863" t="s">
        <v>2330</v>
      </c>
      <c r="G624" s="835" t="s">
        <v>2445</v>
      </c>
      <c r="H624" s="835" t="s">
        <v>2446</v>
      </c>
      <c r="I624" s="849">
        <v>3.1500000953674316</v>
      </c>
      <c r="J624" s="849">
        <v>100</v>
      </c>
      <c r="K624" s="850">
        <v>315</v>
      </c>
    </row>
    <row r="625" spans="1:11" ht="14.4" customHeight="1" x14ac:dyDescent="0.3">
      <c r="A625" s="831" t="s">
        <v>590</v>
      </c>
      <c r="B625" s="832" t="s">
        <v>591</v>
      </c>
      <c r="C625" s="835" t="s">
        <v>620</v>
      </c>
      <c r="D625" s="863" t="s">
        <v>621</v>
      </c>
      <c r="E625" s="835" t="s">
        <v>2329</v>
      </c>
      <c r="F625" s="863" t="s">
        <v>2330</v>
      </c>
      <c r="G625" s="835" t="s">
        <v>3309</v>
      </c>
      <c r="H625" s="835" t="s">
        <v>3310</v>
      </c>
      <c r="I625" s="849">
        <v>34</v>
      </c>
      <c r="J625" s="849">
        <v>436</v>
      </c>
      <c r="K625" s="850">
        <v>14824.4501953125</v>
      </c>
    </row>
    <row r="626" spans="1:11" ht="14.4" customHeight="1" x14ac:dyDescent="0.3">
      <c r="A626" s="831" t="s">
        <v>590</v>
      </c>
      <c r="B626" s="832" t="s">
        <v>591</v>
      </c>
      <c r="C626" s="835" t="s">
        <v>620</v>
      </c>
      <c r="D626" s="863" t="s">
        <v>621</v>
      </c>
      <c r="E626" s="835" t="s">
        <v>2329</v>
      </c>
      <c r="F626" s="863" t="s">
        <v>2330</v>
      </c>
      <c r="G626" s="835" t="s">
        <v>3311</v>
      </c>
      <c r="H626" s="835" t="s">
        <v>3312</v>
      </c>
      <c r="I626" s="849">
        <v>1369.06005859375</v>
      </c>
      <c r="J626" s="849">
        <v>3</v>
      </c>
      <c r="K626" s="850">
        <v>4107.18994140625</v>
      </c>
    </row>
    <row r="627" spans="1:11" ht="14.4" customHeight="1" x14ac:dyDescent="0.3">
      <c r="A627" s="831" t="s">
        <v>590</v>
      </c>
      <c r="B627" s="832" t="s">
        <v>591</v>
      </c>
      <c r="C627" s="835" t="s">
        <v>620</v>
      </c>
      <c r="D627" s="863" t="s">
        <v>621</v>
      </c>
      <c r="E627" s="835" t="s">
        <v>2329</v>
      </c>
      <c r="F627" s="863" t="s">
        <v>2330</v>
      </c>
      <c r="G627" s="835" t="s">
        <v>3313</v>
      </c>
      <c r="H627" s="835" t="s">
        <v>3314</v>
      </c>
      <c r="I627" s="849">
        <v>1188.219970703125</v>
      </c>
      <c r="J627" s="849">
        <v>1</v>
      </c>
      <c r="K627" s="850">
        <v>1188.219970703125</v>
      </c>
    </row>
    <row r="628" spans="1:11" ht="14.4" customHeight="1" x14ac:dyDescent="0.3">
      <c r="A628" s="831" t="s">
        <v>590</v>
      </c>
      <c r="B628" s="832" t="s">
        <v>591</v>
      </c>
      <c r="C628" s="835" t="s">
        <v>620</v>
      </c>
      <c r="D628" s="863" t="s">
        <v>621</v>
      </c>
      <c r="E628" s="835" t="s">
        <v>2329</v>
      </c>
      <c r="F628" s="863" t="s">
        <v>2330</v>
      </c>
      <c r="G628" s="835" t="s">
        <v>3315</v>
      </c>
      <c r="H628" s="835" t="s">
        <v>3316</v>
      </c>
      <c r="I628" s="849">
        <v>889</v>
      </c>
      <c r="J628" s="849">
        <v>3</v>
      </c>
      <c r="K628" s="850">
        <v>2667</v>
      </c>
    </row>
    <row r="629" spans="1:11" ht="14.4" customHeight="1" x14ac:dyDescent="0.3">
      <c r="A629" s="831" t="s">
        <v>590</v>
      </c>
      <c r="B629" s="832" t="s">
        <v>591</v>
      </c>
      <c r="C629" s="835" t="s">
        <v>620</v>
      </c>
      <c r="D629" s="863" t="s">
        <v>621</v>
      </c>
      <c r="E629" s="835" t="s">
        <v>2329</v>
      </c>
      <c r="F629" s="863" t="s">
        <v>2330</v>
      </c>
      <c r="G629" s="835" t="s">
        <v>3317</v>
      </c>
      <c r="H629" s="835" t="s">
        <v>3318</v>
      </c>
      <c r="I629" s="849">
        <v>889</v>
      </c>
      <c r="J629" s="849">
        <v>3</v>
      </c>
      <c r="K629" s="850">
        <v>2667</v>
      </c>
    </row>
    <row r="630" spans="1:11" ht="14.4" customHeight="1" x14ac:dyDescent="0.3">
      <c r="A630" s="831" t="s">
        <v>590</v>
      </c>
      <c r="B630" s="832" t="s">
        <v>591</v>
      </c>
      <c r="C630" s="835" t="s">
        <v>620</v>
      </c>
      <c r="D630" s="863" t="s">
        <v>621</v>
      </c>
      <c r="E630" s="835" t="s">
        <v>2329</v>
      </c>
      <c r="F630" s="863" t="s">
        <v>2330</v>
      </c>
      <c r="G630" s="835" t="s">
        <v>3319</v>
      </c>
      <c r="H630" s="835" t="s">
        <v>3320</v>
      </c>
      <c r="I630" s="849">
        <v>1303.8499755859375</v>
      </c>
      <c r="J630" s="849">
        <v>10</v>
      </c>
      <c r="K630" s="850">
        <v>13038.48046875</v>
      </c>
    </row>
    <row r="631" spans="1:11" ht="14.4" customHeight="1" x14ac:dyDescent="0.3">
      <c r="A631" s="831" t="s">
        <v>590</v>
      </c>
      <c r="B631" s="832" t="s">
        <v>591</v>
      </c>
      <c r="C631" s="835" t="s">
        <v>620</v>
      </c>
      <c r="D631" s="863" t="s">
        <v>621</v>
      </c>
      <c r="E631" s="835" t="s">
        <v>2329</v>
      </c>
      <c r="F631" s="863" t="s">
        <v>2330</v>
      </c>
      <c r="G631" s="835" t="s">
        <v>3321</v>
      </c>
      <c r="H631" s="835" t="s">
        <v>3322</v>
      </c>
      <c r="I631" s="849">
        <v>567.08001708984375</v>
      </c>
      <c r="J631" s="849">
        <v>5</v>
      </c>
      <c r="K631" s="850">
        <v>2835.389892578125</v>
      </c>
    </row>
    <row r="632" spans="1:11" ht="14.4" customHeight="1" x14ac:dyDescent="0.3">
      <c r="A632" s="831" t="s">
        <v>590</v>
      </c>
      <c r="B632" s="832" t="s">
        <v>591</v>
      </c>
      <c r="C632" s="835" t="s">
        <v>620</v>
      </c>
      <c r="D632" s="863" t="s">
        <v>621</v>
      </c>
      <c r="E632" s="835" t="s">
        <v>2329</v>
      </c>
      <c r="F632" s="863" t="s">
        <v>2330</v>
      </c>
      <c r="G632" s="835" t="s">
        <v>2351</v>
      </c>
      <c r="H632" s="835" t="s">
        <v>2352</v>
      </c>
      <c r="I632" s="849">
        <v>11.729999542236328</v>
      </c>
      <c r="J632" s="849">
        <v>40</v>
      </c>
      <c r="K632" s="850">
        <v>469.20001220703125</v>
      </c>
    </row>
    <row r="633" spans="1:11" ht="14.4" customHeight="1" x14ac:dyDescent="0.3">
      <c r="A633" s="831" t="s">
        <v>590</v>
      </c>
      <c r="B633" s="832" t="s">
        <v>591</v>
      </c>
      <c r="C633" s="835" t="s">
        <v>620</v>
      </c>
      <c r="D633" s="863" t="s">
        <v>621</v>
      </c>
      <c r="E633" s="835" t="s">
        <v>2329</v>
      </c>
      <c r="F633" s="863" t="s">
        <v>2330</v>
      </c>
      <c r="G633" s="835" t="s">
        <v>3323</v>
      </c>
      <c r="H633" s="835" t="s">
        <v>3324</v>
      </c>
      <c r="I633" s="849">
        <v>88.639999389648438</v>
      </c>
      <c r="J633" s="849">
        <v>6</v>
      </c>
      <c r="K633" s="850">
        <v>531.83999633789062</v>
      </c>
    </row>
    <row r="634" spans="1:11" ht="14.4" customHeight="1" x14ac:dyDescent="0.3">
      <c r="A634" s="831" t="s">
        <v>590</v>
      </c>
      <c r="B634" s="832" t="s">
        <v>591</v>
      </c>
      <c r="C634" s="835" t="s">
        <v>620</v>
      </c>
      <c r="D634" s="863" t="s">
        <v>621</v>
      </c>
      <c r="E634" s="835" t="s">
        <v>2329</v>
      </c>
      <c r="F634" s="863" t="s">
        <v>2330</v>
      </c>
      <c r="G634" s="835" t="s">
        <v>3325</v>
      </c>
      <c r="H634" s="835" t="s">
        <v>3326</v>
      </c>
      <c r="I634" s="849">
        <v>547.4000244140625</v>
      </c>
      <c r="J634" s="849">
        <v>8</v>
      </c>
      <c r="K634" s="850">
        <v>4379.22998046875</v>
      </c>
    </row>
    <row r="635" spans="1:11" ht="14.4" customHeight="1" x14ac:dyDescent="0.3">
      <c r="A635" s="831" t="s">
        <v>590</v>
      </c>
      <c r="B635" s="832" t="s">
        <v>591</v>
      </c>
      <c r="C635" s="835" t="s">
        <v>620</v>
      </c>
      <c r="D635" s="863" t="s">
        <v>621</v>
      </c>
      <c r="E635" s="835" t="s">
        <v>2329</v>
      </c>
      <c r="F635" s="863" t="s">
        <v>2330</v>
      </c>
      <c r="G635" s="835" t="s">
        <v>3327</v>
      </c>
      <c r="H635" s="835" t="s">
        <v>3328</v>
      </c>
      <c r="I635" s="849">
        <v>30.860000610351562</v>
      </c>
      <c r="J635" s="849">
        <v>50</v>
      </c>
      <c r="K635" s="850">
        <v>1542.75</v>
      </c>
    </row>
    <row r="636" spans="1:11" ht="14.4" customHeight="1" x14ac:dyDescent="0.3">
      <c r="A636" s="831" t="s">
        <v>590</v>
      </c>
      <c r="B636" s="832" t="s">
        <v>591</v>
      </c>
      <c r="C636" s="835" t="s">
        <v>620</v>
      </c>
      <c r="D636" s="863" t="s">
        <v>621</v>
      </c>
      <c r="E636" s="835" t="s">
        <v>2329</v>
      </c>
      <c r="F636" s="863" t="s">
        <v>2330</v>
      </c>
      <c r="G636" s="835" t="s">
        <v>3329</v>
      </c>
      <c r="H636" s="835" t="s">
        <v>3330</v>
      </c>
      <c r="I636" s="849">
        <v>0.11999999731779099</v>
      </c>
      <c r="J636" s="849">
        <v>60</v>
      </c>
      <c r="K636" s="850">
        <v>7.2600002288818359</v>
      </c>
    </row>
    <row r="637" spans="1:11" ht="14.4" customHeight="1" x14ac:dyDescent="0.3">
      <c r="A637" s="831" t="s">
        <v>590</v>
      </c>
      <c r="B637" s="832" t="s">
        <v>591</v>
      </c>
      <c r="C637" s="835" t="s">
        <v>620</v>
      </c>
      <c r="D637" s="863" t="s">
        <v>621</v>
      </c>
      <c r="E637" s="835" t="s">
        <v>2329</v>
      </c>
      <c r="F637" s="863" t="s">
        <v>2330</v>
      </c>
      <c r="G637" s="835" t="s">
        <v>3331</v>
      </c>
      <c r="H637" s="835" t="s">
        <v>3332</v>
      </c>
      <c r="I637" s="849">
        <v>0.11999999731779099</v>
      </c>
      <c r="J637" s="849">
        <v>60</v>
      </c>
      <c r="K637" s="850">
        <v>7.2600002288818359</v>
      </c>
    </row>
    <row r="638" spans="1:11" ht="14.4" customHeight="1" x14ac:dyDescent="0.3">
      <c r="A638" s="831" t="s">
        <v>590</v>
      </c>
      <c r="B638" s="832" t="s">
        <v>591</v>
      </c>
      <c r="C638" s="835" t="s">
        <v>620</v>
      </c>
      <c r="D638" s="863" t="s">
        <v>621</v>
      </c>
      <c r="E638" s="835" t="s">
        <v>2329</v>
      </c>
      <c r="F638" s="863" t="s">
        <v>2330</v>
      </c>
      <c r="G638" s="835" t="s">
        <v>3333</v>
      </c>
      <c r="H638" s="835" t="s">
        <v>3334</v>
      </c>
      <c r="I638" s="849">
        <v>1200.9300537109375</v>
      </c>
      <c r="J638" s="849">
        <v>48</v>
      </c>
      <c r="K638" s="850">
        <v>57644.3984375</v>
      </c>
    </row>
    <row r="639" spans="1:11" ht="14.4" customHeight="1" x14ac:dyDescent="0.3">
      <c r="A639" s="831" t="s">
        <v>590</v>
      </c>
      <c r="B639" s="832" t="s">
        <v>591</v>
      </c>
      <c r="C639" s="835" t="s">
        <v>620</v>
      </c>
      <c r="D639" s="863" t="s">
        <v>621</v>
      </c>
      <c r="E639" s="835" t="s">
        <v>2329</v>
      </c>
      <c r="F639" s="863" t="s">
        <v>2330</v>
      </c>
      <c r="G639" s="835" t="s">
        <v>3335</v>
      </c>
      <c r="H639" s="835" t="s">
        <v>3336</v>
      </c>
      <c r="I639" s="849">
        <v>1115.7907017299108</v>
      </c>
      <c r="J639" s="849">
        <v>63</v>
      </c>
      <c r="K639" s="850">
        <v>109351.90869140439</v>
      </c>
    </row>
    <row r="640" spans="1:11" ht="14.4" customHeight="1" x14ac:dyDescent="0.3">
      <c r="A640" s="831" t="s">
        <v>590</v>
      </c>
      <c r="B640" s="832" t="s">
        <v>591</v>
      </c>
      <c r="C640" s="835" t="s">
        <v>620</v>
      </c>
      <c r="D640" s="863" t="s">
        <v>621</v>
      </c>
      <c r="E640" s="835" t="s">
        <v>2329</v>
      </c>
      <c r="F640" s="863" t="s">
        <v>2330</v>
      </c>
      <c r="G640" s="835" t="s">
        <v>3337</v>
      </c>
      <c r="H640" s="835" t="s">
        <v>3338</v>
      </c>
      <c r="I640" s="849">
        <v>37.509998321533203</v>
      </c>
      <c r="J640" s="849">
        <v>100</v>
      </c>
      <c r="K640" s="850">
        <v>3751</v>
      </c>
    </row>
    <row r="641" spans="1:11" ht="14.4" customHeight="1" x14ac:dyDescent="0.3">
      <c r="A641" s="831" t="s">
        <v>590</v>
      </c>
      <c r="B641" s="832" t="s">
        <v>591</v>
      </c>
      <c r="C641" s="835" t="s">
        <v>620</v>
      </c>
      <c r="D641" s="863" t="s">
        <v>621</v>
      </c>
      <c r="E641" s="835" t="s">
        <v>2329</v>
      </c>
      <c r="F641" s="863" t="s">
        <v>2330</v>
      </c>
      <c r="G641" s="835" t="s">
        <v>2551</v>
      </c>
      <c r="H641" s="835" t="s">
        <v>2552</v>
      </c>
      <c r="I641" s="849">
        <v>1.6799999475479126</v>
      </c>
      <c r="J641" s="849">
        <v>400</v>
      </c>
      <c r="K641" s="850">
        <v>672</v>
      </c>
    </row>
    <row r="642" spans="1:11" ht="14.4" customHeight="1" x14ac:dyDescent="0.3">
      <c r="A642" s="831" t="s">
        <v>590</v>
      </c>
      <c r="B642" s="832" t="s">
        <v>591</v>
      </c>
      <c r="C642" s="835" t="s">
        <v>620</v>
      </c>
      <c r="D642" s="863" t="s">
        <v>621</v>
      </c>
      <c r="E642" s="835" t="s">
        <v>2329</v>
      </c>
      <c r="F642" s="863" t="s">
        <v>2330</v>
      </c>
      <c r="G642" s="835" t="s">
        <v>2495</v>
      </c>
      <c r="H642" s="835" t="s">
        <v>2496</v>
      </c>
      <c r="I642" s="849">
        <v>25.409999847412109</v>
      </c>
      <c r="J642" s="849">
        <v>40</v>
      </c>
      <c r="K642" s="850">
        <v>1016.4000244140625</v>
      </c>
    </row>
    <row r="643" spans="1:11" ht="14.4" customHeight="1" x14ac:dyDescent="0.3">
      <c r="A643" s="831" t="s">
        <v>590</v>
      </c>
      <c r="B643" s="832" t="s">
        <v>591</v>
      </c>
      <c r="C643" s="835" t="s">
        <v>620</v>
      </c>
      <c r="D643" s="863" t="s">
        <v>621</v>
      </c>
      <c r="E643" s="835" t="s">
        <v>2329</v>
      </c>
      <c r="F643" s="863" t="s">
        <v>2330</v>
      </c>
      <c r="G643" s="835" t="s">
        <v>3339</v>
      </c>
      <c r="H643" s="835" t="s">
        <v>3340</v>
      </c>
      <c r="I643" s="849">
        <v>4779.5</v>
      </c>
      <c r="J643" s="849">
        <v>1</v>
      </c>
      <c r="K643" s="850">
        <v>4779.5</v>
      </c>
    </row>
    <row r="644" spans="1:11" ht="14.4" customHeight="1" x14ac:dyDescent="0.3">
      <c r="A644" s="831" t="s">
        <v>590</v>
      </c>
      <c r="B644" s="832" t="s">
        <v>591</v>
      </c>
      <c r="C644" s="835" t="s">
        <v>620</v>
      </c>
      <c r="D644" s="863" t="s">
        <v>621</v>
      </c>
      <c r="E644" s="835" t="s">
        <v>2329</v>
      </c>
      <c r="F644" s="863" t="s">
        <v>2330</v>
      </c>
      <c r="G644" s="835" t="s">
        <v>3341</v>
      </c>
      <c r="H644" s="835" t="s">
        <v>3342</v>
      </c>
      <c r="I644" s="849">
        <v>3678.39990234375</v>
      </c>
      <c r="J644" s="849">
        <v>1</v>
      </c>
      <c r="K644" s="850">
        <v>3678.39990234375</v>
      </c>
    </row>
    <row r="645" spans="1:11" ht="14.4" customHeight="1" x14ac:dyDescent="0.3">
      <c r="A645" s="831" t="s">
        <v>590</v>
      </c>
      <c r="B645" s="832" t="s">
        <v>591</v>
      </c>
      <c r="C645" s="835" t="s">
        <v>620</v>
      </c>
      <c r="D645" s="863" t="s">
        <v>621</v>
      </c>
      <c r="E645" s="835" t="s">
        <v>2329</v>
      </c>
      <c r="F645" s="863" t="s">
        <v>2330</v>
      </c>
      <c r="G645" s="835" t="s">
        <v>3343</v>
      </c>
      <c r="H645" s="835" t="s">
        <v>3344</v>
      </c>
      <c r="I645" s="849">
        <v>42.349998474121094</v>
      </c>
      <c r="J645" s="849">
        <v>2</v>
      </c>
      <c r="K645" s="850">
        <v>84.699996948242188</v>
      </c>
    </row>
    <row r="646" spans="1:11" ht="14.4" customHeight="1" x14ac:dyDescent="0.3">
      <c r="A646" s="831" t="s">
        <v>590</v>
      </c>
      <c r="B646" s="832" t="s">
        <v>591</v>
      </c>
      <c r="C646" s="835" t="s">
        <v>620</v>
      </c>
      <c r="D646" s="863" t="s">
        <v>621</v>
      </c>
      <c r="E646" s="835" t="s">
        <v>2329</v>
      </c>
      <c r="F646" s="863" t="s">
        <v>2330</v>
      </c>
      <c r="G646" s="835" t="s">
        <v>3345</v>
      </c>
      <c r="H646" s="835" t="s">
        <v>3346</v>
      </c>
      <c r="I646" s="849">
        <v>45.75</v>
      </c>
      <c r="J646" s="849">
        <v>168</v>
      </c>
      <c r="K646" s="850">
        <v>11471.75</v>
      </c>
    </row>
    <row r="647" spans="1:11" ht="14.4" customHeight="1" x14ac:dyDescent="0.3">
      <c r="A647" s="831" t="s">
        <v>590</v>
      </c>
      <c r="B647" s="832" t="s">
        <v>591</v>
      </c>
      <c r="C647" s="835" t="s">
        <v>620</v>
      </c>
      <c r="D647" s="863" t="s">
        <v>621</v>
      </c>
      <c r="E647" s="835" t="s">
        <v>2385</v>
      </c>
      <c r="F647" s="863" t="s">
        <v>2386</v>
      </c>
      <c r="G647" s="835" t="s">
        <v>3347</v>
      </c>
      <c r="H647" s="835" t="s">
        <v>3348</v>
      </c>
      <c r="I647" s="849">
        <v>297.66000366210937</v>
      </c>
      <c r="J647" s="849">
        <v>216</v>
      </c>
      <c r="K647" s="850">
        <v>64294.55859375</v>
      </c>
    </row>
    <row r="648" spans="1:11" ht="14.4" customHeight="1" x14ac:dyDescent="0.3">
      <c r="A648" s="831" t="s">
        <v>590</v>
      </c>
      <c r="B648" s="832" t="s">
        <v>591</v>
      </c>
      <c r="C648" s="835" t="s">
        <v>620</v>
      </c>
      <c r="D648" s="863" t="s">
        <v>621</v>
      </c>
      <c r="E648" s="835" t="s">
        <v>3349</v>
      </c>
      <c r="F648" s="863" t="s">
        <v>3350</v>
      </c>
      <c r="G648" s="835" t="s">
        <v>3351</v>
      </c>
      <c r="H648" s="835" t="s">
        <v>3352</v>
      </c>
      <c r="I648" s="849">
        <v>2212.60009765625</v>
      </c>
      <c r="J648" s="849">
        <v>6</v>
      </c>
      <c r="K648" s="850">
        <v>13275.599609375</v>
      </c>
    </row>
    <row r="649" spans="1:11" ht="14.4" customHeight="1" x14ac:dyDescent="0.3">
      <c r="A649" s="831" t="s">
        <v>590</v>
      </c>
      <c r="B649" s="832" t="s">
        <v>591</v>
      </c>
      <c r="C649" s="835" t="s">
        <v>620</v>
      </c>
      <c r="D649" s="863" t="s">
        <v>621</v>
      </c>
      <c r="E649" s="835" t="s">
        <v>3349</v>
      </c>
      <c r="F649" s="863" t="s">
        <v>3350</v>
      </c>
      <c r="G649" s="835" t="s">
        <v>3353</v>
      </c>
      <c r="H649" s="835" t="s">
        <v>3354</v>
      </c>
      <c r="I649" s="849">
        <v>679.27001953125</v>
      </c>
      <c r="J649" s="849">
        <v>24</v>
      </c>
      <c r="K649" s="850">
        <v>16302.5</v>
      </c>
    </row>
    <row r="650" spans="1:11" ht="14.4" customHeight="1" x14ac:dyDescent="0.3">
      <c r="A650" s="831" t="s">
        <v>590</v>
      </c>
      <c r="B650" s="832" t="s">
        <v>591</v>
      </c>
      <c r="C650" s="835" t="s">
        <v>620</v>
      </c>
      <c r="D650" s="863" t="s">
        <v>621</v>
      </c>
      <c r="E650" s="835" t="s">
        <v>3349</v>
      </c>
      <c r="F650" s="863" t="s">
        <v>3350</v>
      </c>
      <c r="G650" s="835" t="s">
        <v>3355</v>
      </c>
      <c r="H650" s="835" t="s">
        <v>3356</v>
      </c>
      <c r="I650" s="849">
        <v>20.590000152587891</v>
      </c>
      <c r="J650" s="849">
        <v>180</v>
      </c>
      <c r="K650" s="850">
        <v>3705.300048828125</v>
      </c>
    </row>
    <row r="651" spans="1:11" ht="14.4" customHeight="1" x14ac:dyDescent="0.3">
      <c r="A651" s="831" t="s">
        <v>590</v>
      </c>
      <c r="B651" s="832" t="s">
        <v>591</v>
      </c>
      <c r="C651" s="835" t="s">
        <v>620</v>
      </c>
      <c r="D651" s="863" t="s">
        <v>621</v>
      </c>
      <c r="E651" s="835" t="s">
        <v>3349</v>
      </c>
      <c r="F651" s="863" t="s">
        <v>3350</v>
      </c>
      <c r="G651" s="835" t="s">
        <v>3357</v>
      </c>
      <c r="H651" s="835" t="s">
        <v>3358</v>
      </c>
      <c r="I651" s="849">
        <v>24.729999542236328</v>
      </c>
      <c r="J651" s="849">
        <v>216</v>
      </c>
      <c r="K651" s="850">
        <v>5340.60009765625</v>
      </c>
    </row>
    <row r="652" spans="1:11" ht="14.4" customHeight="1" x14ac:dyDescent="0.3">
      <c r="A652" s="831" t="s">
        <v>590</v>
      </c>
      <c r="B652" s="832" t="s">
        <v>591</v>
      </c>
      <c r="C652" s="835" t="s">
        <v>620</v>
      </c>
      <c r="D652" s="863" t="s">
        <v>621</v>
      </c>
      <c r="E652" s="835" t="s">
        <v>3349</v>
      </c>
      <c r="F652" s="863" t="s">
        <v>3350</v>
      </c>
      <c r="G652" s="835" t="s">
        <v>3359</v>
      </c>
      <c r="H652" s="835" t="s">
        <v>3360</v>
      </c>
      <c r="I652" s="849">
        <v>29.479999542236328</v>
      </c>
      <c r="J652" s="849">
        <v>504</v>
      </c>
      <c r="K652" s="850">
        <v>14860.2998046875</v>
      </c>
    </row>
    <row r="653" spans="1:11" ht="14.4" customHeight="1" x14ac:dyDescent="0.3">
      <c r="A653" s="831" t="s">
        <v>590</v>
      </c>
      <c r="B653" s="832" t="s">
        <v>591</v>
      </c>
      <c r="C653" s="835" t="s">
        <v>620</v>
      </c>
      <c r="D653" s="863" t="s">
        <v>621</v>
      </c>
      <c r="E653" s="835" t="s">
        <v>3349</v>
      </c>
      <c r="F653" s="863" t="s">
        <v>3350</v>
      </c>
      <c r="G653" s="835" t="s">
        <v>3361</v>
      </c>
      <c r="H653" s="835" t="s">
        <v>3362</v>
      </c>
      <c r="I653" s="849">
        <v>59.479999542236328</v>
      </c>
      <c r="J653" s="849">
        <v>288</v>
      </c>
      <c r="K653" s="850">
        <v>17130.400390625</v>
      </c>
    </row>
    <row r="654" spans="1:11" ht="14.4" customHeight="1" x14ac:dyDescent="0.3">
      <c r="A654" s="831" t="s">
        <v>590</v>
      </c>
      <c r="B654" s="832" t="s">
        <v>591</v>
      </c>
      <c r="C654" s="835" t="s">
        <v>620</v>
      </c>
      <c r="D654" s="863" t="s">
        <v>621</v>
      </c>
      <c r="E654" s="835" t="s">
        <v>3349</v>
      </c>
      <c r="F654" s="863" t="s">
        <v>3350</v>
      </c>
      <c r="G654" s="835" t="s">
        <v>3363</v>
      </c>
      <c r="H654" s="835" t="s">
        <v>3364</v>
      </c>
      <c r="I654" s="849">
        <v>108.22000122070312</v>
      </c>
      <c r="J654" s="849">
        <v>168</v>
      </c>
      <c r="K654" s="850">
        <v>18180.11962890625</v>
      </c>
    </row>
    <row r="655" spans="1:11" ht="14.4" customHeight="1" x14ac:dyDescent="0.3">
      <c r="A655" s="831" t="s">
        <v>590</v>
      </c>
      <c r="B655" s="832" t="s">
        <v>591</v>
      </c>
      <c r="C655" s="835" t="s">
        <v>620</v>
      </c>
      <c r="D655" s="863" t="s">
        <v>621</v>
      </c>
      <c r="E655" s="835" t="s">
        <v>3349</v>
      </c>
      <c r="F655" s="863" t="s">
        <v>3350</v>
      </c>
      <c r="G655" s="835" t="s">
        <v>3365</v>
      </c>
      <c r="H655" s="835" t="s">
        <v>3366</v>
      </c>
      <c r="I655" s="849">
        <v>345</v>
      </c>
      <c r="J655" s="849">
        <v>48</v>
      </c>
      <c r="K655" s="850">
        <v>16560</v>
      </c>
    </row>
    <row r="656" spans="1:11" ht="14.4" customHeight="1" x14ac:dyDescent="0.3">
      <c r="A656" s="831" t="s">
        <v>590</v>
      </c>
      <c r="B656" s="832" t="s">
        <v>591</v>
      </c>
      <c r="C656" s="835" t="s">
        <v>620</v>
      </c>
      <c r="D656" s="863" t="s">
        <v>621</v>
      </c>
      <c r="E656" s="835" t="s">
        <v>3349</v>
      </c>
      <c r="F656" s="863" t="s">
        <v>3350</v>
      </c>
      <c r="G656" s="835" t="s">
        <v>3367</v>
      </c>
      <c r="H656" s="835" t="s">
        <v>3368</v>
      </c>
      <c r="I656" s="849">
        <v>345</v>
      </c>
      <c r="J656" s="849">
        <v>48</v>
      </c>
      <c r="K656" s="850">
        <v>16560</v>
      </c>
    </row>
    <row r="657" spans="1:11" ht="14.4" customHeight="1" x14ac:dyDescent="0.3">
      <c r="A657" s="831" t="s">
        <v>590</v>
      </c>
      <c r="B657" s="832" t="s">
        <v>591</v>
      </c>
      <c r="C657" s="835" t="s">
        <v>620</v>
      </c>
      <c r="D657" s="863" t="s">
        <v>621</v>
      </c>
      <c r="E657" s="835" t="s">
        <v>3349</v>
      </c>
      <c r="F657" s="863" t="s">
        <v>3350</v>
      </c>
      <c r="G657" s="835" t="s">
        <v>3369</v>
      </c>
      <c r="H657" s="835" t="s">
        <v>3370</v>
      </c>
      <c r="I657" s="849">
        <v>39.099998474121094</v>
      </c>
      <c r="J657" s="849">
        <v>180</v>
      </c>
      <c r="K657" s="850">
        <v>7038</v>
      </c>
    </row>
    <row r="658" spans="1:11" ht="14.4" customHeight="1" x14ac:dyDescent="0.3">
      <c r="A658" s="831" t="s">
        <v>590</v>
      </c>
      <c r="B658" s="832" t="s">
        <v>591</v>
      </c>
      <c r="C658" s="835" t="s">
        <v>620</v>
      </c>
      <c r="D658" s="863" t="s">
        <v>621</v>
      </c>
      <c r="E658" s="835" t="s">
        <v>3349</v>
      </c>
      <c r="F658" s="863" t="s">
        <v>3350</v>
      </c>
      <c r="G658" s="835" t="s">
        <v>3371</v>
      </c>
      <c r="H658" s="835" t="s">
        <v>3372</v>
      </c>
      <c r="I658" s="849">
        <v>58.060001373291016</v>
      </c>
      <c r="J658" s="849">
        <v>180</v>
      </c>
      <c r="K658" s="850">
        <v>10450.6298828125</v>
      </c>
    </row>
    <row r="659" spans="1:11" ht="14.4" customHeight="1" x14ac:dyDescent="0.3">
      <c r="A659" s="831" t="s">
        <v>590</v>
      </c>
      <c r="B659" s="832" t="s">
        <v>591</v>
      </c>
      <c r="C659" s="835" t="s">
        <v>620</v>
      </c>
      <c r="D659" s="863" t="s">
        <v>621</v>
      </c>
      <c r="E659" s="835" t="s">
        <v>3349</v>
      </c>
      <c r="F659" s="863" t="s">
        <v>3350</v>
      </c>
      <c r="G659" s="835" t="s">
        <v>3373</v>
      </c>
      <c r="H659" s="835" t="s">
        <v>3374</v>
      </c>
      <c r="I659" s="849">
        <v>55.729999542236328</v>
      </c>
      <c r="J659" s="849">
        <v>216</v>
      </c>
      <c r="K659" s="850">
        <v>12037.740234375</v>
      </c>
    </row>
    <row r="660" spans="1:11" ht="14.4" customHeight="1" x14ac:dyDescent="0.3">
      <c r="A660" s="831" t="s">
        <v>590</v>
      </c>
      <c r="B660" s="832" t="s">
        <v>591</v>
      </c>
      <c r="C660" s="835" t="s">
        <v>620</v>
      </c>
      <c r="D660" s="863" t="s">
        <v>621</v>
      </c>
      <c r="E660" s="835" t="s">
        <v>3349</v>
      </c>
      <c r="F660" s="863" t="s">
        <v>3350</v>
      </c>
      <c r="G660" s="835" t="s">
        <v>3375</v>
      </c>
      <c r="H660" s="835" t="s">
        <v>3376</v>
      </c>
      <c r="I660" s="849">
        <v>45.029998779296875</v>
      </c>
      <c r="J660" s="849">
        <v>216</v>
      </c>
      <c r="K660" s="850">
        <v>9725.5498046875</v>
      </c>
    </row>
    <row r="661" spans="1:11" ht="14.4" customHeight="1" x14ac:dyDescent="0.3">
      <c r="A661" s="831" t="s">
        <v>590</v>
      </c>
      <c r="B661" s="832" t="s">
        <v>591</v>
      </c>
      <c r="C661" s="835" t="s">
        <v>620</v>
      </c>
      <c r="D661" s="863" t="s">
        <v>621</v>
      </c>
      <c r="E661" s="835" t="s">
        <v>3349</v>
      </c>
      <c r="F661" s="863" t="s">
        <v>3350</v>
      </c>
      <c r="G661" s="835" t="s">
        <v>3377</v>
      </c>
      <c r="H661" s="835" t="s">
        <v>3378</v>
      </c>
      <c r="I661" s="849">
        <v>56.790000915527344</v>
      </c>
      <c r="J661" s="849">
        <v>108</v>
      </c>
      <c r="K661" s="850">
        <v>6133.41015625</v>
      </c>
    </row>
    <row r="662" spans="1:11" ht="14.4" customHeight="1" x14ac:dyDescent="0.3">
      <c r="A662" s="831" t="s">
        <v>590</v>
      </c>
      <c r="B662" s="832" t="s">
        <v>591</v>
      </c>
      <c r="C662" s="835" t="s">
        <v>620</v>
      </c>
      <c r="D662" s="863" t="s">
        <v>621</v>
      </c>
      <c r="E662" s="835" t="s">
        <v>3349</v>
      </c>
      <c r="F662" s="863" t="s">
        <v>3350</v>
      </c>
      <c r="G662" s="835" t="s">
        <v>3379</v>
      </c>
      <c r="H662" s="835" t="s">
        <v>3380</v>
      </c>
      <c r="I662" s="849">
        <v>123.16999816894531</v>
      </c>
      <c r="J662" s="849">
        <v>144</v>
      </c>
      <c r="K662" s="850">
        <v>17735.759765625</v>
      </c>
    </row>
    <row r="663" spans="1:11" ht="14.4" customHeight="1" x14ac:dyDescent="0.3">
      <c r="A663" s="831" t="s">
        <v>590</v>
      </c>
      <c r="B663" s="832" t="s">
        <v>591</v>
      </c>
      <c r="C663" s="835" t="s">
        <v>620</v>
      </c>
      <c r="D663" s="863" t="s">
        <v>621</v>
      </c>
      <c r="E663" s="835" t="s">
        <v>2391</v>
      </c>
      <c r="F663" s="863" t="s">
        <v>2392</v>
      </c>
      <c r="G663" s="835" t="s">
        <v>3381</v>
      </c>
      <c r="H663" s="835" t="s">
        <v>3382</v>
      </c>
      <c r="I663" s="849">
        <v>8712</v>
      </c>
      <c r="J663" s="849">
        <v>2</v>
      </c>
      <c r="K663" s="850">
        <v>17424</v>
      </c>
    </row>
    <row r="664" spans="1:11" ht="14.4" customHeight="1" x14ac:dyDescent="0.3">
      <c r="A664" s="831" t="s">
        <v>590</v>
      </c>
      <c r="B664" s="832" t="s">
        <v>591</v>
      </c>
      <c r="C664" s="835" t="s">
        <v>620</v>
      </c>
      <c r="D664" s="863" t="s">
        <v>621</v>
      </c>
      <c r="E664" s="835" t="s">
        <v>2391</v>
      </c>
      <c r="F664" s="863" t="s">
        <v>2392</v>
      </c>
      <c r="G664" s="835" t="s">
        <v>3383</v>
      </c>
      <c r="H664" s="835" t="s">
        <v>3384</v>
      </c>
      <c r="I664" s="849">
        <v>4450.3798828125</v>
      </c>
      <c r="J664" s="849">
        <v>1</v>
      </c>
      <c r="K664" s="850">
        <v>4450.3798828125</v>
      </c>
    </row>
    <row r="665" spans="1:11" ht="14.4" customHeight="1" x14ac:dyDescent="0.3">
      <c r="A665" s="831" t="s">
        <v>590</v>
      </c>
      <c r="B665" s="832" t="s">
        <v>591</v>
      </c>
      <c r="C665" s="835" t="s">
        <v>620</v>
      </c>
      <c r="D665" s="863" t="s">
        <v>621</v>
      </c>
      <c r="E665" s="835" t="s">
        <v>2391</v>
      </c>
      <c r="F665" s="863" t="s">
        <v>2392</v>
      </c>
      <c r="G665" s="835" t="s">
        <v>3385</v>
      </c>
      <c r="H665" s="835" t="s">
        <v>3386</v>
      </c>
      <c r="I665" s="849">
        <v>11.529999732971191</v>
      </c>
      <c r="J665" s="849">
        <v>150</v>
      </c>
      <c r="K665" s="850">
        <v>1729.7000122070312</v>
      </c>
    </row>
    <row r="666" spans="1:11" ht="14.4" customHeight="1" x14ac:dyDescent="0.3">
      <c r="A666" s="831" t="s">
        <v>590</v>
      </c>
      <c r="B666" s="832" t="s">
        <v>591</v>
      </c>
      <c r="C666" s="835" t="s">
        <v>620</v>
      </c>
      <c r="D666" s="863" t="s">
        <v>621</v>
      </c>
      <c r="E666" s="835" t="s">
        <v>2391</v>
      </c>
      <c r="F666" s="863" t="s">
        <v>2392</v>
      </c>
      <c r="G666" s="835" t="s">
        <v>3387</v>
      </c>
      <c r="H666" s="835" t="s">
        <v>3388</v>
      </c>
      <c r="I666" s="849">
        <v>12.119999885559082</v>
      </c>
      <c r="J666" s="849">
        <v>150</v>
      </c>
      <c r="K666" s="850">
        <v>1818.6300659179687</v>
      </c>
    </row>
    <row r="667" spans="1:11" ht="14.4" customHeight="1" x14ac:dyDescent="0.3">
      <c r="A667" s="831" t="s">
        <v>590</v>
      </c>
      <c r="B667" s="832" t="s">
        <v>591</v>
      </c>
      <c r="C667" s="835" t="s">
        <v>620</v>
      </c>
      <c r="D667" s="863" t="s">
        <v>621</v>
      </c>
      <c r="E667" s="835" t="s">
        <v>2391</v>
      </c>
      <c r="F667" s="863" t="s">
        <v>2392</v>
      </c>
      <c r="G667" s="835" t="s">
        <v>3389</v>
      </c>
      <c r="H667" s="835" t="s">
        <v>3390</v>
      </c>
      <c r="I667" s="849">
        <v>12.529999732971191</v>
      </c>
      <c r="J667" s="849">
        <v>50</v>
      </c>
      <c r="K667" s="850">
        <v>626.280029296875</v>
      </c>
    </row>
    <row r="668" spans="1:11" ht="14.4" customHeight="1" x14ac:dyDescent="0.3">
      <c r="A668" s="831" t="s">
        <v>590</v>
      </c>
      <c r="B668" s="832" t="s">
        <v>591</v>
      </c>
      <c r="C668" s="835" t="s">
        <v>620</v>
      </c>
      <c r="D668" s="863" t="s">
        <v>621</v>
      </c>
      <c r="E668" s="835" t="s">
        <v>2391</v>
      </c>
      <c r="F668" s="863" t="s">
        <v>2392</v>
      </c>
      <c r="G668" s="835" t="s">
        <v>3391</v>
      </c>
      <c r="H668" s="835" t="s">
        <v>3392</v>
      </c>
      <c r="I668" s="849">
        <v>14.569999694824219</v>
      </c>
      <c r="J668" s="849">
        <v>130</v>
      </c>
      <c r="K668" s="850">
        <v>1893.8899536132812</v>
      </c>
    </row>
    <row r="669" spans="1:11" ht="14.4" customHeight="1" x14ac:dyDescent="0.3">
      <c r="A669" s="831" t="s">
        <v>590</v>
      </c>
      <c r="B669" s="832" t="s">
        <v>591</v>
      </c>
      <c r="C669" s="835" t="s">
        <v>620</v>
      </c>
      <c r="D669" s="863" t="s">
        <v>621</v>
      </c>
      <c r="E669" s="835" t="s">
        <v>2391</v>
      </c>
      <c r="F669" s="863" t="s">
        <v>2392</v>
      </c>
      <c r="G669" s="835" t="s">
        <v>3393</v>
      </c>
      <c r="H669" s="835" t="s">
        <v>3394</v>
      </c>
      <c r="I669" s="849">
        <v>14.569999694824219</v>
      </c>
      <c r="J669" s="849">
        <v>50</v>
      </c>
      <c r="K669" s="850">
        <v>728.41998291015625</v>
      </c>
    </row>
    <row r="670" spans="1:11" ht="14.4" customHeight="1" x14ac:dyDescent="0.3">
      <c r="A670" s="831" t="s">
        <v>590</v>
      </c>
      <c r="B670" s="832" t="s">
        <v>591</v>
      </c>
      <c r="C670" s="835" t="s">
        <v>620</v>
      </c>
      <c r="D670" s="863" t="s">
        <v>621</v>
      </c>
      <c r="E670" s="835" t="s">
        <v>2391</v>
      </c>
      <c r="F670" s="863" t="s">
        <v>2392</v>
      </c>
      <c r="G670" s="835" t="s">
        <v>3395</v>
      </c>
      <c r="H670" s="835" t="s">
        <v>3396</v>
      </c>
      <c r="I670" s="849">
        <v>14.569999694824219</v>
      </c>
      <c r="J670" s="849">
        <v>50</v>
      </c>
      <c r="K670" s="850">
        <v>728.41998291015625</v>
      </c>
    </row>
    <row r="671" spans="1:11" ht="14.4" customHeight="1" x14ac:dyDescent="0.3">
      <c r="A671" s="831" t="s">
        <v>590</v>
      </c>
      <c r="B671" s="832" t="s">
        <v>591</v>
      </c>
      <c r="C671" s="835" t="s">
        <v>620</v>
      </c>
      <c r="D671" s="863" t="s">
        <v>621</v>
      </c>
      <c r="E671" s="835" t="s">
        <v>2391</v>
      </c>
      <c r="F671" s="863" t="s">
        <v>2392</v>
      </c>
      <c r="G671" s="835" t="s">
        <v>3397</v>
      </c>
      <c r="H671" s="835" t="s">
        <v>3398</v>
      </c>
      <c r="I671" s="849">
        <v>12.119999885559082</v>
      </c>
      <c r="J671" s="849">
        <v>50</v>
      </c>
      <c r="K671" s="850">
        <v>606.21002197265625</v>
      </c>
    </row>
    <row r="672" spans="1:11" ht="14.4" customHeight="1" x14ac:dyDescent="0.3">
      <c r="A672" s="831" t="s">
        <v>590</v>
      </c>
      <c r="B672" s="832" t="s">
        <v>591</v>
      </c>
      <c r="C672" s="835" t="s">
        <v>620</v>
      </c>
      <c r="D672" s="863" t="s">
        <v>621</v>
      </c>
      <c r="E672" s="835" t="s">
        <v>2391</v>
      </c>
      <c r="F672" s="863" t="s">
        <v>2392</v>
      </c>
      <c r="G672" s="835" t="s">
        <v>3399</v>
      </c>
      <c r="H672" s="835" t="s">
        <v>3400</v>
      </c>
      <c r="I672" s="849">
        <v>14.829999923706055</v>
      </c>
      <c r="J672" s="849">
        <v>50</v>
      </c>
      <c r="K672" s="850">
        <v>741.72998046875</v>
      </c>
    </row>
    <row r="673" spans="1:11" ht="14.4" customHeight="1" x14ac:dyDescent="0.3">
      <c r="A673" s="831" t="s">
        <v>590</v>
      </c>
      <c r="B673" s="832" t="s">
        <v>591</v>
      </c>
      <c r="C673" s="835" t="s">
        <v>620</v>
      </c>
      <c r="D673" s="863" t="s">
        <v>621</v>
      </c>
      <c r="E673" s="835" t="s">
        <v>2391</v>
      </c>
      <c r="F673" s="863" t="s">
        <v>2392</v>
      </c>
      <c r="G673" s="835" t="s">
        <v>2393</v>
      </c>
      <c r="H673" s="835" t="s">
        <v>2394</v>
      </c>
      <c r="I673" s="849">
        <v>0.59000000357627869</v>
      </c>
      <c r="J673" s="849">
        <v>200</v>
      </c>
      <c r="K673" s="850">
        <v>118</v>
      </c>
    </row>
    <row r="674" spans="1:11" ht="14.4" customHeight="1" x14ac:dyDescent="0.3">
      <c r="A674" s="831" t="s">
        <v>590</v>
      </c>
      <c r="B674" s="832" t="s">
        <v>591</v>
      </c>
      <c r="C674" s="835" t="s">
        <v>620</v>
      </c>
      <c r="D674" s="863" t="s">
        <v>621</v>
      </c>
      <c r="E674" s="835" t="s">
        <v>2391</v>
      </c>
      <c r="F674" s="863" t="s">
        <v>2392</v>
      </c>
      <c r="G674" s="835" t="s">
        <v>2395</v>
      </c>
      <c r="H674" s="835" t="s">
        <v>2396</v>
      </c>
      <c r="I674" s="849">
        <v>0.54500001668930054</v>
      </c>
      <c r="J674" s="849">
        <v>300</v>
      </c>
      <c r="K674" s="850">
        <v>163</v>
      </c>
    </row>
    <row r="675" spans="1:11" ht="14.4" customHeight="1" x14ac:dyDescent="0.3">
      <c r="A675" s="831" t="s">
        <v>590</v>
      </c>
      <c r="B675" s="832" t="s">
        <v>591</v>
      </c>
      <c r="C675" s="835" t="s">
        <v>620</v>
      </c>
      <c r="D675" s="863" t="s">
        <v>621</v>
      </c>
      <c r="E675" s="835" t="s">
        <v>2391</v>
      </c>
      <c r="F675" s="863" t="s">
        <v>2392</v>
      </c>
      <c r="G675" s="835" t="s">
        <v>3401</v>
      </c>
      <c r="H675" s="835" t="s">
        <v>3402</v>
      </c>
      <c r="I675" s="849">
        <v>4450.3798828125</v>
      </c>
      <c r="J675" s="849">
        <v>3</v>
      </c>
      <c r="K675" s="850">
        <v>13351.1396484375</v>
      </c>
    </row>
    <row r="676" spans="1:11" ht="14.4" customHeight="1" x14ac:dyDescent="0.3">
      <c r="A676" s="831" t="s">
        <v>590</v>
      </c>
      <c r="B676" s="832" t="s">
        <v>591</v>
      </c>
      <c r="C676" s="835" t="s">
        <v>620</v>
      </c>
      <c r="D676" s="863" t="s">
        <v>621</v>
      </c>
      <c r="E676" s="835" t="s">
        <v>2391</v>
      </c>
      <c r="F676" s="863" t="s">
        <v>2392</v>
      </c>
      <c r="G676" s="835" t="s">
        <v>3403</v>
      </c>
      <c r="H676" s="835" t="s">
        <v>3404</v>
      </c>
      <c r="I676" s="849">
        <v>1210</v>
      </c>
      <c r="J676" s="849">
        <v>40</v>
      </c>
      <c r="K676" s="850">
        <v>48400</v>
      </c>
    </row>
    <row r="677" spans="1:11" ht="14.4" customHeight="1" x14ac:dyDescent="0.3">
      <c r="A677" s="831" t="s">
        <v>590</v>
      </c>
      <c r="B677" s="832" t="s">
        <v>591</v>
      </c>
      <c r="C677" s="835" t="s">
        <v>620</v>
      </c>
      <c r="D677" s="863" t="s">
        <v>621</v>
      </c>
      <c r="E677" s="835" t="s">
        <v>2403</v>
      </c>
      <c r="F677" s="863" t="s">
        <v>2404</v>
      </c>
      <c r="G677" s="835" t="s">
        <v>2405</v>
      </c>
      <c r="H677" s="835" t="s">
        <v>2406</v>
      </c>
      <c r="I677" s="849">
        <v>0.63499999046325684</v>
      </c>
      <c r="J677" s="849">
        <v>2800</v>
      </c>
      <c r="K677" s="850">
        <v>1778</v>
      </c>
    </row>
    <row r="678" spans="1:11" ht="14.4" customHeight="1" x14ac:dyDescent="0.3">
      <c r="A678" s="831" t="s">
        <v>590</v>
      </c>
      <c r="B678" s="832" t="s">
        <v>591</v>
      </c>
      <c r="C678" s="835" t="s">
        <v>620</v>
      </c>
      <c r="D678" s="863" t="s">
        <v>621</v>
      </c>
      <c r="E678" s="835" t="s">
        <v>2403</v>
      </c>
      <c r="F678" s="863" t="s">
        <v>2404</v>
      </c>
      <c r="G678" s="835" t="s">
        <v>2407</v>
      </c>
      <c r="H678" s="835" t="s">
        <v>2408</v>
      </c>
      <c r="I678" s="849">
        <v>0.63999998569488525</v>
      </c>
      <c r="J678" s="849">
        <v>2800</v>
      </c>
      <c r="K678" s="850">
        <v>1792</v>
      </c>
    </row>
    <row r="679" spans="1:11" ht="14.4" customHeight="1" x14ac:dyDescent="0.3">
      <c r="A679" s="831" t="s">
        <v>590</v>
      </c>
      <c r="B679" s="832" t="s">
        <v>591</v>
      </c>
      <c r="C679" s="835" t="s">
        <v>620</v>
      </c>
      <c r="D679" s="863" t="s">
        <v>621</v>
      </c>
      <c r="E679" s="835" t="s">
        <v>2403</v>
      </c>
      <c r="F679" s="863" t="s">
        <v>2404</v>
      </c>
      <c r="G679" s="835" t="s">
        <v>3405</v>
      </c>
      <c r="H679" s="835" t="s">
        <v>3406</v>
      </c>
      <c r="I679" s="849">
        <v>12.579999923706055</v>
      </c>
      <c r="J679" s="849">
        <v>50</v>
      </c>
      <c r="K679" s="850">
        <v>629.20001220703125</v>
      </c>
    </row>
    <row r="680" spans="1:11" ht="14.4" customHeight="1" x14ac:dyDescent="0.3">
      <c r="A680" s="831" t="s">
        <v>590</v>
      </c>
      <c r="B680" s="832" t="s">
        <v>591</v>
      </c>
      <c r="C680" s="835" t="s">
        <v>620</v>
      </c>
      <c r="D680" s="863" t="s">
        <v>621</v>
      </c>
      <c r="E680" s="835" t="s">
        <v>2403</v>
      </c>
      <c r="F680" s="863" t="s">
        <v>2404</v>
      </c>
      <c r="G680" s="835" t="s">
        <v>3407</v>
      </c>
      <c r="H680" s="835" t="s">
        <v>3408</v>
      </c>
      <c r="I680" s="849">
        <v>12.579999923706055</v>
      </c>
      <c r="J680" s="849">
        <v>300</v>
      </c>
      <c r="K680" s="850">
        <v>3774</v>
      </c>
    </row>
    <row r="681" spans="1:11" ht="14.4" customHeight="1" x14ac:dyDescent="0.3">
      <c r="A681" s="831" t="s">
        <v>590</v>
      </c>
      <c r="B681" s="832" t="s">
        <v>591</v>
      </c>
      <c r="C681" s="835" t="s">
        <v>620</v>
      </c>
      <c r="D681" s="863" t="s">
        <v>621</v>
      </c>
      <c r="E681" s="835" t="s">
        <v>2403</v>
      </c>
      <c r="F681" s="863" t="s">
        <v>2404</v>
      </c>
      <c r="G681" s="835" t="s">
        <v>3409</v>
      </c>
      <c r="H681" s="835" t="s">
        <v>3410</v>
      </c>
      <c r="I681" s="849">
        <v>12.585000038146973</v>
      </c>
      <c r="J681" s="849">
        <v>300</v>
      </c>
      <c r="K681" s="850">
        <v>3775</v>
      </c>
    </row>
    <row r="682" spans="1:11" ht="14.4" customHeight="1" x14ac:dyDescent="0.3">
      <c r="A682" s="831" t="s">
        <v>590</v>
      </c>
      <c r="B682" s="832" t="s">
        <v>591</v>
      </c>
      <c r="C682" s="835" t="s">
        <v>620</v>
      </c>
      <c r="D682" s="863" t="s">
        <v>621</v>
      </c>
      <c r="E682" s="835" t="s">
        <v>2403</v>
      </c>
      <c r="F682" s="863" t="s">
        <v>2404</v>
      </c>
      <c r="G682" s="835" t="s">
        <v>3411</v>
      </c>
      <c r="H682" s="835" t="s">
        <v>3412</v>
      </c>
      <c r="I682" s="849">
        <v>12.585000038146973</v>
      </c>
      <c r="J682" s="849">
        <v>350</v>
      </c>
      <c r="K682" s="850">
        <v>4405</v>
      </c>
    </row>
    <row r="683" spans="1:11" ht="14.4" customHeight="1" x14ac:dyDescent="0.3">
      <c r="A683" s="831" t="s">
        <v>590</v>
      </c>
      <c r="B683" s="832" t="s">
        <v>591</v>
      </c>
      <c r="C683" s="835" t="s">
        <v>620</v>
      </c>
      <c r="D683" s="863" t="s">
        <v>621</v>
      </c>
      <c r="E683" s="835" t="s">
        <v>2403</v>
      </c>
      <c r="F683" s="863" t="s">
        <v>2404</v>
      </c>
      <c r="G683" s="835" t="s">
        <v>3413</v>
      </c>
      <c r="H683" s="835" t="s">
        <v>3414</v>
      </c>
      <c r="I683" s="849">
        <v>12.586666742960611</v>
      </c>
      <c r="J683" s="849">
        <v>750</v>
      </c>
      <c r="K683" s="850">
        <v>9441</v>
      </c>
    </row>
    <row r="684" spans="1:11" ht="14.4" customHeight="1" x14ac:dyDescent="0.3">
      <c r="A684" s="831" t="s">
        <v>590</v>
      </c>
      <c r="B684" s="832" t="s">
        <v>591</v>
      </c>
      <c r="C684" s="835" t="s">
        <v>620</v>
      </c>
      <c r="D684" s="863" t="s">
        <v>621</v>
      </c>
      <c r="E684" s="835" t="s">
        <v>2403</v>
      </c>
      <c r="F684" s="863" t="s">
        <v>2404</v>
      </c>
      <c r="G684" s="835" t="s">
        <v>3415</v>
      </c>
      <c r="H684" s="835" t="s">
        <v>3416</v>
      </c>
      <c r="I684" s="849">
        <v>20.690000534057617</v>
      </c>
      <c r="J684" s="849">
        <v>100</v>
      </c>
      <c r="K684" s="850">
        <v>2069.10009765625</v>
      </c>
    </row>
    <row r="685" spans="1:11" ht="14.4" customHeight="1" x14ac:dyDescent="0.3">
      <c r="A685" s="831" t="s">
        <v>590</v>
      </c>
      <c r="B685" s="832" t="s">
        <v>591</v>
      </c>
      <c r="C685" s="835" t="s">
        <v>620</v>
      </c>
      <c r="D685" s="863" t="s">
        <v>621</v>
      </c>
      <c r="E685" s="835" t="s">
        <v>2403</v>
      </c>
      <c r="F685" s="863" t="s">
        <v>2404</v>
      </c>
      <c r="G685" s="835" t="s">
        <v>3417</v>
      </c>
      <c r="H685" s="835" t="s">
        <v>3418</v>
      </c>
      <c r="I685" s="849">
        <v>20.699999809265137</v>
      </c>
      <c r="J685" s="849">
        <v>182</v>
      </c>
      <c r="K685" s="850">
        <v>3766.3599243164062</v>
      </c>
    </row>
    <row r="686" spans="1:11" ht="14.4" customHeight="1" x14ac:dyDescent="0.3">
      <c r="A686" s="831" t="s">
        <v>590</v>
      </c>
      <c r="B686" s="832" t="s">
        <v>591</v>
      </c>
      <c r="C686" s="835" t="s">
        <v>620</v>
      </c>
      <c r="D686" s="863" t="s">
        <v>621</v>
      </c>
      <c r="E686" s="835" t="s">
        <v>2403</v>
      </c>
      <c r="F686" s="863" t="s">
        <v>2404</v>
      </c>
      <c r="G686" s="835" t="s">
        <v>3419</v>
      </c>
      <c r="H686" s="835" t="s">
        <v>3420</v>
      </c>
      <c r="I686" s="849">
        <v>20.690000534057617</v>
      </c>
      <c r="J686" s="849">
        <v>100</v>
      </c>
      <c r="K686" s="850">
        <v>2069.10009765625</v>
      </c>
    </row>
    <row r="687" spans="1:11" ht="14.4" customHeight="1" x14ac:dyDescent="0.3">
      <c r="A687" s="831" t="s">
        <v>590</v>
      </c>
      <c r="B687" s="832" t="s">
        <v>591</v>
      </c>
      <c r="C687" s="835" t="s">
        <v>620</v>
      </c>
      <c r="D687" s="863" t="s">
        <v>621</v>
      </c>
      <c r="E687" s="835" t="s">
        <v>2403</v>
      </c>
      <c r="F687" s="863" t="s">
        <v>2404</v>
      </c>
      <c r="G687" s="835" t="s">
        <v>3421</v>
      </c>
      <c r="H687" s="835" t="s">
        <v>3422</v>
      </c>
      <c r="I687" s="849">
        <v>7.5</v>
      </c>
      <c r="J687" s="849">
        <v>200</v>
      </c>
      <c r="K687" s="850">
        <v>1500</v>
      </c>
    </row>
    <row r="688" spans="1:11" ht="14.4" customHeight="1" x14ac:dyDescent="0.3">
      <c r="A688" s="831" t="s">
        <v>590</v>
      </c>
      <c r="B688" s="832" t="s">
        <v>591</v>
      </c>
      <c r="C688" s="835" t="s">
        <v>620</v>
      </c>
      <c r="D688" s="863" t="s">
        <v>621</v>
      </c>
      <c r="E688" s="835" t="s">
        <v>2403</v>
      </c>
      <c r="F688" s="863" t="s">
        <v>2404</v>
      </c>
      <c r="G688" s="835" t="s">
        <v>3423</v>
      </c>
      <c r="H688" s="835" t="s">
        <v>3424</v>
      </c>
      <c r="I688" s="849">
        <v>7.4899997711181641</v>
      </c>
      <c r="J688" s="849">
        <v>100</v>
      </c>
      <c r="K688" s="850">
        <v>749</v>
      </c>
    </row>
    <row r="689" spans="1:11" ht="14.4" customHeight="1" x14ac:dyDescent="0.3">
      <c r="A689" s="831" t="s">
        <v>590</v>
      </c>
      <c r="B689" s="832" t="s">
        <v>591</v>
      </c>
      <c r="C689" s="835" t="s">
        <v>620</v>
      </c>
      <c r="D689" s="863" t="s">
        <v>621</v>
      </c>
      <c r="E689" s="835" t="s">
        <v>2403</v>
      </c>
      <c r="F689" s="863" t="s">
        <v>2404</v>
      </c>
      <c r="G689" s="835" t="s">
        <v>3425</v>
      </c>
      <c r="H689" s="835" t="s">
        <v>3426</v>
      </c>
      <c r="I689" s="849">
        <v>7.5</v>
      </c>
      <c r="J689" s="849">
        <v>200</v>
      </c>
      <c r="K689" s="850">
        <v>1500</v>
      </c>
    </row>
    <row r="690" spans="1:11" ht="14.4" customHeight="1" x14ac:dyDescent="0.3">
      <c r="A690" s="831" t="s">
        <v>590</v>
      </c>
      <c r="B690" s="832" t="s">
        <v>591</v>
      </c>
      <c r="C690" s="835" t="s">
        <v>620</v>
      </c>
      <c r="D690" s="863" t="s">
        <v>621</v>
      </c>
      <c r="E690" s="835" t="s">
        <v>2567</v>
      </c>
      <c r="F690" s="863" t="s">
        <v>2568</v>
      </c>
      <c r="G690" s="835" t="s">
        <v>3427</v>
      </c>
      <c r="H690" s="835" t="s">
        <v>3428</v>
      </c>
      <c r="I690" s="849">
        <v>23.479999542236328</v>
      </c>
      <c r="J690" s="849">
        <v>60</v>
      </c>
      <c r="K690" s="850">
        <v>1408.800048828125</v>
      </c>
    </row>
    <row r="691" spans="1:11" ht="14.4" customHeight="1" x14ac:dyDescent="0.3">
      <c r="A691" s="831" t="s">
        <v>590</v>
      </c>
      <c r="B691" s="832" t="s">
        <v>591</v>
      </c>
      <c r="C691" s="835" t="s">
        <v>620</v>
      </c>
      <c r="D691" s="863" t="s">
        <v>621</v>
      </c>
      <c r="E691" s="835" t="s">
        <v>3429</v>
      </c>
      <c r="F691" s="863" t="s">
        <v>3430</v>
      </c>
      <c r="G691" s="835" t="s">
        <v>3431</v>
      </c>
      <c r="H691" s="835" t="s">
        <v>3432</v>
      </c>
      <c r="I691" s="849">
        <v>24200</v>
      </c>
      <c r="J691" s="849">
        <v>1</v>
      </c>
      <c r="K691" s="850">
        <v>24200</v>
      </c>
    </row>
    <row r="692" spans="1:11" ht="14.4" customHeight="1" thickBot="1" x14ac:dyDescent="0.35">
      <c r="A692" s="839" t="s">
        <v>590</v>
      </c>
      <c r="B692" s="840" t="s">
        <v>591</v>
      </c>
      <c r="C692" s="843" t="s">
        <v>620</v>
      </c>
      <c r="D692" s="864" t="s">
        <v>621</v>
      </c>
      <c r="E692" s="843" t="s">
        <v>3429</v>
      </c>
      <c r="F692" s="864" t="s">
        <v>3430</v>
      </c>
      <c r="G692" s="843" t="s">
        <v>3433</v>
      </c>
      <c r="H692" s="843" t="s">
        <v>3434</v>
      </c>
      <c r="I692" s="851">
        <v>133.10000610351562</v>
      </c>
      <c r="J692" s="851">
        <v>30</v>
      </c>
      <c r="K692" s="852">
        <v>3993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328</v>
      </c>
      <c r="B2" s="372"/>
    </row>
    <row r="3" spans="1:19" x14ac:dyDescent="0.3">
      <c r="A3" s="596" t="s">
        <v>235</v>
      </c>
      <c r="B3" s="597"/>
      <c r="C3" s="598" t="s">
        <v>224</v>
      </c>
      <c r="D3" s="599"/>
      <c r="E3" s="599"/>
      <c r="F3" s="600"/>
      <c r="G3" s="601" t="s">
        <v>225</v>
      </c>
      <c r="H3" s="602"/>
      <c r="I3" s="602"/>
      <c r="J3" s="603"/>
      <c r="K3" s="604" t="s">
        <v>234</v>
      </c>
      <c r="L3" s="605"/>
      <c r="M3" s="605"/>
      <c r="N3" s="605"/>
      <c r="O3" s="606"/>
      <c r="P3" s="602" t="s">
        <v>299</v>
      </c>
      <c r="Q3" s="602"/>
      <c r="R3" s="602"/>
      <c r="S3" s="603"/>
    </row>
    <row r="4" spans="1:19" ht="15" thickBot="1" x14ac:dyDescent="0.35">
      <c r="A4" s="615">
        <v>2018</v>
      </c>
      <c r="B4" s="616"/>
      <c r="C4" s="617" t="s">
        <v>298</v>
      </c>
      <c r="D4" s="619" t="s">
        <v>130</v>
      </c>
      <c r="E4" s="619" t="s">
        <v>95</v>
      </c>
      <c r="F4" s="594" t="s">
        <v>68</v>
      </c>
      <c r="G4" s="609" t="s">
        <v>226</v>
      </c>
      <c r="H4" s="611" t="s">
        <v>230</v>
      </c>
      <c r="I4" s="611" t="s">
        <v>297</v>
      </c>
      <c r="J4" s="613" t="s">
        <v>227</v>
      </c>
      <c r="K4" s="591" t="s">
        <v>296</v>
      </c>
      <c r="L4" s="592"/>
      <c r="M4" s="592"/>
      <c r="N4" s="593"/>
      <c r="O4" s="594" t="s">
        <v>295</v>
      </c>
      <c r="P4" s="583" t="s">
        <v>294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293</v>
      </c>
      <c r="B5" s="590"/>
      <c r="C5" s="618"/>
      <c r="D5" s="620"/>
      <c r="E5" s="620"/>
      <c r="F5" s="595"/>
      <c r="G5" s="610"/>
      <c r="H5" s="612"/>
      <c r="I5" s="612"/>
      <c r="J5" s="614"/>
      <c r="K5" s="497" t="s">
        <v>228</v>
      </c>
      <c r="L5" s="496" t="s">
        <v>229</v>
      </c>
      <c r="M5" s="496" t="s">
        <v>292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607" t="s">
        <v>223</v>
      </c>
      <c r="B6" s="608"/>
      <c r="C6" s="493">
        <f ca="1">SUM(Tabulka[01 uv_sk])/2</f>
        <v>92.850000000000009</v>
      </c>
      <c r="D6" s="491"/>
      <c r="E6" s="491"/>
      <c r="F6" s="490"/>
      <c r="G6" s="492">
        <f ca="1">SUM(Tabulka[05 h_vram])/2</f>
        <v>28702.819999999996</v>
      </c>
      <c r="H6" s="491">
        <f ca="1">SUM(Tabulka[06 h_naduv])/2</f>
        <v>1177.4000000000001</v>
      </c>
      <c r="I6" s="491">
        <f ca="1">SUM(Tabulka[07 h_nadzk])/2</f>
        <v>466.1</v>
      </c>
      <c r="J6" s="490">
        <f ca="1">SUM(Tabulka[08 h_oon])/2</f>
        <v>36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28608</v>
      </c>
      <c r="N6" s="491">
        <f ca="1">SUM(Tabulka[12 m_oc])/2</f>
        <v>28608</v>
      </c>
      <c r="O6" s="490">
        <f ca="1">SUM(Tabulka[13 m_sk])/2</f>
        <v>8227652</v>
      </c>
      <c r="P6" s="489">
        <f ca="1">SUM(Tabulka[14_vzsk])/2</f>
        <v>21866</v>
      </c>
      <c r="Q6" s="489">
        <f ca="1">SUM(Tabulka[15_vzpl])/2</f>
        <v>14609.464816310567</v>
      </c>
      <c r="R6" s="488">
        <f ca="1">IF(Q6=0,0,P6/Q6)</f>
        <v>1.4967009589282121</v>
      </c>
      <c r="S6" s="487">
        <f ca="1">Q6-P6</f>
        <v>-7256.5351836894333</v>
      </c>
    </row>
    <row r="7" spans="1:19" hidden="1" x14ac:dyDescent="0.3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3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21.049999999999997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6925.2000000000007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789.90000000000009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439.1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3517008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10442.798149643899</v>
      </c>
      <c r="R8" s="471">
        <f ca="1">IF(Tabulka[[#This Row],[15_vzpl]]=0,"",Tabulka[[#This Row],[14_vzsk]]/Tabulka[[#This Row],[15_vzpl]])</f>
        <v>1.3463824349108431</v>
      </c>
      <c r="S8" s="470">
        <f ca="1">IF(Tabulka[[#This Row],[15_vzpl]]-Tabulka[[#This Row],[14_vzsk]]=0,"",Tabulka[[#This Row],[15_vzpl]]-Tabulka[[#This Row],[14_vzsk]])</f>
        <v>-3617.2018503561012</v>
      </c>
    </row>
    <row r="9" spans="1:19" x14ac:dyDescent="0.3">
      <c r="A9" s="469">
        <v>99</v>
      </c>
      <c r="B9" s="468" t="s">
        <v>3441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7.1999999999999993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113.5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277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780279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10442.798149643899</v>
      </c>
      <c r="R9" s="471">
        <f ca="1">IF(Tabulka[[#This Row],[15_vzpl]]=0,"",Tabulka[[#This Row],[14_vzsk]]/Tabulka[[#This Row],[15_vzpl]])</f>
        <v>1.3463824349108431</v>
      </c>
      <c r="S9" s="470">
        <f ca="1">IF(Tabulka[[#This Row],[15_vzpl]]-Tabulka[[#This Row],[14_vzsk]]=0,"",Tabulka[[#This Row],[15_vzpl]]-Tabulka[[#This Row],[14_vzsk]])</f>
        <v>-3617.2018503561012</v>
      </c>
    </row>
    <row r="10" spans="1:19" x14ac:dyDescent="0.3">
      <c r="A10" s="469">
        <v>101</v>
      </c>
      <c r="B10" s="468" t="s">
        <v>3442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13.85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4509.2000000000007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676.40000000000009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162.1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2736729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 t="s">
        <v>3436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67.25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20403.419999999998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27858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27858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4492302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7806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1" s="471">
        <f ca="1">IF(Tabulka[[#This Row],[15_vzpl]]=0,"",Tabulka[[#This Row],[14_vzsk]]/Tabulka[[#This Row],[15_vzpl]])</f>
        <v>1.8734399999999998</v>
      </c>
      <c r="S11" s="470">
        <f ca="1">IF(Tabulka[[#This Row],[15_vzpl]]-Tabulka[[#This Row],[14_vzsk]]=0,"",Tabulka[[#This Row],[15_vzpl]]-Tabulka[[#This Row],[14_vzsk]])</f>
        <v>-3639.333333333333</v>
      </c>
    </row>
    <row r="12" spans="1:19" x14ac:dyDescent="0.3">
      <c r="A12" s="469">
        <v>303</v>
      </c>
      <c r="B12" s="468" t="s">
        <v>3443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24.75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7683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229.25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4196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1768905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7806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4166.666666666667</v>
      </c>
      <c r="R12" s="471">
        <f ca="1">IF(Tabulka[[#This Row],[15_vzpl]]=0,"",Tabulka[[#This Row],[14_vzsk]]/Tabulka[[#This Row],[15_vzpl]])</f>
        <v>1.8734399999999998</v>
      </c>
      <c r="S12" s="470">
        <f ca="1">IF(Tabulka[[#This Row],[15_vzpl]]-Tabulka[[#This Row],[14_vzsk]]=0,"",Tabulka[[#This Row],[15_vzpl]]-Tabulka[[#This Row],[14_vzsk]])</f>
        <v>-3639.333333333333</v>
      </c>
    </row>
    <row r="13" spans="1:19" x14ac:dyDescent="0.3">
      <c r="A13" s="469">
        <v>304</v>
      </c>
      <c r="B13" s="468" t="s">
        <v>3444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21.75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6742.42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82.25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1681179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3">
      <c r="A14" s="469">
        <v>305</v>
      </c>
      <c r="B14" s="468" t="s">
        <v>3445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108680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424</v>
      </c>
      <c r="B15" s="468" t="s">
        <v>3446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6.75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2110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2750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399929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636</v>
      </c>
      <c r="B16" s="468" t="s">
        <v>3447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344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49786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3448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3180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483823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3437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1374.2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218342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30</v>
      </c>
      <c r="B19" s="468" t="s">
        <v>3449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4.55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1374.2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218342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t="s">
        <v>301</v>
      </c>
    </row>
    <row r="21" spans="1:19" x14ac:dyDescent="0.3">
      <c r="A21" s="222" t="s">
        <v>201</v>
      </c>
    </row>
    <row r="22" spans="1:19" x14ac:dyDescent="0.3">
      <c r="A22" s="223" t="s">
        <v>271</v>
      </c>
    </row>
    <row r="23" spans="1:19" x14ac:dyDescent="0.3">
      <c r="A23" s="461" t="s">
        <v>270</v>
      </c>
    </row>
    <row r="24" spans="1:19" x14ac:dyDescent="0.3">
      <c r="A24" s="374" t="s">
        <v>233</v>
      </c>
    </row>
    <row r="25" spans="1:19" x14ac:dyDescent="0.3">
      <c r="A25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2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3440</v>
      </c>
    </row>
    <row r="2" spans="1:19" x14ac:dyDescent="0.3">
      <c r="A2" s="371" t="s">
        <v>328</v>
      </c>
    </row>
    <row r="3" spans="1:19" x14ac:dyDescent="0.3">
      <c r="A3" s="507" t="s">
        <v>210</v>
      </c>
      <c r="B3" s="506">
        <v>2018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272</v>
      </c>
      <c r="E4" s="498">
        <v>21.049999999999997</v>
      </c>
      <c r="F4" s="498"/>
      <c r="G4" s="498"/>
      <c r="H4" s="498"/>
      <c r="I4" s="498">
        <v>3676.4</v>
      </c>
      <c r="J4" s="498">
        <v>417.1</v>
      </c>
      <c r="K4" s="498">
        <v>222.6</v>
      </c>
      <c r="L4" s="498">
        <v>18</v>
      </c>
      <c r="M4" s="498"/>
      <c r="N4" s="498"/>
      <c r="O4" s="498"/>
      <c r="P4" s="498"/>
      <c r="Q4" s="498">
        <v>1781790</v>
      </c>
      <c r="R4" s="498">
        <v>5950</v>
      </c>
      <c r="S4" s="498">
        <v>5221.3990748219494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7.1999999999999993</v>
      </c>
      <c r="I5">
        <v>1292</v>
      </c>
      <c r="J5">
        <v>59.5</v>
      </c>
      <c r="K5">
        <v>145</v>
      </c>
      <c r="Q5">
        <v>392420</v>
      </c>
      <c r="R5">
        <v>5950</v>
      </c>
      <c r="S5">
        <v>5221.3990748219494</v>
      </c>
    </row>
    <row r="6" spans="1:19" x14ac:dyDescent="0.3">
      <c r="A6" s="505" t="s">
        <v>213</v>
      </c>
      <c r="B6" s="504">
        <v>3</v>
      </c>
      <c r="C6">
        <v>1</v>
      </c>
      <c r="D6">
        <v>101</v>
      </c>
      <c r="E6">
        <v>13.85</v>
      </c>
      <c r="I6">
        <v>2384.4</v>
      </c>
      <c r="J6">
        <v>357.6</v>
      </c>
      <c r="K6">
        <v>77.599999999999994</v>
      </c>
      <c r="L6">
        <v>18</v>
      </c>
      <c r="Q6">
        <v>1389370</v>
      </c>
    </row>
    <row r="7" spans="1:19" x14ac:dyDescent="0.3">
      <c r="A7" s="503" t="s">
        <v>214</v>
      </c>
      <c r="B7" s="502">
        <v>4</v>
      </c>
      <c r="C7">
        <v>1</v>
      </c>
      <c r="D7" t="s">
        <v>3436</v>
      </c>
      <c r="E7">
        <v>67.25</v>
      </c>
      <c r="I7">
        <v>11087.4</v>
      </c>
      <c r="J7">
        <v>179.25</v>
      </c>
      <c r="K7">
        <v>12</v>
      </c>
      <c r="O7">
        <v>11356</v>
      </c>
      <c r="P7">
        <v>11356</v>
      </c>
      <c r="Q7">
        <v>2285138</v>
      </c>
      <c r="R7">
        <v>7806</v>
      </c>
      <c r="S7">
        <v>2083.3333333333335</v>
      </c>
    </row>
    <row r="8" spans="1:19" x14ac:dyDescent="0.3">
      <c r="A8" s="505" t="s">
        <v>215</v>
      </c>
      <c r="B8" s="504">
        <v>5</v>
      </c>
      <c r="C8">
        <v>1</v>
      </c>
      <c r="D8">
        <v>303</v>
      </c>
      <c r="E8">
        <v>24.75</v>
      </c>
      <c r="I8">
        <v>4087.5</v>
      </c>
      <c r="J8">
        <v>114.5</v>
      </c>
      <c r="K8">
        <v>12</v>
      </c>
      <c r="O8">
        <v>4196</v>
      </c>
      <c r="P8">
        <v>4196</v>
      </c>
      <c r="Q8">
        <v>912105</v>
      </c>
      <c r="R8">
        <v>7806</v>
      </c>
      <c r="S8">
        <v>2083.3333333333335</v>
      </c>
    </row>
    <row r="9" spans="1:19" x14ac:dyDescent="0.3">
      <c r="A9" s="503" t="s">
        <v>216</v>
      </c>
      <c r="B9" s="502">
        <v>6</v>
      </c>
      <c r="C9">
        <v>1</v>
      </c>
      <c r="D9">
        <v>304</v>
      </c>
      <c r="E9">
        <v>21.75</v>
      </c>
      <c r="I9">
        <v>3715.9</v>
      </c>
      <c r="J9">
        <v>39.25</v>
      </c>
      <c r="Q9">
        <v>842374</v>
      </c>
    </row>
    <row r="10" spans="1:19" x14ac:dyDescent="0.3">
      <c r="A10" s="505" t="s">
        <v>217</v>
      </c>
      <c r="B10" s="504">
        <v>7</v>
      </c>
      <c r="C10">
        <v>1</v>
      </c>
      <c r="D10">
        <v>305</v>
      </c>
      <c r="E10">
        <v>1</v>
      </c>
      <c r="I10">
        <v>184</v>
      </c>
      <c r="Q10">
        <v>54340</v>
      </c>
    </row>
    <row r="11" spans="1:19" x14ac:dyDescent="0.3">
      <c r="A11" s="503" t="s">
        <v>218</v>
      </c>
      <c r="B11" s="502">
        <v>8</v>
      </c>
      <c r="C11">
        <v>1</v>
      </c>
      <c r="D11">
        <v>424</v>
      </c>
      <c r="E11">
        <v>6.75</v>
      </c>
      <c r="I11">
        <v>1112</v>
      </c>
      <c r="J11">
        <v>8.5</v>
      </c>
      <c r="Q11">
        <v>196312</v>
      </c>
    </row>
    <row r="12" spans="1:19" x14ac:dyDescent="0.3">
      <c r="A12" s="505" t="s">
        <v>219</v>
      </c>
      <c r="B12" s="504">
        <v>9</v>
      </c>
      <c r="C12">
        <v>1</v>
      </c>
      <c r="D12">
        <v>636</v>
      </c>
      <c r="E12">
        <v>1</v>
      </c>
      <c r="I12">
        <v>184</v>
      </c>
      <c r="O12">
        <v>900</v>
      </c>
      <c r="P12">
        <v>900</v>
      </c>
      <c r="Q12">
        <v>25093</v>
      </c>
    </row>
    <row r="13" spans="1:19" x14ac:dyDescent="0.3">
      <c r="A13" s="503" t="s">
        <v>220</v>
      </c>
      <c r="B13" s="502">
        <v>10</v>
      </c>
      <c r="C13">
        <v>1</v>
      </c>
      <c r="D13">
        <v>642</v>
      </c>
      <c r="E13">
        <v>12</v>
      </c>
      <c r="I13">
        <v>1804</v>
      </c>
      <c r="J13">
        <v>17</v>
      </c>
      <c r="O13">
        <v>6260</v>
      </c>
      <c r="P13">
        <v>6260</v>
      </c>
      <c r="Q13">
        <v>254914</v>
      </c>
    </row>
    <row r="14" spans="1:19" x14ac:dyDescent="0.3">
      <c r="A14" s="505" t="s">
        <v>221</v>
      </c>
      <c r="B14" s="504">
        <v>11</v>
      </c>
      <c r="C14">
        <v>1</v>
      </c>
      <c r="D14" t="s">
        <v>3437</v>
      </c>
      <c r="E14">
        <v>4.55</v>
      </c>
      <c r="I14">
        <v>816.80000000000007</v>
      </c>
      <c r="Q14">
        <v>119199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4.55</v>
      </c>
      <c r="I15">
        <v>816.80000000000007</v>
      </c>
      <c r="Q15">
        <v>119199</v>
      </c>
    </row>
    <row r="16" spans="1:19" x14ac:dyDescent="0.3">
      <c r="A16" s="501" t="s">
        <v>210</v>
      </c>
      <c r="B16" s="500">
        <v>2018</v>
      </c>
      <c r="C16" t="s">
        <v>3438</v>
      </c>
      <c r="E16">
        <v>92.85</v>
      </c>
      <c r="I16">
        <v>15580.599999999999</v>
      </c>
      <c r="J16">
        <v>596.35</v>
      </c>
      <c r="K16">
        <v>234.6</v>
      </c>
      <c r="L16">
        <v>18</v>
      </c>
      <c r="O16">
        <v>11356</v>
      </c>
      <c r="P16">
        <v>11356</v>
      </c>
      <c r="Q16">
        <v>4186127</v>
      </c>
      <c r="R16">
        <v>13756</v>
      </c>
      <c r="S16">
        <v>7304.7324081552833</v>
      </c>
    </row>
    <row r="17" spans="3:19" x14ac:dyDescent="0.3">
      <c r="C17">
        <v>2</v>
      </c>
      <c r="D17" t="s">
        <v>272</v>
      </c>
      <c r="E17">
        <v>21.049999999999997</v>
      </c>
      <c r="I17">
        <v>3248.8</v>
      </c>
      <c r="J17">
        <v>372.8</v>
      </c>
      <c r="K17">
        <v>216.5</v>
      </c>
      <c r="L17">
        <v>18</v>
      </c>
      <c r="O17">
        <v>750</v>
      </c>
      <c r="P17">
        <v>750</v>
      </c>
      <c r="Q17">
        <v>1735218</v>
      </c>
      <c r="R17">
        <v>8110</v>
      </c>
      <c r="S17">
        <v>5221.3990748219494</v>
      </c>
    </row>
    <row r="18" spans="3:19" x14ac:dyDescent="0.3">
      <c r="C18">
        <v>2</v>
      </c>
      <c r="D18">
        <v>99</v>
      </c>
      <c r="E18">
        <v>7.1999999999999993</v>
      </c>
      <c r="I18">
        <v>1124</v>
      </c>
      <c r="J18">
        <v>54</v>
      </c>
      <c r="K18">
        <v>132</v>
      </c>
      <c r="O18">
        <v>750</v>
      </c>
      <c r="P18">
        <v>750</v>
      </c>
      <c r="Q18">
        <v>387859</v>
      </c>
      <c r="R18">
        <v>8110</v>
      </c>
      <c r="S18">
        <v>5221.3990748219494</v>
      </c>
    </row>
    <row r="19" spans="3:19" x14ac:dyDescent="0.3">
      <c r="C19">
        <v>2</v>
      </c>
      <c r="D19">
        <v>101</v>
      </c>
      <c r="E19">
        <v>13.85</v>
      </c>
      <c r="I19">
        <v>2124.8000000000002</v>
      </c>
      <c r="J19">
        <v>318.8</v>
      </c>
      <c r="K19">
        <v>84.5</v>
      </c>
      <c r="L19">
        <v>18</v>
      </c>
      <c r="Q19">
        <v>1347359</v>
      </c>
    </row>
    <row r="20" spans="3:19" x14ac:dyDescent="0.3">
      <c r="C20">
        <v>2</v>
      </c>
      <c r="D20" t="s">
        <v>3436</v>
      </c>
      <c r="E20">
        <v>67.25</v>
      </c>
      <c r="I20">
        <v>9316.02</v>
      </c>
      <c r="J20">
        <v>208.25</v>
      </c>
      <c r="K20">
        <v>15</v>
      </c>
      <c r="O20">
        <v>16502</v>
      </c>
      <c r="P20">
        <v>16502</v>
      </c>
      <c r="Q20">
        <v>2207164</v>
      </c>
      <c r="S20">
        <v>2083.3333333333335</v>
      </c>
    </row>
    <row r="21" spans="3:19" x14ac:dyDescent="0.3">
      <c r="C21">
        <v>2</v>
      </c>
      <c r="D21">
        <v>303</v>
      </c>
      <c r="E21">
        <v>24.75</v>
      </c>
      <c r="I21">
        <v>3595.5</v>
      </c>
      <c r="J21">
        <v>114.75</v>
      </c>
      <c r="K21">
        <v>4</v>
      </c>
      <c r="Q21">
        <v>856800</v>
      </c>
      <c r="S21">
        <v>2083.3333333333335</v>
      </c>
    </row>
    <row r="22" spans="3:19" x14ac:dyDescent="0.3">
      <c r="C22">
        <v>2</v>
      </c>
      <c r="D22">
        <v>304</v>
      </c>
      <c r="E22">
        <v>21.75</v>
      </c>
      <c r="I22">
        <v>3026.52</v>
      </c>
      <c r="J22">
        <v>43</v>
      </c>
      <c r="Q22">
        <v>838805</v>
      </c>
    </row>
    <row r="23" spans="3:19" x14ac:dyDescent="0.3">
      <c r="C23">
        <v>2</v>
      </c>
      <c r="D23">
        <v>305</v>
      </c>
      <c r="E23">
        <v>1</v>
      </c>
      <c r="I23">
        <v>160</v>
      </c>
      <c r="Q23">
        <v>54340</v>
      </c>
    </row>
    <row r="24" spans="3:19" x14ac:dyDescent="0.3">
      <c r="C24">
        <v>2</v>
      </c>
      <c r="D24">
        <v>424</v>
      </c>
      <c r="E24">
        <v>6.75</v>
      </c>
      <c r="I24">
        <v>998</v>
      </c>
      <c r="J24">
        <v>41.5</v>
      </c>
      <c r="K24">
        <v>11</v>
      </c>
      <c r="O24">
        <v>2750</v>
      </c>
      <c r="P24">
        <v>2750</v>
      </c>
      <c r="Q24">
        <v>203617</v>
      </c>
    </row>
    <row r="25" spans="3:19" x14ac:dyDescent="0.3">
      <c r="C25">
        <v>2</v>
      </c>
      <c r="D25">
        <v>636</v>
      </c>
      <c r="E25">
        <v>1</v>
      </c>
      <c r="I25">
        <v>160</v>
      </c>
      <c r="O25">
        <v>500</v>
      </c>
      <c r="P25">
        <v>500</v>
      </c>
      <c r="Q25">
        <v>24693</v>
      </c>
    </row>
    <row r="26" spans="3:19" x14ac:dyDescent="0.3">
      <c r="C26">
        <v>2</v>
      </c>
      <c r="D26">
        <v>642</v>
      </c>
      <c r="E26">
        <v>12</v>
      </c>
      <c r="I26">
        <v>1376</v>
      </c>
      <c r="J26">
        <v>9</v>
      </c>
      <c r="O26">
        <v>13252</v>
      </c>
      <c r="P26">
        <v>13252</v>
      </c>
      <c r="Q26">
        <v>228909</v>
      </c>
    </row>
    <row r="27" spans="3:19" x14ac:dyDescent="0.3">
      <c r="C27">
        <v>2</v>
      </c>
      <c r="D27" t="s">
        <v>3437</v>
      </c>
      <c r="E27">
        <v>4.55</v>
      </c>
      <c r="I27">
        <v>557.4</v>
      </c>
      <c r="Q27">
        <v>99143</v>
      </c>
    </row>
    <row r="28" spans="3:19" x14ac:dyDescent="0.3">
      <c r="C28">
        <v>2</v>
      </c>
      <c r="D28">
        <v>30</v>
      </c>
      <c r="E28">
        <v>4.55</v>
      </c>
      <c r="I28">
        <v>557.4</v>
      </c>
      <c r="Q28">
        <v>99143</v>
      </c>
    </row>
    <row r="29" spans="3:19" x14ac:dyDescent="0.3">
      <c r="C29" t="s">
        <v>3439</v>
      </c>
      <c r="E29">
        <v>92.85</v>
      </c>
      <c r="I29">
        <v>13122.22</v>
      </c>
      <c r="J29">
        <v>581.04999999999995</v>
      </c>
      <c r="K29">
        <v>231.5</v>
      </c>
      <c r="L29">
        <v>18</v>
      </c>
      <c r="O29">
        <v>17252</v>
      </c>
      <c r="P29">
        <v>17252</v>
      </c>
      <c r="Q29">
        <v>4041525</v>
      </c>
      <c r="R29">
        <v>8110</v>
      </c>
      <c r="S29">
        <v>7304.7324081552833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8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3453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1517176.3</v>
      </c>
      <c r="C3" s="344">
        <f t="shared" ref="C3:Z3" si="0">SUBTOTAL(9,C6:C1048576)</f>
        <v>8</v>
      </c>
      <c r="D3" s="344"/>
      <c r="E3" s="344">
        <f>SUBTOTAL(9,E6:E1048576)/4</f>
        <v>1593261.6300000004</v>
      </c>
      <c r="F3" s="344"/>
      <c r="G3" s="344">
        <f t="shared" si="0"/>
        <v>8</v>
      </c>
      <c r="H3" s="344">
        <f>SUBTOTAL(9,H6:H1048576)/4</f>
        <v>1667108.3199999998</v>
      </c>
      <c r="I3" s="347">
        <f>IF(B3&lt;&gt;0,H3/B3,"")</f>
        <v>1.0988230701995541</v>
      </c>
      <c r="J3" s="345">
        <f>IF(E3&lt;&gt;0,H3/E3,"")</f>
        <v>1.0463493807981803</v>
      </c>
      <c r="K3" s="346">
        <f t="shared" si="0"/>
        <v>54124.600000000028</v>
      </c>
      <c r="L3" s="346"/>
      <c r="M3" s="344">
        <f t="shared" si="0"/>
        <v>2.4609633200188257</v>
      </c>
      <c r="N3" s="344">
        <f t="shared" si="0"/>
        <v>45696.739999999954</v>
      </c>
      <c r="O3" s="344"/>
      <c r="P3" s="344">
        <f t="shared" si="0"/>
        <v>3</v>
      </c>
      <c r="Q3" s="344">
        <f t="shared" si="0"/>
        <v>43176.359999999986</v>
      </c>
      <c r="R3" s="347">
        <f>IF(K3&lt;&gt;0,Q3/K3,"")</f>
        <v>0.79772155360039543</v>
      </c>
      <c r="S3" s="347">
        <f>IF(N3&lt;&gt;0,Q3/N3,"")</f>
        <v>0.94484551852057785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2017</v>
      </c>
      <c r="F5" s="867"/>
      <c r="G5" s="867"/>
      <c r="H5" s="867">
        <v>2018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2017</v>
      </c>
      <c r="O5" s="867"/>
      <c r="P5" s="867"/>
      <c r="Q5" s="867">
        <v>2018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2017</v>
      </c>
      <c r="X5" s="867"/>
      <c r="Y5" s="867"/>
      <c r="Z5" s="867">
        <v>2018</v>
      </c>
      <c r="AA5" s="868" t="s">
        <v>257</v>
      </c>
      <c r="AB5" s="869" t="s">
        <v>2</v>
      </c>
    </row>
    <row r="6" spans="1:28" ht="14.4" customHeight="1" x14ac:dyDescent="0.3">
      <c r="A6" s="870" t="s">
        <v>3450</v>
      </c>
      <c r="B6" s="871">
        <v>1517176.3000000003</v>
      </c>
      <c r="C6" s="872">
        <v>1</v>
      </c>
      <c r="D6" s="872">
        <v>0.95224555178674575</v>
      </c>
      <c r="E6" s="871">
        <v>1593261.6300000004</v>
      </c>
      <c r="F6" s="872">
        <v>1.0501493003812412</v>
      </c>
      <c r="G6" s="872">
        <v>1</v>
      </c>
      <c r="H6" s="871">
        <v>1667108.3199999998</v>
      </c>
      <c r="I6" s="872">
        <v>1.0988230701995541</v>
      </c>
      <c r="J6" s="872">
        <v>1.0463493807981803</v>
      </c>
      <c r="K6" s="871">
        <v>27062.300000000014</v>
      </c>
      <c r="L6" s="872">
        <v>1</v>
      </c>
      <c r="M6" s="872">
        <v>1.184430224125399</v>
      </c>
      <c r="N6" s="871">
        <v>22848.369999999977</v>
      </c>
      <c r="O6" s="872">
        <v>0.84428780997919484</v>
      </c>
      <c r="P6" s="872">
        <v>1</v>
      </c>
      <c r="Q6" s="871">
        <v>21588.179999999993</v>
      </c>
      <c r="R6" s="872">
        <v>0.79772155360039543</v>
      </c>
      <c r="S6" s="872">
        <v>0.94484551852057785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0" t="s">
        <v>3451</v>
      </c>
      <c r="B7" s="874">
        <v>1516590.3000000003</v>
      </c>
      <c r="C7" s="875">
        <v>1</v>
      </c>
      <c r="D7" s="875">
        <v>0.95373102737731785</v>
      </c>
      <c r="E7" s="874">
        <v>1590165.6300000004</v>
      </c>
      <c r="F7" s="875">
        <v>1.0485136493356182</v>
      </c>
      <c r="G7" s="875">
        <v>1</v>
      </c>
      <c r="H7" s="874">
        <v>1667108.3199999998</v>
      </c>
      <c r="I7" s="875">
        <v>1.0992476478321136</v>
      </c>
      <c r="J7" s="875">
        <v>1.0483865885090218</v>
      </c>
      <c r="K7" s="874">
        <v>27047.200000000015</v>
      </c>
      <c r="L7" s="875">
        <v>1</v>
      </c>
      <c r="M7" s="875">
        <v>1.1932365380823053</v>
      </c>
      <c r="N7" s="874">
        <v>22667.089999999978</v>
      </c>
      <c r="O7" s="875">
        <v>0.83805680440119368</v>
      </c>
      <c r="P7" s="875">
        <v>1</v>
      </c>
      <c r="Q7" s="874">
        <v>21588.179999999993</v>
      </c>
      <c r="R7" s="875">
        <v>0.79816690821970415</v>
      </c>
      <c r="S7" s="875">
        <v>0.9524019183759368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thickBot="1" x14ac:dyDescent="0.35">
      <c r="A8" s="881" t="s">
        <v>3452</v>
      </c>
      <c r="B8" s="877">
        <v>586</v>
      </c>
      <c r="C8" s="878">
        <v>1</v>
      </c>
      <c r="D8" s="878">
        <v>0.18927648578811371</v>
      </c>
      <c r="E8" s="877">
        <v>3096</v>
      </c>
      <c r="F8" s="878">
        <v>5.2832764505119458</v>
      </c>
      <c r="G8" s="878">
        <v>1</v>
      </c>
      <c r="H8" s="877"/>
      <c r="I8" s="878"/>
      <c r="J8" s="878"/>
      <c r="K8" s="877">
        <v>15.1</v>
      </c>
      <c r="L8" s="878">
        <v>1</v>
      </c>
      <c r="M8" s="878">
        <v>8.3296557811120914E-2</v>
      </c>
      <c r="N8" s="877">
        <v>181.28</v>
      </c>
      <c r="O8" s="878">
        <v>12.005298013245033</v>
      </c>
      <c r="P8" s="878">
        <v>1</v>
      </c>
      <c r="Q8" s="877"/>
      <c r="R8" s="878"/>
      <c r="S8" s="878"/>
      <c r="T8" s="877"/>
      <c r="U8" s="878"/>
      <c r="V8" s="878"/>
      <c r="W8" s="877"/>
      <c r="X8" s="878"/>
      <c r="Y8" s="878"/>
      <c r="Z8" s="877"/>
      <c r="AA8" s="878"/>
      <c r="AB8" s="879"/>
    </row>
    <row r="9" spans="1:28" ht="14.4" customHeight="1" thickBot="1" x14ac:dyDescent="0.35"/>
    <row r="10" spans="1:28" ht="14.4" customHeight="1" x14ac:dyDescent="0.3">
      <c r="A10" s="870" t="s">
        <v>614</v>
      </c>
      <c r="B10" s="871">
        <v>1448678.3</v>
      </c>
      <c r="C10" s="872">
        <v>1</v>
      </c>
      <c r="D10" s="872">
        <v>0.9437137670078013</v>
      </c>
      <c r="E10" s="871">
        <v>1535082.3000000003</v>
      </c>
      <c r="F10" s="872">
        <v>1.0596433314421845</v>
      </c>
      <c r="G10" s="872">
        <v>1</v>
      </c>
      <c r="H10" s="871">
        <v>1654239.3199999998</v>
      </c>
      <c r="I10" s="872">
        <v>1.1418955609399271</v>
      </c>
      <c r="J10" s="873">
        <v>1.0776225613441048</v>
      </c>
    </row>
    <row r="11" spans="1:28" ht="14.4" customHeight="1" x14ac:dyDescent="0.3">
      <c r="A11" s="880" t="s">
        <v>3454</v>
      </c>
      <c r="B11" s="874">
        <v>35631</v>
      </c>
      <c r="C11" s="875">
        <v>1</v>
      </c>
      <c r="D11" s="875">
        <v>0.84949647944493178</v>
      </c>
      <c r="E11" s="874">
        <v>41943.67</v>
      </c>
      <c r="F11" s="875">
        <v>1.1771679155791306</v>
      </c>
      <c r="G11" s="875">
        <v>1</v>
      </c>
      <c r="H11" s="874">
        <v>52276</v>
      </c>
      <c r="I11" s="875">
        <v>1.4671493923830372</v>
      </c>
      <c r="J11" s="876">
        <v>1.246338243649161</v>
      </c>
    </row>
    <row r="12" spans="1:28" ht="14.4" customHeight="1" x14ac:dyDescent="0.3">
      <c r="A12" s="880" t="s">
        <v>3455</v>
      </c>
      <c r="B12" s="874">
        <v>1413047.3</v>
      </c>
      <c r="C12" s="875">
        <v>1</v>
      </c>
      <c r="D12" s="875">
        <v>0.94636041932690451</v>
      </c>
      <c r="E12" s="874">
        <v>1493138.6300000004</v>
      </c>
      <c r="F12" s="875">
        <v>1.0566798648566118</v>
      </c>
      <c r="G12" s="875">
        <v>1</v>
      </c>
      <c r="H12" s="874">
        <v>1601963.3199999998</v>
      </c>
      <c r="I12" s="875">
        <v>1.1336940525628547</v>
      </c>
      <c r="J12" s="876">
        <v>1.0728831789718007</v>
      </c>
    </row>
    <row r="13" spans="1:28" ht="14.4" customHeight="1" x14ac:dyDescent="0.3">
      <c r="A13" s="882" t="s">
        <v>620</v>
      </c>
      <c r="B13" s="883">
        <v>68498</v>
      </c>
      <c r="C13" s="884">
        <v>1</v>
      </c>
      <c r="D13" s="884">
        <v>1.1773597255245118</v>
      </c>
      <c r="E13" s="883">
        <v>58179.33</v>
      </c>
      <c r="F13" s="884">
        <v>0.84935808344769193</v>
      </c>
      <c r="G13" s="884">
        <v>1</v>
      </c>
      <c r="H13" s="883">
        <v>12869</v>
      </c>
      <c r="I13" s="884">
        <v>0.18787409851382522</v>
      </c>
      <c r="J13" s="885">
        <v>0.22119539705940236</v>
      </c>
    </row>
    <row r="14" spans="1:28" ht="14.4" customHeight="1" thickBot="1" x14ac:dyDescent="0.35">
      <c r="A14" s="881" t="s">
        <v>3455</v>
      </c>
      <c r="B14" s="877">
        <v>68498</v>
      </c>
      <c r="C14" s="878">
        <v>1</v>
      </c>
      <c r="D14" s="878">
        <v>1.1773597255245118</v>
      </c>
      <c r="E14" s="877">
        <v>58179.33</v>
      </c>
      <c r="F14" s="878">
        <v>0.84935808344769193</v>
      </c>
      <c r="G14" s="878">
        <v>1</v>
      </c>
      <c r="H14" s="877">
        <v>12869</v>
      </c>
      <c r="I14" s="878">
        <v>0.18787409851382522</v>
      </c>
      <c r="J14" s="879">
        <v>0.22119539705940236</v>
      </c>
    </row>
    <row r="15" spans="1:28" ht="14.4" customHeight="1" x14ac:dyDescent="0.3">
      <c r="A15" s="804" t="s">
        <v>301</v>
      </c>
    </row>
    <row r="16" spans="1:28" ht="14.4" customHeight="1" x14ac:dyDescent="0.3">
      <c r="A16" s="805" t="s">
        <v>1307</v>
      </c>
    </row>
    <row r="17" spans="1:1" ht="14.4" customHeight="1" x14ac:dyDescent="0.3">
      <c r="A17" s="804" t="s">
        <v>3456</v>
      </c>
    </row>
    <row r="18" spans="1:1" ht="14.4" customHeight="1" x14ac:dyDescent="0.3">
      <c r="A18" s="804" t="s">
        <v>3457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6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3459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328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12523</v>
      </c>
      <c r="C3" s="404">
        <f t="shared" si="0"/>
        <v>13246</v>
      </c>
      <c r="D3" s="438">
        <f t="shared" si="0"/>
        <v>14064</v>
      </c>
      <c r="E3" s="346">
        <f t="shared" si="0"/>
        <v>1517176.2999999998</v>
      </c>
      <c r="F3" s="344">
        <f t="shared" si="0"/>
        <v>1593261.6300000001</v>
      </c>
      <c r="G3" s="405">
        <f t="shared" si="0"/>
        <v>1667108.32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2017</v>
      </c>
      <c r="D5" s="886">
        <v>2018</v>
      </c>
      <c r="E5" s="866">
        <v>2015</v>
      </c>
      <c r="F5" s="867">
        <v>2017</v>
      </c>
      <c r="G5" s="886">
        <v>2018</v>
      </c>
    </row>
    <row r="6" spans="1:7" ht="14.4" customHeight="1" x14ac:dyDescent="0.3">
      <c r="A6" s="856" t="s">
        <v>1309</v>
      </c>
      <c r="B6" s="225"/>
      <c r="C6" s="225"/>
      <c r="D6" s="225">
        <v>10</v>
      </c>
      <c r="E6" s="887"/>
      <c r="F6" s="887"/>
      <c r="G6" s="888">
        <v>3521.33</v>
      </c>
    </row>
    <row r="7" spans="1:7" ht="14.4" customHeight="1" x14ac:dyDescent="0.3">
      <c r="A7" s="857" t="s">
        <v>3458</v>
      </c>
      <c r="B7" s="849">
        <v>189</v>
      </c>
      <c r="C7" s="849"/>
      <c r="D7" s="849"/>
      <c r="E7" s="889">
        <v>29995.99</v>
      </c>
      <c r="F7" s="889"/>
      <c r="G7" s="890"/>
    </row>
    <row r="8" spans="1:7" ht="14.4" customHeight="1" x14ac:dyDescent="0.3">
      <c r="A8" s="857" t="s">
        <v>1310</v>
      </c>
      <c r="B8" s="849">
        <v>577</v>
      </c>
      <c r="C8" s="849">
        <v>589</v>
      </c>
      <c r="D8" s="849">
        <v>719</v>
      </c>
      <c r="E8" s="889">
        <v>66263</v>
      </c>
      <c r="F8" s="889">
        <v>66855.67</v>
      </c>
      <c r="G8" s="890">
        <v>83158.34</v>
      </c>
    </row>
    <row r="9" spans="1:7" ht="14.4" customHeight="1" x14ac:dyDescent="0.3">
      <c r="A9" s="857" t="s">
        <v>3454</v>
      </c>
      <c r="B9" s="849">
        <v>348</v>
      </c>
      <c r="C9" s="849">
        <v>401</v>
      </c>
      <c r="D9" s="849">
        <v>465</v>
      </c>
      <c r="E9" s="889">
        <v>35631</v>
      </c>
      <c r="F9" s="889">
        <v>41943.67</v>
      </c>
      <c r="G9" s="890">
        <v>52276</v>
      </c>
    </row>
    <row r="10" spans="1:7" ht="14.4" customHeight="1" x14ac:dyDescent="0.3">
      <c r="A10" s="857" t="s">
        <v>1311</v>
      </c>
      <c r="B10" s="849">
        <v>747</v>
      </c>
      <c r="C10" s="849">
        <v>573</v>
      </c>
      <c r="D10" s="849">
        <v>501</v>
      </c>
      <c r="E10" s="889">
        <v>91423.99</v>
      </c>
      <c r="F10" s="889">
        <v>71505.34</v>
      </c>
      <c r="G10" s="890">
        <v>63952.33</v>
      </c>
    </row>
    <row r="11" spans="1:7" ht="14.4" customHeight="1" x14ac:dyDescent="0.3">
      <c r="A11" s="857" t="s">
        <v>1312</v>
      </c>
      <c r="B11" s="849">
        <v>727</v>
      </c>
      <c r="C11" s="849">
        <v>610</v>
      </c>
      <c r="D11" s="849">
        <v>551</v>
      </c>
      <c r="E11" s="889">
        <v>128844</v>
      </c>
      <c r="F11" s="889">
        <v>107201.67</v>
      </c>
      <c r="G11" s="890">
        <v>71068.67</v>
      </c>
    </row>
    <row r="12" spans="1:7" ht="14.4" customHeight="1" x14ac:dyDescent="0.3">
      <c r="A12" s="857" t="s">
        <v>1313</v>
      </c>
      <c r="B12" s="849">
        <v>115</v>
      </c>
      <c r="C12" s="849">
        <v>61</v>
      </c>
      <c r="D12" s="849">
        <v>56</v>
      </c>
      <c r="E12" s="889">
        <v>13175</v>
      </c>
      <c r="F12" s="889">
        <v>7578.33</v>
      </c>
      <c r="G12" s="890">
        <v>6555.99</v>
      </c>
    </row>
    <row r="13" spans="1:7" ht="14.4" customHeight="1" x14ac:dyDescent="0.3">
      <c r="A13" s="857" t="s">
        <v>1314</v>
      </c>
      <c r="B13" s="849">
        <v>141</v>
      </c>
      <c r="C13" s="849">
        <v>379</v>
      </c>
      <c r="D13" s="849">
        <v>554</v>
      </c>
      <c r="E13" s="889">
        <v>17485.669999999998</v>
      </c>
      <c r="F13" s="889">
        <v>44957.67</v>
      </c>
      <c r="G13" s="890">
        <v>61768.009999999995</v>
      </c>
    </row>
    <row r="14" spans="1:7" ht="14.4" customHeight="1" x14ac:dyDescent="0.3">
      <c r="A14" s="857" t="s">
        <v>1315</v>
      </c>
      <c r="B14" s="849">
        <v>656</v>
      </c>
      <c r="C14" s="849">
        <v>648</v>
      </c>
      <c r="D14" s="849">
        <v>1</v>
      </c>
      <c r="E14" s="889">
        <v>69942.66</v>
      </c>
      <c r="F14" s="889">
        <v>71738.33</v>
      </c>
      <c r="G14" s="890">
        <v>37</v>
      </c>
    </row>
    <row r="15" spans="1:7" ht="14.4" customHeight="1" x14ac:dyDescent="0.3">
      <c r="A15" s="857" t="s">
        <v>1316</v>
      </c>
      <c r="B15" s="849"/>
      <c r="C15" s="849">
        <v>113</v>
      </c>
      <c r="D15" s="849">
        <v>541</v>
      </c>
      <c r="E15" s="889"/>
      <c r="F15" s="889">
        <v>12733.67</v>
      </c>
      <c r="G15" s="890">
        <v>79478.67</v>
      </c>
    </row>
    <row r="16" spans="1:7" ht="14.4" customHeight="1" x14ac:dyDescent="0.3">
      <c r="A16" s="857" t="s">
        <v>1317</v>
      </c>
      <c r="B16" s="849">
        <v>315</v>
      </c>
      <c r="C16" s="849">
        <v>188</v>
      </c>
      <c r="D16" s="849">
        <v>213</v>
      </c>
      <c r="E16" s="889">
        <v>37869.659999999996</v>
      </c>
      <c r="F16" s="889">
        <v>22425.99</v>
      </c>
      <c r="G16" s="890">
        <v>24405.989999999998</v>
      </c>
    </row>
    <row r="17" spans="1:7" ht="14.4" customHeight="1" x14ac:dyDescent="0.3">
      <c r="A17" s="857" t="s">
        <v>1318</v>
      </c>
      <c r="B17" s="849">
        <v>465</v>
      </c>
      <c r="C17" s="849">
        <v>525</v>
      </c>
      <c r="D17" s="849">
        <v>692</v>
      </c>
      <c r="E17" s="889">
        <v>53503.66</v>
      </c>
      <c r="F17" s="889">
        <v>52653.67</v>
      </c>
      <c r="G17" s="890">
        <v>75103.33</v>
      </c>
    </row>
    <row r="18" spans="1:7" ht="14.4" customHeight="1" x14ac:dyDescent="0.3">
      <c r="A18" s="857" t="s">
        <v>1319</v>
      </c>
      <c r="B18" s="849">
        <v>694</v>
      </c>
      <c r="C18" s="849">
        <v>1014</v>
      </c>
      <c r="D18" s="849">
        <v>1006</v>
      </c>
      <c r="E18" s="889">
        <v>79921.34</v>
      </c>
      <c r="F18" s="889">
        <v>118536</v>
      </c>
      <c r="G18" s="890">
        <v>113943.01</v>
      </c>
    </row>
    <row r="19" spans="1:7" ht="14.4" customHeight="1" x14ac:dyDescent="0.3">
      <c r="A19" s="857" t="s">
        <v>1320</v>
      </c>
      <c r="B19" s="849">
        <v>658</v>
      </c>
      <c r="C19" s="849">
        <v>693</v>
      </c>
      <c r="D19" s="849">
        <v>640</v>
      </c>
      <c r="E19" s="889">
        <v>65152.320000000007</v>
      </c>
      <c r="F19" s="889">
        <v>69339.990000000005</v>
      </c>
      <c r="G19" s="890">
        <v>65316.009999999995</v>
      </c>
    </row>
    <row r="20" spans="1:7" ht="14.4" customHeight="1" x14ac:dyDescent="0.3">
      <c r="A20" s="857" t="s">
        <v>1321</v>
      </c>
      <c r="B20" s="849">
        <v>497</v>
      </c>
      <c r="C20" s="849">
        <v>470</v>
      </c>
      <c r="D20" s="849">
        <v>276</v>
      </c>
      <c r="E20" s="889">
        <v>78152.67</v>
      </c>
      <c r="F20" s="889">
        <v>75689.66</v>
      </c>
      <c r="G20" s="890">
        <v>41209.33</v>
      </c>
    </row>
    <row r="21" spans="1:7" ht="14.4" customHeight="1" x14ac:dyDescent="0.3">
      <c r="A21" s="857" t="s">
        <v>1322</v>
      </c>
      <c r="B21" s="849">
        <v>733</v>
      </c>
      <c r="C21" s="849">
        <v>561</v>
      </c>
      <c r="D21" s="849">
        <v>628</v>
      </c>
      <c r="E21" s="889">
        <v>76012.66</v>
      </c>
      <c r="F21" s="889">
        <v>56921</v>
      </c>
      <c r="G21" s="890">
        <v>66046</v>
      </c>
    </row>
    <row r="22" spans="1:7" ht="14.4" customHeight="1" x14ac:dyDescent="0.3">
      <c r="A22" s="857" t="s">
        <v>1323</v>
      </c>
      <c r="B22" s="849">
        <v>665</v>
      </c>
      <c r="C22" s="849">
        <v>761</v>
      </c>
      <c r="D22" s="849">
        <v>743</v>
      </c>
      <c r="E22" s="889">
        <v>123146.01</v>
      </c>
      <c r="F22" s="889">
        <v>138726.33000000002</v>
      </c>
      <c r="G22" s="890">
        <v>133769.99</v>
      </c>
    </row>
    <row r="23" spans="1:7" ht="14.4" customHeight="1" x14ac:dyDescent="0.3">
      <c r="A23" s="857" t="s">
        <v>1324</v>
      </c>
      <c r="B23" s="849">
        <v>627</v>
      </c>
      <c r="C23" s="849">
        <v>561</v>
      </c>
      <c r="D23" s="849">
        <v>940</v>
      </c>
      <c r="E23" s="889">
        <v>71006.33</v>
      </c>
      <c r="F23" s="889">
        <v>66703.34</v>
      </c>
      <c r="G23" s="890">
        <v>115961.34</v>
      </c>
    </row>
    <row r="24" spans="1:7" ht="14.4" customHeight="1" x14ac:dyDescent="0.3">
      <c r="A24" s="857" t="s">
        <v>1325</v>
      </c>
      <c r="B24" s="849"/>
      <c r="C24" s="849">
        <v>185</v>
      </c>
      <c r="D24" s="849">
        <v>286</v>
      </c>
      <c r="E24" s="889"/>
      <c r="F24" s="889">
        <v>24098.340000000004</v>
      </c>
      <c r="G24" s="890">
        <v>30601.670000000006</v>
      </c>
    </row>
    <row r="25" spans="1:7" ht="14.4" customHeight="1" x14ac:dyDescent="0.3">
      <c r="A25" s="857" t="s">
        <v>1326</v>
      </c>
      <c r="B25" s="849">
        <v>317</v>
      </c>
      <c r="C25" s="849">
        <v>490</v>
      </c>
      <c r="D25" s="849">
        <v>737</v>
      </c>
      <c r="E25" s="889">
        <v>35287.67</v>
      </c>
      <c r="F25" s="889">
        <v>54480.67</v>
      </c>
      <c r="G25" s="890">
        <v>78622.33</v>
      </c>
    </row>
    <row r="26" spans="1:7" ht="14.4" customHeight="1" x14ac:dyDescent="0.3">
      <c r="A26" s="857" t="s">
        <v>1327</v>
      </c>
      <c r="B26" s="849">
        <v>501</v>
      </c>
      <c r="C26" s="849">
        <v>491</v>
      </c>
      <c r="D26" s="849">
        <v>488</v>
      </c>
      <c r="E26" s="889">
        <v>68059</v>
      </c>
      <c r="F26" s="889">
        <v>63271.98000000001</v>
      </c>
      <c r="G26" s="890">
        <v>63333</v>
      </c>
    </row>
    <row r="27" spans="1:7" ht="14.4" customHeight="1" x14ac:dyDescent="0.3">
      <c r="A27" s="857" t="s">
        <v>1328</v>
      </c>
      <c r="B27" s="849">
        <v>338</v>
      </c>
      <c r="C27" s="849">
        <v>372</v>
      </c>
      <c r="D27" s="849">
        <v>384</v>
      </c>
      <c r="E27" s="889">
        <v>40067.339999999997</v>
      </c>
      <c r="F27" s="889">
        <v>45524.34</v>
      </c>
      <c r="G27" s="890">
        <v>50956.33</v>
      </c>
    </row>
    <row r="28" spans="1:7" ht="14.4" customHeight="1" x14ac:dyDescent="0.3">
      <c r="A28" s="857" t="s">
        <v>1329</v>
      </c>
      <c r="B28" s="849">
        <v>548</v>
      </c>
      <c r="C28" s="849">
        <v>712</v>
      </c>
      <c r="D28" s="849">
        <v>555</v>
      </c>
      <c r="E28" s="889">
        <v>61276.66</v>
      </c>
      <c r="F28" s="889">
        <v>85284.32</v>
      </c>
      <c r="G28" s="890">
        <v>64896.33</v>
      </c>
    </row>
    <row r="29" spans="1:7" ht="14.4" customHeight="1" x14ac:dyDescent="0.3">
      <c r="A29" s="857" t="s">
        <v>1330</v>
      </c>
      <c r="B29" s="849">
        <v>607</v>
      </c>
      <c r="C29" s="849">
        <v>666</v>
      </c>
      <c r="D29" s="849">
        <v>600</v>
      </c>
      <c r="E29" s="889">
        <v>63600.650000000009</v>
      </c>
      <c r="F29" s="889">
        <v>68297.34</v>
      </c>
      <c r="G29" s="890">
        <v>63416.66</v>
      </c>
    </row>
    <row r="30" spans="1:7" ht="14.4" customHeight="1" x14ac:dyDescent="0.3">
      <c r="A30" s="857" t="s">
        <v>1331</v>
      </c>
      <c r="B30" s="849">
        <v>587</v>
      </c>
      <c r="C30" s="849">
        <v>688</v>
      </c>
      <c r="D30" s="849">
        <v>696</v>
      </c>
      <c r="E30" s="889">
        <v>59141.34</v>
      </c>
      <c r="F30" s="889">
        <v>67059.67</v>
      </c>
      <c r="G30" s="890">
        <v>69162</v>
      </c>
    </row>
    <row r="31" spans="1:7" ht="14.4" customHeight="1" x14ac:dyDescent="0.3">
      <c r="A31" s="857" t="s">
        <v>1332</v>
      </c>
      <c r="B31" s="849">
        <v>506</v>
      </c>
      <c r="C31" s="849">
        <v>563</v>
      </c>
      <c r="D31" s="849">
        <v>663</v>
      </c>
      <c r="E31" s="889">
        <v>54580.67</v>
      </c>
      <c r="F31" s="889">
        <v>65342.320000000007</v>
      </c>
      <c r="G31" s="890">
        <v>73699.33</v>
      </c>
    </row>
    <row r="32" spans="1:7" ht="14.4" customHeight="1" x14ac:dyDescent="0.3">
      <c r="A32" s="857" t="s">
        <v>1333</v>
      </c>
      <c r="B32" s="849">
        <v>645</v>
      </c>
      <c r="C32" s="849">
        <v>582</v>
      </c>
      <c r="D32" s="849">
        <v>813</v>
      </c>
      <c r="E32" s="889">
        <v>64616.34</v>
      </c>
      <c r="F32" s="889">
        <v>56834.98000000001</v>
      </c>
      <c r="G32" s="890">
        <v>83900</v>
      </c>
    </row>
    <row r="33" spans="1:7" ht="14.4" customHeight="1" thickBot="1" x14ac:dyDescent="0.35">
      <c r="A33" s="893" t="s">
        <v>1334</v>
      </c>
      <c r="B33" s="851">
        <v>320</v>
      </c>
      <c r="C33" s="851">
        <v>350</v>
      </c>
      <c r="D33" s="851">
        <v>306</v>
      </c>
      <c r="E33" s="891">
        <v>33020.67</v>
      </c>
      <c r="F33" s="891">
        <v>37557.339999999997</v>
      </c>
      <c r="G33" s="892">
        <v>30949.33</v>
      </c>
    </row>
    <row r="34" spans="1:7" ht="14.4" customHeight="1" x14ac:dyDescent="0.3">
      <c r="A34" s="804" t="s">
        <v>301</v>
      </c>
    </row>
    <row r="35" spans="1:7" ht="14.4" customHeight="1" x14ac:dyDescent="0.3">
      <c r="A35" s="805" t="s">
        <v>1307</v>
      </c>
    </row>
    <row r="36" spans="1:7" ht="14.4" customHeight="1" x14ac:dyDescent="0.3">
      <c r="A36" s="804" t="s">
        <v>3456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102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3602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13153.05</v>
      </c>
      <c r="H3" s="208">
        <f t="shared" si="0"/>
        <v>1544238.5999999999</v>
      </c>
      <c r="I3" s="78"/>
      <c r="J3" s="78"/>
      <c r="K3" s="208">
        <f t="shared" si="0"/>
        <v>14021.699999999999</v>
      </c>
      <c r="L3" s="208">
        <f t="shared" si="0"/>
        <v>1616110</v>
      </c>
      <c r="M3" s="78"/>
      <c r="N3" s="78"/>
      <c r="O3" s="208">
        <f t="shared" si="0"/>
        <v>14911.65</v>
      </c>
      <c r="P3" s="208">
        <f t="shared" si="0"/>
        <v>1688696.5</v>
      </c>
      <c r="Q3" s="79">
        <f>IF(L3=0,0,P3/L3)</f>
        <v>1.0449143313264568</v>
      </c>
      <c r="R3" s="209">
        <f>IF(O3=0,0,P3/O3)</f>
        <v>113.24679026130576</v>
      </c>
    </row>
    <row r="4" spans="1:18" ht="14.4" customHeight="1" x14ac:dyDescent="0.3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2017</v>
      </c>
      <c r="L4" s="635"/>
      <c r="M4" s="206"/>
      <c r="N4" s="206"/>
      <c r="O4" s="634">
        <v>2018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3460</v>
      </c>
      <c r="C6" s="825" t="s">
        <v>620</v>
      </c>
      <c r="D6" s="825" t="s">
        <v>3461</v>
      </c>
      <c r="E6" s="825" t="s">
        <v>3462</v>
      </c>
      <c r="F6" s="825" t="s">
        <v>3463</v>
      </c>
      <c r="G6" s="225">
        <v>0.1</v>
      </c>
      <c r="H6" s="225">
        <v>15.1</v>
      </c>
      <c r="I6" s="825">
        <v>8.3296557811120914E-2</v>
      </c>
      <c r="J6" s="825">
        <v>151</v>
      </c>
      <c r="K6" s="225">
        <v>1.2000000000000002</v>
      </c>
      <c r="L6" s="225">
        <v>181.28</v>
      </c>
      <c r="M6" s="825">
        <v>1</v>
      </c>
      <c r="N6" s="825">
        <v>151.06666666666663</v>
      </c>
      <c r="O6" s="225"/>
      <c r="P6" s="225"/>
      <c r="Q6" s="830"/>
      <c r="R6" s="848"/>
    </row>
    <row r="7" spans="1:18" ht="14.4" customHeight="1" x14ac:dyDescent="0.3">
      <c r="A7" s="831"/>
      <c r="B7" s="832" t="s">
        <v>3460</v>
      </c>
      <c r="C7" s="832" t="s">
        <v>620</v>
      </c>
      <c r="D7" s="832" t="s">
        <v>3464</v>
      </c>
      <c r="E7" s="832" t="s">
        <v>3465</v>
      </c>
      <c r="F7" s="832" t="s">
        <v>3466</v>
      </c>
      <c r="G7" s="849"/>
      <c r="H7" s="849"/>
      <c r="I7" s="832"/>
      <c r="J7" s="832"/>
      <c r="K7" s="849">
        <v>1</v>
      </c>
      <c r="L7" s="849">
        <v>1310</v>
      </c>
      <c r="M7" s="832">
        <v>1</v>
      </c>
      <c r="N7" s="832">
        <v>1310</v>
      </c>
      <c r="O7" s="849"/>
      <c r="P7" s="849"/>
      <c r="Q7" s="837"/>
      <c r="R7" s="850"/>
    </row>
    <row r="8" spans="1:18" ht="14.4" customHeight="1" x14ac:dyDescent="0.3">
      <c r="A8" s="831"/>
      <c r="B8" s="832" t="s">
        <v>3460</v>
      </c>
      <c r="C8" s="832" t="s">
        <v>620</v>
      </c>
      <c r="D8" s="832" t="s">
        <v>3464</v>
      </c>
      <c r="E8" s="832" t="s">
        <v>3467</v>
      </c>
      <c r="F8" s="832" t="s">
        <v>3468</v>
      </c>
      <c r="G8" s="849"/>
      <c r="H8" s="849"/>
      <c r="I8" s="832"/>
      <c r="J8" s="832"/>
      <c r="K8" s="849">
        <v>1</v>
      </c>
      <c r="L8" s="849">
        <v>1028</v>
      </c>
      <c r="M8" s="832">
        <v>1</v>
      </c>
      <c r="N8" s="832">
        <v>1028</v>
      </c>
      <c r="O8" s="849"/>
      <c r="P8" s="849"/>
      <c r="Q8" s="837"/>
      <c r="R8" s="850"/>
    </row>
    <row r="9" spans="1:18" ht="14.4" customHeight="1" x14ac:dyDescent="0.3">
      <c r="A9" s="831"/>
      <c r="B9" s="832" t="s">
        <v>3460</v>
      </c>
      <c r="C9" s="832" t="s">
        <v>620</v>
      </c>
      <c r="D9" s="832" t="s">
        <v>3464</v>
      </c>
      <c r="E9" s="832" t="s">
        <v>3469</v>
      </c>
      <c r="F9" s="832" t="s">
        <v>3470</v>
      </c>
      <c r="G9" s="849">
        <v>1</v>
      </c>
      <c r="H9" s="849">
        <v>86</v>
      </c>
      <c r="I9" s="832">
        <v>0.33333333333333331</v>
      </c>
      <c r="J9" s="832">
        <v>86</v>
      </c>
      <c r="K9" s="849">
        <v>3</v>
      </c>
      <c r="L9" s="849">
        <v>258</v>
      </c>
      <c r="M9" s="832">
        <v>1</v>
      </c>
      <c r="N9" s="832">
        <v>86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3460</v>
      </c>
      <c r="C10" s="832" t="s">
        <v>620</v>
      </c>
      <c r="D10" s="832" t="s">
        <v>3464</v>
      </c>
      <c r="E10" s="832" t="s">
        <v>3471</v>
      </c>
      <c r="F10" s="832" t="s">
        <v>3472</v>
      </c>
      <c r="G10" s="849">
        <v>1</v>
      </c>
      <c r="H10" s="849">
        <v>500</v>
      </c>
      <c r="I10" s="832">
        <v>1</v>
      </c>
      <c r="J10" s="832">
        <v>500</v>
      </c>
      <c r="K10" s="849">
        <v>1</v>
      </c>
      <c r="L10" s="849">
        <v>500</v>
      </c>
      <c r="M10" s="832">
        <v>1</v>
      </c>
      <c r="N10" s="832">
        <v>500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3460</v>
      </c>
      <c r="C11" s="832" t="s">
        <v>620</v>
      </c>
      <c r="D11" s="832" t="s">
        <v>3464</v>
      </c>
      <c r="E11" s="832" t="s">
        <v>3473</v>
      </c>
      <c r="F11" s="832" t="s">
        <v>3474</v>
      </c>
      <c r="G11" s="849">
        <v>1</v>
      </c>
      <c r="H11" s="849">
        <v>0</v>
      </c>
      <c r="I11" s="832"/>
      <c r="J11" s="832">
        <v>0</v>
      </c>
      <c r="K11" s="849"/>
      <c r="L11" s="849"/>
      <c r="M11" s="832"/>
      <c r="N11" s="832"/>
      <c r="O11" s="849"/>
      <c r="P11" s="849"/>
      <c r="Q11" s="837"/>
      <c r="R11" s="850"/>
    </row>
    <row r="12" spans="1:18" ht="14.4" customHeight="1" x14ac:dyDescent="0.3">
      <c r="A12" s="831" t="s">
        <v>3475</v>
      </c>
      <c r="B12" s="832" t="s">
        <v>3476</v>
      </c>
      <c r="C12" s="832" t="s">
        <v>614</v>
      </c>
      <c r="D12" s="832" t="s">
        <v>3461</v>
      </c>
      <c r="E12" s="832" t="s">
        <v>3462</v>
      </c>
      <c r="F12" s="832" t="s">
        <v>3463</v>
      </c>
      <c r="G12" s="849">
        <v>51.45</v>
      </c>
      <c r="H12" s="849">
        <v>7770.47</v>
      </c>
      <c r="I12" s="832">
        <v>1.2706168414408605</v>
      </c>
      <c r="J12" s="832">
        <v>151.02954324586977</v>
      </c>
      <c r="K12" s="849">
        <v>40.5</v>
      </c>
      <c r="L12" s="849">
        <v>6115.5100000000029</v>
      </c>
      <c r="M12" s="832">
        <v>1</v>
      </c>
      <c r="N12" s="832">
        <v>151.00024691358033</v>
      </c>
      <c r="O12" s="849">
        <v>45.05</v>
      </c>
      <c r="P12" s="849">
        <v>3135.6800000000012</v>
      </c>
      <c r="Q12" s="837">
        <v>0.51274219157519152</v>
      </c>
      <c r="R12" s="850">
        <v>69.604439511653752</v>
      </c>
    </row>
    <row r="13" spans="1:18" ht="14.4" customHeight="1" x14ac:dyDescent="0.3">
      <c r="A13" s="831" t="s">
        <v>3475</v>
      </c>
      <c r="B13" s="832" t="s">
        <v>3476</v>
      </c>
      <c r="C13" s="832" t="s">
        <v>614</v>
      </c>
      <c r="D13" s="832" t="s">
        <v>3461</v>
      </c>
      <c r="E13" s="832" t="s">
        <v>3477</v>
      </c>
      <c r="F13" s="832" t="s">
        <v>793</v>
      </c>
      <c r="G13" s="849">
        <v>543</v>
      </c>
      <c r="H13" s="849">
        <v>11473.549999999996</v>
      </c>
      <c r="I13" s="832">
        <v>0.96054768602236951</v>
      </c>
      <c r="J13" s="832">
        <v>21.129926335174947</v>
      </c>
      <c r="K13" s="849">
        <v>711</v>
      </c>
      <c r="L13" s="849">
        <v>11944.799999999996</v>
      </c>
      <c r="M13" s="832">
        <v>1</v>
      </c>
      <c r="N13" s="832">
        <v>16.799999999999994</v>
      </c>
      <c r="O13" s="849">
        <v>775</v>
      </c>
      <c r="P13" s="849">
        <v>13019.999999999995</v>
      </c>
      <c r="Q13" s="837">
        <v>1.0900140646976089</v>
      </c>
      <c r="R13" s="850">
        <v>16.799999999999994</v>
      </c>
    </row>
    <row r="14" spans="1:18" ht="14.4" customHeight="1" x14ac:dyDescent="0.3">
      <c r="A14" s="831" t="s">
        <v>3475</v>
      </c>
      <c r="B14" s="832" t="s">
        <v>3476</v>
      </c>
      <c r="C14" s="832" t="s">
        <v>614</v>
      </c>
      <c r="D14" s="832" t="s">
        <v>3461</v>
      </c>
      <c r="E14" s="832" t="s">
        <v>3478</v>
      </c>
      <c r="F14" s="832" t="s">
        <v>798</v>
      </c>
      <c r="G14" s="849">
        <v>21.599999999999987</v>
      </c>
      <c r="H14" s="849">
        <v>5703.48</v>
      </c>
      <c r="I14" s="832">
        <v>1.4142098398702683</v>
      </c>
      <c r="J14" s="832">
        <v>264.05000000000013</v>
      </c>
      <c r="K14" s="849">
        <v>19.199999999999989</v>
      </c>
      <c r="L14" s="849">
        <v>4032.9800000000037</v>
      </c>
      <c r="M14" s="832">
        <v>1</v>
      </c>
      <c r="N14" s="832">
        <v>210.05104166666698</v>
      </c>
      <c r="O14" s="849">
        <v>24.999999999999993</v>
      </c>
      <c r="P14" s="849">
        <v>5251.2500000000027</v>
      </c>
      <c r="Q14" s="837">
        <v>1.3020768761560926</v>
      </c>
      <c r="R14" s="850">
        <v>210.05000000000018</v>
      </c>
    </row>
    <row r="15" spans="1:18" ht="14.4" customHeight="1" x14ac:dyDescent="0.3">
      <c r="A15" s="831" t="s">
        <v>3475</v>
      </c>
      <c r="B15" s="832" t="s">
        <v>3476</v>
      </c>
      <c r="C15" s="832" t="s">
        <v>614</v>
      </c>
      <c r="D15" s="832" t="s">
        <v>3464</v>
      </c>
      <c r="E15" s="832" t="s">
        <v>3479</v>
      </c>
      <c r="F15" s="832" t="s">
        <v>3480</v>
      </c>
      <c r="G15" s="849"/>
      <c r="H15" s="849"/>
      <c r="I15" s="832"/>
      <c r="J15" s="832"/>
      <c r="K15" s="849">
        <v>1</v>
      </c>
      <c r="L15" s="849">
        <v>30</v>
      </c>
      <c r="M15" s="832">
        <v>1</v>
      </c>
      <c r="N15" s="832">
        <v>30</v>
      </c>
      <c r="O15" s="849"/>
      <c r="P15" s="849"/>
      <c r="Q15" s="837"/>
      <c r="R15" s="850"/>
    </row>
    <row r="16" spans="1:18" ht="14.4" customHeight="1" x14ac:dyDescent="0.3">
      <c r="A16" s="831" t="s">
        <v>3475</v>
      </c>
      <c r="B16" s="832" t="s">
        <v>3476</v>
      </c>
      <c r="C16" s="832" t="s">
        <v>614</v>
      </c>
      <c r="D16" s="832" t="s">
        <v>3464</v>
      </c>
      <c r="E16" s="832" t="s">
        <v>3481</v>
      </c>
      <c r="F16" s="832" t="s">
        <v>3482</v>
      </c>
      <c r="G16" s="849"/>
      <c r="H16" s="849"/>
      <c r="I16" s="832"/>
      <c r="J16" s="832"/>
      <c r="K16" s="849"/>
      <c r="L16" s="849"/>
      <c r="M16" s="832"/>
      <c r="N16" s="832"/>
      <c r="O16" s="849">
        <v>1</v>
      </c>
      <c r="P16" s="849">
        <v>66</v>
      </c>
      <c r="Q16" s="837"/>
      <c r="R16" s="850">
        <v>66</v>
      </c>
    </row>
    <row r="17" spans="1:18" ht="14.4" customHeight="1" x14ac:dyDescent="0.3">
      <c r="A17" s="831" t="s">
        <v>3475</v>
      </c>
      <c r="B17" s="832" t="s">
        <v>3476</v>
      </c>
      <c r="C17" s="832" t="s">
        <v>614</v>
      </c>
      <c r="D17" s="832" t="s">
        <v>3464</v>
      </c>
      <c r="E17" s="832" t="s">
        <v>3483</v>
      </c>
      <c r="F17" s="832" t="s">
        <v>3484</v>
      </c>
      <c r="G17" s="849">
        <v>116</v>
      </c>
      <c r="H17" s="849">
        <v>23780</v>
      </c>
      <c r="I17" s="832">
        <v>1.1372549019607843</v>
      </c>
      <c r="J17" s="832">
        <v>205</v>
      </c>
      <c r="K17" s="849">
        <v>102</v>
      </c>
      <c r="L17" s="849">
        <v>20910</v>
      </c>
      <c r="M17" s="832">
        <v>1</v>
      </c>
      <c r="N17" s="832">
        <v>205</v>
      </c>
      <c r="O17" s="849">
        <v>101</v>
      </c>
      <c r="P17" s="849">
        <v>20806</v>
      </c>
      <c r="Q17" s="837">
        <v>0.99502630320420848</v>
      </c>
      <c r="R17" s="850">
        <v>206</v>
      </c>
    </row>
    <row r="18" spans="1:18" ht="14.4" customHeight="1" x14ac:dyDescent="0.3">
      <c r="A18" s="831" t="s">
        <v>3475</v>
      </c>
      <c r="B18" s="832" t="s">
        <v>3476</v>
      </c>
      <c r="C18" s="832" t="s">
        <v>614</v>
      </c>
      <c r="D18" s="832" t="s">
        <v>3464</v>
      </c>
      <c r="E18" s="832" t="s">
        <v>3483</v>
      </c>
      <c r="F18" s="832" t="s">
        <v>3485</v>
      </c>
      <c r="G18" s="849">
        <v>92</v>
      </c>
      <c r="H18" s="849">
        <v>18860</v>
      </c>
      <c r="I18" s="832">
        <v>1.069767441860465</v>
      </c>
      <c r="J18" s="832">
        <v>205</v>
      </c>
      <c r="K18" s="849">
        <v>86</v>
      </c>
      <c r="L18" s="849">
        <v>17630</v>
      </c>
      <c r="M18" s="832">
        <v>1</v>
      </c>
      <c r="N18" s="832">
        <v>205</v>
      </c>
      <c r="O18" s="849">
        <v>96</v>
      </c>
      <c r="P18" s="849">
        <v>19776</v>
      </c>
      <c r="Q18" s="837">
        <v>1.121724333522405</v>
      </c>
      <c r="R18" s="850">
        <v>206</v>
      </c>
    </row>
    <row r="19" spans="1:18" ht="14.4" customHeight="1" x14ac:dyDescent="0.3">
      <c r="A19" s="831" t="s">
        <v>3475</v>
      </c>
      <c r="B19" s="832" t="s">
        <v>3476</v>
      </c>
      <c r="C19" s="832" t="s">
        <v>614</v>
      </c>
      <c r="D19" s="832" t="s">
        <v>3464</v>
      </c>
      <c r="E19" s="832" t="s">
        <v>3486</v>
      </c>
      <c r="F19" s="832" t="s">
        <v>3487</v>
      </c>
      <c r="G19" s="849">
        <v>47</v>
      </c>
      <c r="H19" s="849">
        <v>3901</v>
      </c>
      <c r="I19" s="832">
        <v>0.61842105263157898</v>
      </c>
      <c r="J19" s="832">
        <v>83</v>
      </c>
      <c r="K19" s="849">
        <v>76</v>
      </c>
      <c r="L19" s="849">
        <v>6308</v>
      </c>
      <c r="M19" s="832">
        <v>1</v>
      </c>
      <c r="N19" s="832">
        <v>83</v>
      </c>
      <c r="O19" s="849">
        <v>75</v>
      </c>
      <c r="P19" s="849">
        <v>6225</v>
      </c>
      <c r="Q19" s="837">
        <v>0.98684210526315785</v>
      </c>
      <c r="R19" s="850">
        <v>83</v>
      </c>
    </row>
    <row r="20" spans="1:18" ht="14.4" customHeight="1" x14ac:dyDescent="0.3">
      <c r="A20" s="831" t="s">
        <v>3475</v>
      </c>
      <c r="B20" s="832" t="s">
        <v>3476</v>
      </c>
      <c r="C20" s="832" t="s">
        <v>614</v>
      </c>
      <c r="D20" s="832" t="s">
        <v>3464</v>
      </c>
      <c r="E20" s="832" t="s">
        <v>3486</v>
      </c>
      <c r="F20" s="832" t="s">
        <v>3488</v>
      </c>
      <c r="G20" s="849">
        <v>94</v>
      </c>
      <c r="H20" s="849">
        <v>7802</v>
      </c>
      <c r="I20" s="832">
        <v>1.175</v>
      </c>
      <c r="J20" s="832">
        <v>83</v>
      </c>
      <c r="K20" s="849">
        <v>80</v>
      </c>
      <c r="L20" s="849">
        <v>6640</v>
      </c>
      <c r="M20" s="832">
        <v>1</v>
      </c>
      <c r="N20" s="832">
        <v>83</v>
      </c>
      <c r="O20" s="849">
        <v>75</v>
      </c>
      <c r="P20" s="849">
        <v>6225</v>
      </c>
      <c r="Q20" s="837">
        <v>0.9375</v>
      </c>
      <c r="R20" s="850">
        <v>83</v>
      </c>
    </row>
    <row r="21" spans="1:18" ht="14.4" customHeight="1" x14ac:dyDescent="0.3">
      <c r="A21" s="831" t="s">
        <v>3475</v>
      </c>
      <c r="B21" s="832" t="s">
        <v>3476</v>
      </c>
      <c r="C21" s="832" t="s">
        <v>614</v>
      </c>
      <c r="D21" s="832" t="s">
        <v>3464</v>
      </c>
      <c r="E21" s="832" t="s">
        <v>3489</v>
      </c>
      <c r="F21" s="832" t="s">
        <v>3490</v>
      </c>
      <c r="G21" s="849">
        <v>23</v>
      </c>
      <c r="H21" s="849">
        <v>2438</v>
      </c>
      <c r="I21" s="832">
        <v>0.54761904761904767</v>
      </c>
      <c r="J21" s="832">
        <v>106</v>
      </c>
      <c r="K21" s="849">
        <v>42</v>
      </c>
      <c r="L21" s="849">
        <v>4452</v>
      </c>
      <c r="M21" s="832">
        <v>1</v>
      </c>
      <c r="N21" s="832">
        <v>106</v>
      </c>
      <c r="O21" s="849">
        <v>73</v>
      </c>
      <c r="P21" s="849">
        <v>7738</v>
      </c>
      <c r="Q21" s="837">
        <v>1.7380952380952381</v>
      </c>
      <c r="R21" s="850">
        <v>106</v>
      </c>
    </row>
    <row r="22" spans="1:18" ht="14.4" customHeight="1" x14ac:dyDescent="0.3">
      <c r="A22" s="831" t="s">
        <v>3475</v>
      </c>
      <c r="B22" s="832" t="s">
        <v>3476</v>
      </c>
      <c r="C22" s="832" t="s">
        <v>614</v>
      </c>
      <c r="D22" s="832" t="s">
        <v>3464</v>
      </c>
      <c r="E22" s="832" t="s">
        <v>3489</v>
      </c>
      <c r="F22" s="832" t="s">
        <v>3491</v>
      </c>
      <c r="G22" s="849">
        <v>58</v>
      </c>
      <c r="H22" s="849">
        <v>6148</v>
      </c>
      <c r="I22" s="832">
        <v>0.74358974358974361</v>
      </c>
      <c r="J22" s="832">
        <v>106</v>
      </c>
      <c r="K22" s="849">
        <v>78</v>
      </c>
      <c r="L22" s="849">
        <v>8268</v>
      </c>
      <c r="M22" s="832">
        <v>1</v>
      </c>
      <c r="N22" s="832">
        <v>106</v>
      </c>
      <c r="O22" s="849">
        <v>87</v>
      </c>
      <c r="P22" s="849">
        <v>9222</v>
      </c>
      <c r="Q22" s="837">
        <v>1.1153846153846154</v>
      </c>
      <c r="R22" s="850">
        <v>106</v>
      </c>
    </row>
    <row r="23" spans="1:18" ht="14.4" customHeight="1" x14ac:dyDescent="0.3">
      <c r="A23" s="831" t="s">
        <v>3475</v>
      </c>
      <c r="B23" s="832" t="s">
        <v>3476</v>
      </c>
      <c r="C23" s="832" t="s">
        <v>614</v>
      </c>
      <c r="D23" s="832" t="s">
        <v>3464</v>
      </c>
      <c r="E23" s="832" t="s">
        <v>3492</v>
      </c>
      <c r="F23" s="832" t="s">
        <v>3493</v>
      </c>
      <c r="G23" s="849">
        <v>126</v>
      </c>
      <c r="H23" s="849">
        <v>4662</v>
      </c>
      <c r="I23" s="832">
        <v>0.94736842105263153</v>
      </c>
      <c r="J23" s="832">
        <v>37</v>
      </c>
      <c r="K23" s="849">
        <v>133</v>
      </c>
      <c r="L23" s="849">
        <v>4921</v>
      </c>
      <c r="M23" s="832">
        <v>1</v>
      </c>
      <c r="N23" s="832">
        <v>37</v>
      </c>
      <c r="O23" s="849">
        <v>116</v>
      </c>
      <c r="P23" s="849">
        <v>4292</v>
      </c>
      <c r="Q23" s="837">
        <v>0.8721804511278195</v>
      </c>
      <c r="R23" s="850">
        <v>37</v>
      </c>
    </row>
    <row r="24" spans="1:18" ht="14.4" customHeight="1" x14ac:dyDescent="0.3">
      <c r="A24" s="831" t="s">
        <v>3475</v>
      </c>
      <c r="B24" s="832" t="s">
        <v>3476</v>
      </c>
      <c r="C24" s="832" t="s">
        <v>614</v>
      </c>
      <c r="D24" s="832" t="s">
        <v>3464</v>
      </c>
      <c r="E24" s="832" t="s">
        <v>3492</v>
      </c>
      <c r="F24" s="832" t="s">
        <v>3494</v>
      </c>
      <c r="G24" s="849">
        <v>162</v>
      </c>
      <c r="H24" s="849">
        <v>5994</v>
      </c>
      <c r="I24" s="832">
        <v>1.08</v>
      </c>
      <c r="J24" s="832">
        <v>37</v>
      </c>
      <c r="K24" s="849">
        <v>150</v>
      </c>
      <c r="L24" s="849">
        <v>5550</v>
      </c>
      <c r="M24" s="832">
        <v>1</v>
      </c>
      <c r="N24" s="832">
        <v>37</v>
      </c>
      <c r="O24" s="849">
        <v>92</v>
      </c>
      <c r="P24" s="849">
        <v>3404</v>
      </c>
      <c r="Q24" s="837">
        <v>0.61333333333333329</v>
      </c>
      <c r="R24" s="850">
        <v>37</v>
      </c>
    </row>
    <row r="25" spans="1:18" ht="14.4" customHeight="1" x14ac:dyDescent="0.3">
      <c r="A25" s="831" t="s">
        <v>3475</v>
      </c>
      <c r="B25" s="832" t="s">
        <v>3476</v>
      </c>
      <c r="C25" s="832" t="s">
        <v>614</v>
      </c>
      <c r="D25" s="832" t="s">
        <v>3464</v>
      </c>
      <c r="E25" s="832" t="s">
        <v>3495</v>
      </c>
      <c r="F25" s="832" t="s">
        <v>3496</v>
      </c>
      <c r="G25" s="849"/>
      <c r="H25" s="849"/>
      <c r="I25" s="832"/>
      <c r="J25" s="832"/>
      <c r="K25" s="849">
        <v>1</v>
      </c>
      <c r="L25" s="849">
        <v>5</v>
      </c>
      <c r="M25" s="832">
        <v>1</v>
      </c>
      <c r="N25" s="832">
        <v>5</v>
      </c>
      <c r="O25" s="849">
        <v>1</v>
      </c>
      <c r="P25" s="849">
        <v>5</v>
      </c>
      <c r="Q25" s="837">
        <v>1</v>
      </c>
      <c r="R25" s="850">
        <v>5</v>
      </c>
    </row>
    <row r="26" spans="1:18" ht="14.4" customHeight="1" x14ac:dyDescent="0.3">
      <c r="A26" s="831" t="s">
        <v>3475</v>
      </c>
      <c r="B26" s="832" t="s">
        <v>3476</v>
      </c>
      <c r="C26" s="832" t="s">
        <v>614</v>
      </c>
      <c r="D26" s="832" t="s">
        <v>3464</v>
      </c>
      <c r="E26" s="832" t="s">
        <v>3497</v>
      </c>
      <c r="F26" s="832" t="s">
        <v>3498</v>
      </c>
      <c r="G26" s="849">
        <v>7</v>
      </c>
      <c r="H26" s="849">
        <v>35</v>
      </c>
      <c r="I26" s="832">
        <v>0.53846153846153844</v>
      </c>
      <c r="J26" s="832">
        <v>5</v>
      </c>
      <c r="K26" s="849">
        <v>13</v>
      </c>
      <c r="L26" s="849">
        <v>65</v>
      </c>
      <c r="M26" s="832">
        <v>1</v>
      </c>
      <c r="N26" s="832">
        <v>5</v>
      </c>
      <c r="O26" s="849">
        <v>10</v>
      </c>
      <c r="P26" s="849">
        <v>50</v>
      </c>
      <c r="Q26" s="837">
        <v>0.76923076923076927</v>
      </c>
      <c r="R26" s="850">
        <v>5</v>
      </c>
    </row>
    <row r="27" spans="1:18" ht="14.4" customHeight="1" x14ac:dyDescent="0.3">
      <c r="A27" s="831" t="s">
        <v>3475</v>
      </c>
      <c r="B27" s="832" t="s">
        <v>3476</v>
      </c>
      <c r="C27" s="832" t="s">
        <v>614</v>
      </c>
      <c r="D27" s="832" t="s">
        <v>3464</v>
      </c>
      <c r="E27" s="832" t="s">
        <v>3499</v>
      </c>
      <c r="F27" s="832" t="s">
        <v>3500</v>
      </c>
      <c r="G27" s="849">
        <v>2</v>
      </c>
      <c r="H27" s="849">
        <v>414</v>
      </c>
      <c r="I27" s="832">
        <v>2</v>
      </c>
      <c r="J27" s="832">
        <v>207</v>
      </c>
      <c r="K27" s="849">
        <v>1</v>
      </c>
      <c r="L27" s="849">
        <v>207</v>
      </c>
      <c r="M27" s="832">
        <v>1</v>
      </c>
      <c r="N27" s="832">
        <v>207</v>
      </c>
      <c r="O27" s="849"/>
      <c r="P27" s="849"/>
      <c r="Q27" s="837"/>
      <c r="R27" s="850"/>
    </row>
    <row r="28" spans="1:18" ht="14.4" customHeight="1" x14ac:dyDescent="0.3">
      <c r="A28" s="831" t="s">
        <v>3475</v>
      </c>
      <c r="B28" s="832" t="s">
        <v>3476</v>
      </c>
      <c r="C28" s="832" t="s">
        <v>614</v>
      </c>
      <c r="D28" s="832" t="s">
        <v>3464</v>
      </c>
      <c r="E28" s="832" t="s">
        <v>3499</v>
      </c>
      <c r="F28" s="832" t="s">
        <v>3501</v>
      </c>
      <c r="G28" s="849">
        <v>2</v>
      </c>
      <c r="H28" s="849">
        <v>414</v>
      </c>
      <c r="I28" s="832">
        <v>2</v>
      </c>
      <c r="J28" s="832">
        <v>207</v>
      </c>
      <c r="K28" s="849">
        <v>1</v>
      </c>
      <c r="L28" s="849">
        <v>207</v>
      </c>
      <c r="M28" s="832">
        <v>1</v>
      </c>
      <c r="N28" s="832">
        <v>207</v>
      </c>
      <c r="O28" s="849"/>
      <c r="P28" s="849"/>
      <c r="Q28" s="837"/>
      <c r="R28" s="850"/>
    </row>
    <row r="29" spans="1:18" ht="14.4" customHeight="1" x14ac:dyDescent="0.3">
      <c r="A29" s="831" t="s">
        <v>3475</v>
      </c>
      <c r="B29" s="832" t="s">
        <v>3476</v>
      </c>
      <c r="C29" s="832" t="s">
        <v>614</v>
      </c>
      <c r="D29" s="832" t="s">
        <v>3464</v>
      </c>
      <c r="E29" s="832" t="s">
        <v>3502</v>
      </c>
      <c r="F29" s="832" t="s">
        <v>3503</v>
      </c>
      <c r="G29" s="849">
        <v>2</v>
      </c>
      <c r="H29" s="849">
        <v>618</v>
      </c>
      <c r="I29" s="832"/>
      <c r="J29" s="832">
        <v>309</v>
      </c>
      <c r="K29" s="849"/>
      <c r="L29" s="849"/>
      <c r="M29" s="832"/>
      <c r="N29" s="832"/>
      <c r="O29" s="849">
        <v>3</v>
      </c>
      <c r="P29" s="849">
        <v>1146</v>
      </c>
      <c r="Q29" s="837"/>
      <c r="R29" s="850">
        <v>382</v>
      </c>
    </row>
    <row r="30" spans="1:18" ht="14.4" customHeight="1" x14ac:dyDescent="0.3">
      <c r="A30" s="831" t="s">
        <v>3475</v>
      </c>
      <c r="B30" s="832" t="s">
        <v>3476</v>
      </c>
      <c r="C30" s="832" t="s">
        <v>614</v>
      </c>
      <c r="D30" s="832" t="s">
        <v>3464</v>
      </c>
      <c r="E30" s="832" t="s">
        <v>3502</v>
      </c>
      <c r="F30" s="832" t="s">
        <v>3504</v>
      </c>
      <c r="G30" s="849">
        <v>4</v>
      </c>
      <c r="H30" s="849">
        <v>1236</v>
      </c>
      <c r="I30" s="832">
        <v>2</v>
      </c>
      <c r="J30" s="832">
        <v>309</v>
      </c>
      <c r="K30" s="849">
        <v>2</v>
      </c>
      <c r="L30" s="849">
        <v>618</v>
      </c>
      <c r="M30" s="832">
        <v>1</v>
      </c>
      <c r="N30" s="832">
        <v>309</v>
      </c>
      <c r="O30" s="849"/>
      <c r="P30" s="849"/>
      <c r="Q30" s="837"/>
      <c r="R30" s="850"/>
    </row>
    <row r="31" spans="1:18" ht="14.4" customHeight="1" x14ac:dyDescent="0.3">
      <c r="A31" s="831" t="s">
        <v>3475</v>
      </c>
      <c r="B31" s="832" t="s">
        <v>3476</v>
      </c>
      <c r="C31" s="832" t="s">
        <v>614</v>
      </c>
      <c r="D31" s="832" t="s">
        <v>3464</v>
      </c>
      <c r="E31" s="832" t="s">
        <v>3505</v>
      </c>
      <c r="F31" s="832" t="s">
        <v>3506</v>
      </c>
      <c r="G31" s="849">
        <v>1</v>
      </c>
      <c r="H31" s="849">
        <v>488</v>
      </c>
      <c r="I31" s="832"/>
      <c r="J31" s="832">
        <v>488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" customHeight="1" x14ac:dyDescent="0.3">
      <c r="A32" s="831" t="s">
        <v>3475</v>
      </c>
      <c r="B32" s="832" t="s">
        <v>3476</v>
      </c>
      <c r="C32" s="832" t="s">
        <v>614</v>
      </c>
      <c r="D32" s="832" t="s">
        <v>3464</v>
      </c>
      <c r="E32" s="832" t="s">
        <v>3507</v>
      </c>
      <c r="F32" s="832" t="s">
        <v>3508</v>
      </c>
      <c r="G32" s="849">
        <v>5</v>
      </c>
      <c r="H32" s="849">
        <v>495</v>
      </c>
      <c r="I32" s="832">
        <v>0.83333333333333337</v>
      </c>
      <c r="J32" s="832">
        <v>99</v>
      </c>
      <c r="K32" s="849">
        <v>6</v>
      </c>
      <c r="L32" s="849">
        <v>594</v>
      </c>
      <c r="M32" s="832">
        <v>1</v>
      </c>
      <c r="N32" s="832">
        <v>99</v>
      </c>
      <c r="O32" s="849">
        <v>17</v>
      </c>
      <c r="P32" s="849">
        <v>1547</v>
      </c>
      <c r="Q32" s="837">
        <v>2.6043771043771042</v>
      </c>
      <c r="R32" s="850">
        <v>91</v>
      </c>
    </row>
    <row r="33" spans="1:18" ht="14.4" customHeight="1" x14ac:dyDescent="0.3">
      <c r="A33" s="831" t="s">
        <v>3475</v>
      </c>
      <c r="B33" s="832" t="s">
        <v>3476</v>
      </c>
      <c r="C33" s="832" t="s">
        <v>614</v>
      </c>
      <c r="D33" s="832" t="s">
        <v>3464</v>
      </c>
      <c r="E33" s="832" t="s">
        <v>3507</v>
      </c>
      <c r="F33" s="832" t="s">
        <v>3509</v>
      </c>
      <c r="G33" s="849">
        <v>6</v>
      </c>
      <c r="H33" s="849">
        <v>594</v>
      </c>
      <c r="I33" s="832">
        <v>1.5</v>
      </c>
      <c r="J33" s="832">
        <v>99</v>
      </c>
      <c r="K33" s="849">
        <v>4</v>
      </c>
      <c r="L33" s="849">
        <v>396</v>
      </c>
      <c r="M33" s="832">
        <v>1</v>
      </c>
      <c r="N33" s="832">
        <v>99</v>
      </c>
      <c r="O33" s="849">
        <v>16</v>
      </c>
      <c r="P33" s="849">
        <v>1456</v>
      </c>
      <c r="Q33" s="837">
        <v>3.6767676767676769</v>
      </c>
      <c r="R33" s="850">
        <v>91</v>
      </c>
    </row>
    <row r="34" spans="1:18" ht="14.4" customHeight="1" x14ac:dyDescent="0.3">
      <c r="A34" s="831" t="s">
        <v>3475</v>
      </c>
      <c r="B34" s="832" t="s">
        <v>3476</v>
      </c>
      <c r="C34" s="832" t="s">
        <v>614</v>
      </c>
      <c r="D34" s="832" t="s">
        <v>3464</v>
      </c>
      <c r="E34" s="832" t="s">
        <v>3510</v>
      </c>
      <c r="F34" s="832" t="s">
        <v>3511</v>
      </c>
      <c r="G34" s="849"/>
      <c r="H34" s="849"/>
      <c r="I34" s="832"/>
      <c r="J34" s="832"/>
      <c r="K34" s="849">
        <v>1</v>
      </c>
      <c r="L34" s="849">
        <v>332</v>
      </c>
      <c r="M34" s="832">
        <v>1</v>
      </c>
      <c r="N34" s="832">
        <v>332</v>
      </c>
      <c r="O34" s="849"/>
      <c r="P34" s="849"/>
      <c r="Q34" s="837"/>
      <c r="R34" s="850"/>
    </row>
    <row r="35" spans="1:18" ht="14.4" customHeight="1" x14ac:dyDescent="0.3">
      <c r="A35" s="831" t="s">
        <v>3475</v>
      </c>
      <c r="B35" s="832" t="s">
        <v>3476</v>
      </c>
      <c r="C35" s="832" t="s">
        <v>614</v>
      </c>
      <c r="D35" s="832" t="s">
        <v>3464</v>
      </c>
      <c r="E35" s="832" t="s">
        <v>3512</v>
      </c>
      <c r="F35" s="832" t="s">
        <v>3513</v>
      </c>
      <c r="G35" s="849">
        <v>3</v>
      </c>
      <c r="H35" s="849">
        <v>291</v>
      </c>
      <c r="I35" s="832">
        <v>0.6</v>
      </c>
      <c r="J35" s="832">
        <v>97</v>
      </c>
      <c r="K35" s="849">
        <v>5</v>
      </c>
      <c r="L35" s="849">
        <v>485</v>
      </c>
      <c r="M35" s="832">
        <v>1</v>
      </c>
      <c r="N35" s="832">
        <v>97</v>
      </c>
      <c r="O35" s="849">
        <v>10</v>
      </c>
      <c r="P35" s="849">
        <v>810</v>
      </c>
      <c r="Q35" s="837">
        <v>1.6701030927835052</v>
      </c>
      <c r="R35" s="850">
        <v>81</v>
      </c>
    </row>
    <row r="36" spans="1:18" ht="14.4" customHeight="1" x14ac:dyDescent="0.3">
      <c r="A36" s="831" t="s">
        <v>3475</v>
      </c>
      <c r="B36" s="832" t="s">
        <v>3476</v>
      </c>
      <c r="C36" s="832" t="s">
        <v>614</v>
      </c>
      <c r="D36" s="832" t="s">
        <v>3464</v>
      </c>
      <c r="E36" s="832" t="s">
        <v>3512</v>
      </c>
      <c r="F36" s="832" t="s">
        <v>3514</v>
      </c>
      <c r="G36" s="849">
        <v>1</v>
      </c>
      <c r="H36" s="849">
        <v>97</v>
      </c>
      <c r="I36" s="832">
        <v>0.2</v>
      </c>
      <c r="J36" s="832">
        <v>97</v>
      </c>
      <c r="K36" s="849">
        <v>5</v>
      </c>
      <c r="L36" s="849">
        <v>485</v>
      </c>
      <c r="M36" s="832">
        <v>1</v>
      </c>
      <c r="N36" s="832">
        <v>97</v>
      </c>
      <c r="O36" s="849">
        <v>7</v>
      </c>
      <c r="P36" s="849">
        <v>567</v>
      </c>
      <c r="Q36" s="837">
        <v>1.1690721649484537</v>
      </c>
      <c r="R36" s="850">
        <v>81</v>
      </c>
    </row>
    <row r="37" spans="1:18" ht="14.4" customHeight="1" x14ac:dyDescent="0.3">
      <c r="A37" s="831" t="s">
        <v>3475</v>
      </c>
      <c r="B37" s="832" t="s">
        <v>3476</v>
      </c>
      <c r="C37" s="832" t="s">
        <v>614</v>
      </c>
      <c r="D37" s="832" t="s">
        <v>3464</v>
      </c>
      <c r="E37" s="832" t="s">
        <v>3515</v>
      </c>
      <c r="F37" s="832" t="s">
        <v>3516</v>
      </c>
      <c r="G37" s="849">
        <v>1052</v>
      </c>
      <c r="H37" s="849">
        <v>264052</v>
      </c>
      <c r="I37" s="832">
        <v>0.89608177172061332</v>
      </c>
      <c r="J37" s="832">
        <v>251</v>
      </c>
      <c r="K37" s="849">
        <v>1174</v>
      </c>
      <c r="L37" s="849">
        <v>294674</v>
      </c>
      <c r="M37" s="832">
        <v>1</v>
      </c>
      <c r="N37" s="832">
        <v>251</v>
      </c>
      <c r="O37" s="849">
        <v>1249</v>
      </c>
      <c r="P37" s="849">
        <v>314748</v>
      </c>
      <c r="Q37" s="837">
        <v>1.0681227390268568</v>
      </c>
      <c r="R37" s="850">
        <v>252</v>
      </c>
    </row>
    <row r="38" spans="1:18" ht="14.4" customHeight="1" x14ac:dyDescent="0.3">
      <c r="A38" s="831" t="s">
        <v>3475</v>
      </c>
      <c r="B38" s="832" t="s">
        <v>3476</v>
      </c>
      <c r="C38" s="832" t="s">
        <v>614</v>
      </c>
      <c r="D38" s="832" t="s">
        <v>3464</v>
      </c>
      <c r="E38" s="832" t="s">
        <v>3515</v>
      </c>
      <c r="F38" s="832" t="s">
        <v>3517</v>
      </c>
      <c r="G38" s="849">
        <v>1129</v>
      </c>
      <c r="H38" s="849">
        <v>283379</v>
      </c>
      <c r="I38" s="832">
        <v>0.99035087719298243</v>
      </c>
      <c r="J38" s="832">
        <v>251</v>
      </c>
      <c r="K38" s="849">
        <v>1140</v>
      </c>
      <c r="L38" s="849">
        <v>286140</v>
      </c>
      <c r="M38" s="832">
        <v>1</v>
      </c>
      <c r="N38" s="832">
        <v>251</v>
      </c>
      <c r="O38" s="849">
        <v>1147</v>
      </c>
      <c r="P38" s="849">
        <v>289044</v>
      </c>
      <c r="Q38" s="837">
        <v>1.0101488781715244</v>
      </c>
      <c r="R38" s="850">
        <v>252</v>
      </c>
    </row>
    <row r="39" spans="1:18" ht="14.4" customHeight="1" x14ac:dyDescent="0.3">
      <c r="A39" s="831" t="s">
        <v>3475</v>
      </c>
      <c r="B39" s="832" t="s">
        <v>3476</v>
      </c>
      <c r="C39" s="832" t="s">
        <v>614</v>
      </c>
      <c r="D39" s="832" t="s">
        <v>3464</v>
      </c>
      <c r="E39" s="832" t="s">
        <v>3518</v>
      </c>
      <c r="F39" s="832" t="s">
        <v>3519</v>
      </c>
      <c r="G39" s="849">
        <v>1106</v>
      </c>
      <c r="H39" s="849">
        <v>139356</v>
      </c>
      <c r="I39" s="832">
        <v>0.83157894736842108</v>
      </c>
      <c r="J39" s="832">
        <v>126</v>
      </c>
      <c r="K39" s="849">
        <v>1330</v>
      </c>
      <c r="L39" s="849">
        <v>167580</v>
      </c>
      <c r="M39" s="832">
        <v>1</v>
      </c>
      <c r="N39" s="832">
        <v>126</v>
      </c>
      <c r="O39" s="849">
        <v>1478</v>
      </c>
      <c r="P39" s="849">
        <v>187706</v>
      </c>
      <c r="Q39" s="837">
        <v>1.1200978637068864</v>
      </c>
      <c r="R39" s="850">
        <v>127</v>
      </c>
    </row>
    <row r="40" spans="1:18" ht="14.4" customHeight="1" x14ac:dyDescent="0.3">
      <c r="A40" s="831" t="s">
        <v>3475</v>
      </c>
      <c r="B40" s="832" t="s">
        <v>3476</v>
      </c>
      <c r="C40" s="832" t="s">
        <v>614</v>
      </c>
      <c r="D40" s="832" t="s">
        <v>3464</v>
      </c>
      <c r="E40" s="832" t="s">
        <v>3518</v>
      </c>
      <c r="F40" s="832" t="s">
        <v>3520</v>
      </c>
      <c r="G40" s="849">
        <v>1420</v>
      </c>
      <c r="H40" s="849">
        <v>178920</v>
      </c>
      <c r="I40" s="832">
        <v>1.1396468699839486</v>
      </c>
      <c r="J40" s="832">
        <v>126</v>
      </c>
      <c r="K40" s="849">
        <v>1246</v>
      </c>
      <c r="L40" s="849">
        <v>156996</v>
      </c>
      <c r="M40" s="832">
        <v>1</v>
      </c>
      <c r="N40" s="832">
        <v>126</v>
      </c>
      <c r="O40" s="849">
        <v>1360</v>
      </c>
      <c r="P40" s="849">
        <v>172720</v>
      </c>
      <c r="Q40" s="837">
        <v>1.1001554179724324</v>
      </c>
      <c r="R40" s="850">
        <v>127</v>
      </c>
    </row>
    <row r="41" spans="1:18" ht="14.4" customHeight="1" x14ac:dyDescent="0.3">
      <c r="A41" s="831" t="s">
        <v>3475</v>
      </c>
      <c r="B41" s="832" t="s">
        <v>3476</v>
      </c>
      <c r="C41" s="832" t="s">
        <v>614</v>
      </c>
      <c r="D41" s="832" t="s">
        <v>3464</v>
      </c>
      <c r="E41" s="832" t="s">
        <v>3521</v>
      </c>
      <c r="F41" s="832" t="s">
        <v>3522</v>
      </c>
      <c r="G41" s="849"/>
      <c r="H41" s="849"/>
      <c r="I41" s="832"/>
      <c r="J41" s="832"/>
      <c r="K41" s="849"/>
      <c r="L41" s="849"/>
      <c r="M41" s="832"/>
      <c r="N41" s="832"/>
      <c r="O41" s="849">
        <v>21</v>
      </c>
      <c r="P41" s="849">
        <v>11151</v>
      </c>
      <c r="Q41" s="837"/>
      <c r="R41" s="850">
        <v>531</v>
      </c>
    </row>
    <row r="42" spans="1:18" ht="14.4" customHeight="1" x14ac:dyDescent="0.3">
      <c r="A42" s="831" t="s">
        <v>3475</v>
      </c>
      <c r="B42" s="832" t="s">
        <v>3476</v>
      </c>
      <c r="C42" s="832" t="s">
        <v>614</v>
      </c>
      <c r="D42" s="832" t="s">
        <v>3464</v>
      </c>
      <c r="E42" s="832" t="s">
        <v>3521</v>
      </c>
      <c r="F42" s="832" t="s">
        <v>3523</v>
      </c>
      <c r="G42" s="849"/>
      <c r="H42" s="849"/>
      <c r="I42" s="832"/>
      <c r="J42" s="832"/>
      <c r="K42" s="849"/>
      <c r="L42" s="849"/>
      <c r="M42" s="832"/>
      <c r="N42" s="832"/>
      <c r="O42" s="849">
        <v>17</v>
      </c>
      <c r="P42" s="849">
        <v>9027</v>
      </c>
      <c r="Q42" s="837"/>
      <c r="R42" s="850">
        <v>531</v>
      </c>
    </row>
    <row r="43" spans="1:18" ht="14.4" customHeight="1" x14ac:dyDescent="0.3">
      <c r="A43" s="831" t="s">
        <v>3475</v>
      </c>
      <c r="B43" s="832" t="s">
        <v>3476</v>
      </c>
      <c r="C43" s="832" t="s">
        <v>614</v>
      </c>
      <c r="D43" s="832" t="s">
        <v>3464</v>
      </c>
      <c r="E43" s="832" t="s">
        <v>3465</v>
      </c>
      <c r="F43" s="832" t="s">
        <v>3466</v>
      </c>
      <c r="G43" s="849"/>
      <c r="H43" s="849"/>
      <c r="I43" s="832"/>
      <c r="J43" s="832"/>
      <c r="K43" s="849">
        <v>1</v>
      </c>
      <c r="L43" s="849">
        <v>1310</v>
      </c>
      <c r="M43" s="832">
        <v>1</v>
      </c>
      <c r="N43" s="832">
        <v>1310</v>
      </c>
      <c r="O43" s="849"/>
      <c r="P43" s="849"/>
      <c r="Q43" s="837"/>
      <c r="R43" s="850"/>
    </row>
    <row r="44" spans="1:18" ht="14.4" customHeight="1" x14ac:dyDescent="0.3">
      <c r="A44" s="831" t="s">
        <v>3475</v>
      </c>
      <c r="B44" s="832" t="s">
        <v>3476</v>
      </c>
      <c r="C44" s="832" t="s">
        <v>614</v>
      </c>
      <c r="D44" s="832" t="s">
        <v>3464</v>
      </c>
      <c r="E44" s="832" t="s">
        <v>3524</v>
      </c>
      <c r="F44" s="832" t="s">
        <v>3525</v>
      </c>
      <c r="G44" s="849">
        <v>1</v>
      </c>
      <c r="H44" s="849">
        <v>770</v>
      </c>
      <c r="I44" s="832"/>
      <c r="J44" s="832">
        <v>770</v>
      </c>
      <c r="K44" s="849"/>
      <c r="L44" s="849"/>
      <c r="M44" s="832"/>
      <c r="N44" s="832"/>
      <c r="O44" s="849"/>
      <c r="P44" s="849"/>
      <c r="Q44" s="837"/>
      <c r="R44" s="850"/>
    </row>
    <row r="45" spans="1:18" ht="14.4" customHeight="1" x14ac:dyDescent="0.3">
      <c r="A45" s="831" t="s">
        <v>3475</v>
      </c>
      <c r="B45" s="832" t="s">
        <v>3476</v>
      </c>
      <c r="C45" s="832" t="s">
        <v>614</v>
      </c>
      <c r="D45" s="832" t="s">
        <v>3464</v>
      </c>
      <c r="E45" s="832" t="s">
        <v>3526</v>
      </c>
      <c r="F45" s="832" t="s">
        <v>3527</v>
      </c>
      <c r="G45" s="849">
        <v>438</v>
      </c>
      <c r="H45" s="849">
        <v>71394</v>
      </c>
      <c r="I45" s="832">
        <v>0.78918918918918923</v>
      </c>
      <c r="J45" s="832">
        <v>163</v>
      </c>
      <c r="K45" s="849">
        <v>555</v>
      </c>
      <c r="L45" s="849">
        <v>90465</v>
      </c>
      <c r="M45" s="832">
        <v>1</v>
      </c>
      <c r="N45" s="832">
        <v>163</v>
      </c>
      <c r="O45" s="849">
        <v>635</v>
      </c>
      <c r="P45" s="849">
        <v>104140</v>
      </c>
      <c r="Q45" s="837">
        <v>1.1511634333720224</v>
      </c>
      <c r="R45" s="850">
        <v>164</v>
      </c>
    </row>
    <row r="46" spans="1:18" ht="14.4" customHeight="1" x14ac:dyDescent="0.3">
      <c r="A46" s="831" t="s">
        <v>3475</v>
      </c>
      <c r="B46" s="832" t="s">
        <v>3476</v>
      </c>
      <c r="C46" s="832" t="s">
        <v>614</v>
      </c>
      <c r="D46" s="832" t="s">
        <v>3464</v>
      </c>
      <c r="E46" s="832" t="s">
        <v>3526</v>
      </c>
      <c r="F46" s="832" t="s">
        <v>3528</v>
      </c>
      <c r="G46" s="849">
        <v>523</v>
      </c>
      <c r="H46" s="849">
        <v>85249</v>
      </c>
      <c r="I46" s="832">
        <v>0.89401709401709406</v>
      </c>
      <c r="J46" s="832">
        <v>163</v>
      </c>
      <c r="K46" s="849">
        <v>585</v>
      </c>
      <c r="L46" s="849">
        <v>95355</v>
      </c>
      <c r="M46" s="832">
        <v>1</v>
      </c>
      <c r="N46" s="832">
        <v>163</v>
      </c>
      <c r="O46" s="849">
        <v>609</v>
      </c>
      <c r="P46" s="849">
        <v>99876</v>
      </c>
      <c r="Q46" s="837">
        <v>1.0474123014000314</v>
      </c>
      <c r="R46" s="850">
        <v>164</v>
      </c>
    </row>
    <row r="47" spans="1:18" ht="14.4" customHeight="1" x14ac:dyDescent="0.3">
      <c r="A47" s="831" t="s">
        <v>3475</v>
      </c>
      <c r="B47" s="832" t="s">
        <v>3476</v>
      </c>
      <c r="C47" s="832" t="s">
        <v>614</v>
      </c>
      <c r="D47" s="832" t="s">
        <v>3464</v>
      </c>
      <c r="E47" s="832" t="s">
        <v>3529</v>
      </c>
      <c r="F47" s="832" t="s">
        <v>3530</v>
      </c>
      <c r="G47" s="849">
        <v>4160</v>
      </c>
      <c r="H47" s="849">
        <v>138666.65000000002</v>
      </c>
      <c r="I47" s="832">
        <v>0.95150957927809576</v>
      </c>
      <c r="J47" s="832">
        <v>33.333329326923085</v>
      </c>
      <c r="K47" s="849">
        <v>4372</v>
      </c>
      <c r="L47" s="849">
        <v>145733.31999999992</v>
      </c>
      <c r="M47" s="832">
        <v>1</v>
      </c>
      <c r="N47" s="832">
        <v>33.333330283623035</v>
      </c>
      <c r="O47" s="849">
        <v>4636</v>
      </c>
      <c r="P47" s="849">
        <v>154533.33000000005</v>
      </c>
      <c r="Q47" s="837">
        <v>1.0603843376380921</v>
      </c>
      <c r="R47" s="850">
        <v>33.3333326143227</v>
      </c>
    </row>
    <row r="48" spans="1:18" ht="14.4" customHeight="1" x14ac:dyDescent="0.3">
      <c r="A48" s="831" t="s">
        <v>3475</v>
      </c>
      <c r="B48" s="832" t="s">
        <v>3476</v>
      </c>
      <c r="C48" s="832" t="s">
        <v>614</v>
      </c>
      <c r="D48" s="832" t="s">
        <v>3464</v>
      </c>
      <c r="E48" s="832" t="s">
        <v>3529</v>
      </c>
      <c r="F48" s="832" t="s">
        <v>3531</v>
      </c>
      <c r="G48" s="849">
        <v>44</v>
      </c>
      <c r="H48" s="849">
        <v>1466.65</v>
      </c>
      <c r="I48" s="832">
        <v>3.6668083404170213</v>
      </c>
      <c r="J48" s="832">
        <v>33.332954545454548</v>
      </c>
      <c r="K48" s="849">
        <v>12</v>
      </c>
      <c r="L48" s="849">
        <v>399.97999999999996</v>
      </c>
      <c r="M48" s="832">
        <v>1</v>
      </c>
      <c r="N48" s="832">
        <v>33.331666666666663</v>
      </c>
      <c r="O48" s="849">
        <v>12</v>
      </c>
      <c r="P48" s="849">
        <v>399.99</v>
      </c>
      <c r="Q48" s="837">
        <v>1.0000250012500627</v>
      </c>
      <c r="R48" s="850">
        <v>33.332500000000003</v>
      </c>
    </row>
    <row r="49" spans="1:18" ht="14.4" customHeight="1" x14ac:dyDescent="0.3">
      <c r="A49" s="831" t="s">
        <v>3475</v>
      </c>
      <c r="B49" s="832" t="s">
        <v>3476</v>
      </c>
      <c r="C49" s="832" t="s">
        <v>614</v>
      </c>
      <c r="D49" s="832" t="s">
        <v>3464</v>
      </c>
      <c r="E49" s="832" t="s">
        <v>3532</v>
      </c>
      <c r="F49" s="832" t="s">
        <v>3533</v>
      </c>
      <c r="G49" s="849">
        <v>130</v>
      </c>
      <c r="H49" s="849">
        <v>15080</v>
      </c>
      <c r="I49" s="832">
        <v>1.1403508771929824</v>
      </c>
      <c r="J49" s="832">
        <v>116</v>
      </c>
      <c r="K49" s="849">
        <v>114</v>
      </c>
      <c r="L49" s="849">
        <v>13224</v>
      </c>
      <c r="M49" s="832">
        <v>1</v>
      </c>
      <c r="N49" s="832">
        <v>116</v>
      </c>
      <c r="O49" s="849">
        <v>138</v>
      </c>
      <c r="P49" s="849">
        <v>16008</v>
      </c>
      <c r="Q49" s="837">
        <v>1.2105263157894737</v>
      </c>
      <c r="R49" s="850">
        <v>116</v>
      </c>
    </row>
    <row r="50" spans="1:18" ht="14.4" customHeight="1" x14ac:dyDescent="0.3">
      <c r="A50" s="831" t="s">
        <v>3475</v>
      </c>
      <c r="B50" s="832" t="s">
        <v>3476</v>
      </c>
      <c r="C50" s="832" t="s">
        <v>614</v>
      </c>
      <c r="D50" s="832" t="s">
        <v>3464</v>
      </c>
      <c r="E50" s="832" t="s">
        <v>3532</v>
      </c>
      <c r="F50" s="832" t="s">
        <v>3534</v>
      </c>
      <c r="G50" s="849">
        <v>95</v>
      </c>
      <c r="H50" s="849">
        <v>11020</v>
      </c>
      <c r="I50" s="832">
        <v>1.043956043956044</v>
      </c>
      <c r="J50" s="832">
        <v>116</v>
      </c>
      <c r="K50" s="849">
        <v>91</v>
      </c>
      <c r="L50" s="849">
        <v>10556</v>
      </c>
      <c r="M50" s="832">
        <v>1</v>
      </c>
      <c r="N50" s="832">
        <v>116</v>
      </c>
      <c r="O50" s="849">
        <v>114</v>
      </c>
      <c r="P50" s="849">
        <v>13224</v>
      </c>
      <c r="Q50" s="837">
        <v>1.2527472527472527</v>
      </c>
      <c r="R50" s="850">
        <v>116</v>
      </c>
    </row>
    <row r="51" spans="1:18" ht="14.4" customHeight="1" x14ac:dyDescent="0.3">
      <c r="A51" s="831" t="s">
        <v>3475</v>
      </c>
      <c r="B51" s="832" t="s">
        <v>3476</v>
      </c>
      <c r="C51" s="832" t="s">
        <v>614</v>
      </c>
      <c r="D51" s="832" t="s">
        <v>3464</v>
      </c>
      <c r="E51" s="832" t="s">
        <v>3535</v>
      </c>
      <c r="F51" s="832" t="s">
        <v>3536</v>
      </c>
      <c r="G51" s="849">
        <v>31</v>
      </c>
      <c r="H51" s="849">
        <v>1147</v>
      </c>
      <c r="I51" s="832">
        <v>2.2142857142857144</v>
      </c>
      <c r="J51" s="832">
        <v>37</v>
      </c>
      <c r="K51" s="849">
        <v>14</v>
      </c>
      <c r="L51" s="849">
        <v>518</v>
      </c>
      <c r="M51" s="832">
        <v>1</v>
      </c>
      <c r="N51" s="832">
        <v>37</v>
      </c>
      <c r="O51" s="849">
        <v>26</v>
      </c>
      <c r="P51" s="849">
        <v>962</v>
      </c>
      <c r="Q51" s="837">
        <v>1.8571428571428572</v>
      </c>
      <c r="R51" s="850">
        <v>37</v>
      </c>
    </row>
    <row r="52" spans="1:18" ht="14.4" customHeight="1" x14ac:dyDescent="0.3">
      <c r="A52" s="831" t="s">
        <v>3475</v>
      </c>
      <c r="B52" s="832" t="s">
        <v>3476</v>
      </c>
      <c r="C52" s="832" t="s">
        <v>614</v>
      </c>
      <c r="D52" s="832" t="s">
        <v>3464</v>
      </c>
      <c r="E52" s="832" t="s">
        <v>3535</v>
      </c>
      <c r="F52" s="832" t="s">
        <v>3537</v>
      </c>
      <c r="G52" s="849">
        <v>20</v>
      </c>
      <c r="H52" s="849">
        <v>740</v>
      </c>
      <c r="I52" s="832">
        <v>0.76923076923076927</v>
      </c>
      <c r="J52" s="832">
        <v>37</v>
      </c>
      <c r="K52" s="849">
        <v>26</v>
      </c>
      <c r="L52" s="849">
        <v>962</v>
      </c>
      <c r="M52" s="832">
        <v>1</v>
      </c>
      <c r="N52" s="832">
        <v>37</v>
      </c>
      <c r="O52" s="849">
        <v>10</v>
      </c>
      <c r="P52" s="849">
        <v>370</v>
      </c>
      <c r="Q52" s="837">
        <v>0.38461538461538464</v>
      </c>
      <c r="R52" s="850">
        <v>37</v>
      </c>
    </row>
    <row r="53" spans="1:18" ht="14.4" customHeight="1" x14ac:dyDescent="0.3">
      <c r="A53" s="831" t="s">
        <v>3475</v>
      </c>
      <c r="B53" s="832" t="s">
        <v>3476</v>
      </c>
      <c r="C53" s="832" t="s">
        <v>614</v>
      </c>
      <c r="D53" s="832" t="s">
        <v>3464</v>
      </c>
      <c r="E53" s="832" t="s">
        <v>3469</v>
      </c>
      <c r="F53" s="832" t="s">
        <v>3538</v>
      </c>
      <c r="G53" s="849">
        <v>463</v>
      </c>
      <c r="H53" s="849">
        <v>39818</v>
      </c>
      <c r="I53" s="832">
        <v>0.80802792321116923</v>
      </c>
      <c r="J53" s="832">
        <v>86</v>
      </c>
      <c r="K53" s="849">
        <v>573</v>
      </c>
      <c r="L53" s="849">
        <v>49278</v>
      </c>
      <c r="M53" s="832">
        <v>1</v>
      </c>
      <c r="N53" s="832">
        <v>86</v>
      </c>
      <c r="O53" s="849">
        <v>677</v>
      </c>
      <c r="P53" s="849">
        <v>58222</v>
      </c>
      <c r="Q53" s="837">
        <v>1.1815008726003491</v>
      </c>
      <c r="R53" s="850">
        <v>86</v>
      </c>
    </row>
    <row r="54" spans="1:18" ht="14.4" customHeight="1" x14ac:dyDescent="0.3">
      <c r="A54" s="831" t="s">
        <v>3475</v>
      </c>
      <c r="B54" s="832" t="s">
        <v>3476</v>
      </c>
      <c r="C54" s="832" t="s">
        <v>614</v>
      </c>
      <c r="D54" s="832" t="s">
        <v>3464</v>
      </c>
      <c r="E54" s="832" t="s">
        <v>3469</v>
      </c>
      <c r="F54" s="832" t="s">
        <v>3470</v>
      </c>
      <c r="G54" s="849">
        <v>541</v>
      </c>
      <c r="H54" s="849">
        <v>46526</v>
      </c>
      <c r="I54" s="832">
        <v>0.88254486133768351</v>
      </c>
      <c r="J54" s="832">
        <v>86</v>
      </c>
      <c r="K54" s="849">
        <v>613</v>
      </c>
      <c r="L54" s="849">
        <v>52718</v>
      </c>
      <c r="M54" s="832">
        <v>1</v>
      </c>
      <c r="N54" s="832">
        <v>86</v>
      </c>
      <c r="O54" s="849">
        <v>644</v>
      </c>
      <c r="P54" s="849">
        <v>55384</v>
      </c>
      <c r="Q54" s="837">
        <v>1.0505709624796085</v>
      </c>
      <c r="R54" s="850">
        <v>86</v>
      </c>
    </row>
    <row r="55" spans="1:18" ht="14.4" customHeight="1" x14ac:dyDescent="0.3">
      <c r="A55" s="831" t="s">
        <v>3475</v>
      </c>
      <c r="B55" s="832" t="s">
        <v>3476</v>
      </c>
      <c r="C55" s="832" t="s">
        <v>614</v>
      </c>
      <c r="D55" s="832" t="s">
        <v>3464</v>
      </c>
      <c r="E55" s="832" t="s">
        <v>3539</v>
      </c>
      <c r="F55" s="832" t="s">
        <v>3540</v>
      </c>
      <c r="G55" s="849"/>
      <c r="H55" s="849"/>
      <c r="I55" s="832"/>
      <c r="J55" s="832"/>
      <c r="K55" s="849">
        <v>2</v>
      </c>
      <c r="L55" s="849">
        <v>308</v>
      </c>
      <c r="M55" s="832">
        <v>1</v>
      </c>
      <c r="N55" s="832">
        <v>154</v>
      </c>
      <c r="O55" s="849"/>
      <c r="P55" s="849"/>
      <c r="Q55" s="837"/>
      <c r="R55" s="850"/>
    </row>
    <row r="56" spans="1:18" ht="14.4" customHeight="1" x14ac:dyDescent="0.3">
      <c r="A56" s="831" t="s">
        <v>3475</v>
      </c>
      <c r="B56" s="832" t="s">
        <v>3476</v>
      </c>
      <c r="C56" s="832" t="s">
        <v>614</v>
      </c>
      <c r="D56" s="832" t="s">
        <v>3464</v>
      </c>
      <c r="E56" s="832" t="s">
        <v>3539</v>
      </c>
      <c r="F56" s="832" t="s">
        <v>3541</v>
      </c>
      <c r="G56" s="849">
        <v>4</v>
      </c>
      <c r="H56" s="849">
        <v>616</v>
      </c>
      <c r="I56" s="832">
        <v>4</v>
      </c>
      <c r="J56" s="832">
        <v>154</v>
      </c>
      <c r="K56" s="849">
        <v>1</v>
      </c>
      <c r="L56" s="849">
        <v>154</v>
      </c>
      <c r="M56" s="832">
        <v>1</v>
      </c>
      <c r="N56" s="832">
        <v>154</v>
      </c>
      <c r="O56" s="849">
        <v>1</v>
      </c>
      <c r="P56" s="849">
        <v>155</v>
      </c>
      <c r="Q56" s="837">
        <v>1.0064935064935066</v>
      </c>
      <c r="R56" s="850">
        <v>155</v>
      </c>
    </row>
    <row r="57" spans="1:18" ht="14.4" customHeight="1" x14ac:dyDescent="0.3">
      <c r="A57" s="831" t="s">
        <v>3475</v>
      </c>
      <c r="B57" s="832" t="s">
        <v>3476</v>
      </c>
      <c r="C57" s="832" t="s">
        <v>614</v>
      </c>
      <c r="D57" s="832" t="s">
        <v>3464</v>
      </c>
      <c r="E57" s="832" t="s">
        <v>3542</v>
      </c>
      <c r="F57" s="832" t="s">
        <v>3543</v>
      </c>
      <c r="G57" s="849"/>
      <c r="H57" s="849"/>
      <c r="I57" s="832"/>
      <c r="J57" s="832"/>
      <c r="K57" s="849">
        <v>1</v>
      </c>
      <c r="L57" s="849">
        <v>32</v>
      </c>
      <c r="M57" s="832">
        <v>1</v>
      </c>
      <c r="N57" s="832">
        <v>32</v>
      </c>
      <c r="O57" s="849"/>
      <c r="P57" s="849"/>
      <c r="Q57" s="837"/>
      <c r="R57" s="850"/>
    </row>
    <row r="58" spans="1:18" ht="14.4" customHeight="1" x14ac:dyDescent="0.3">
      <c r="A58" s="831" t="s">
        <v>3475</v>
      </c>
      <c r="B58" s="832" t="s">
        <v>3476</v>
      </c>
      <c r="C58" s="832" t="s">
        <v>614</v>
      </c>
      <c r="D58" s="832" t="s">
        <v>3464</v>
      </c>
      <c r="E58" s="832" t="s">
        <v>3542</v>
      </c>
      <c r="F58" s="832" t="s">
        <v>3544</v>
      </c>
      <c r="G58" s="849">
        <v>2</v>
      </c>
      <c r="H58" s="849">
        <v>64</v>
      </c>
      <c r="I58" s="832">
        <v>1</v>
      </c>
      <c r="J58" s="832">
        <v>32</v>
      </c>
      <c r="K58" s="849">
        <v>2</v>
      </c>
      <c r="L58" s="849">
        <v>64</v>
      </c>
      <c r="M58" s="832">
        <v>1</v>
      </c>
      <c r="N58" s="832">
        <v>32</v>
      </c>
      <c r="O58" s="849">
        <v>1</v>
      </c>
      <c r="P58" s="849">
        <v>32</v>
      </c>
      <c r="Q58" s="837">
        <v>0.5</v>
      </c>
      <c r="R58" s="850">
        <v>32</v>
      </c>
    </row>
    <row r="59" spans="1:18" ht="14.4" customHeight="1" x14ac:dyDescent="0.3">
      <c r="A59" s="831" t="s">
        <v>3475</v>
      </c>
      <c r="B59" s="832" t="s">
        <v>3476</v>
      </c>
      <c r="C59" s="832" t="s">
        <v>614</v>
      </c>
      <c r="D59" s="832" t="s">
        <v>3464</v>
      </c>
      <c r="E59" s="832" t="s">
        <v>3545</v>
      </c>
      <c r="F59" s="832" t="s">
        <v>3546</v>
      </c>
      <c r="G59" s="849">
        <v>1</v>
      </c>
      <c r="H59" s="849">
        <v>0</v>
      </c>
      <c r="I59" s="832"/>
      <c r="J59" s="832">
        <v>0</v>
      </c>
      <c r="K59" s="849">
        <v>4</v>
      </c>
      <c r="L59" s="849">
        <v>0</v>
      </c>
      <c r="M59" s="832"/>
      <c r="N59" s="832">
        <v>0</v>
      </c>
      <c r="O59" s="849"/>
      <c r="P59" s="849"/>
      <c r="Q59" s="837"/>
      <c r="R59" s="850"/>
    </row>
    <row r="60" spans="1:18" ht="14.4" customHeight="1" x14ac:dyDescent="0.3">
      <c r="A60" s="831" t="s">
        <v>3475</v>
      </c>
      <c r="B60" s="832" t="s">
        <v>3476</v>
      </c>
      <c r="C60" s="832" t="s">
        <v>614</v>
      </c>
      <c r="D60" s="832" t="s">
        <v>3464</v>
      </c>
      <c r="E60" s="832" t="s">
        <v>3545</v>
      </c>
      <c r="F60" s="832" t="s">
        <v>3547</v>
      </c>
      <c r="G60" s="849">
        <v>1</v>
      </c>
      <c r="H60" s="849">
        <v>0</v>
      </c>
      <c r="I60" s="832"/>
      <c r="J60" s="832">
        <v>0</v>
      </c>
      <c r="K60" s="849">
        <v>3</v>
      </c>
      <c r="L60" s="849">
        <v>0</v>
      </c>
      <c r="M60" s="832"/>
      <c r="N60" s="832">
        <v>0</v>
      </c>
      <c r="O60" s="849">
        <v>5</v>
      </c>
      <c r="P60" s="849">
        <v>0</v>
      </c>
      <c r="Q60" s="837"/>
      <c r="R60" s="850">
        <v>0</v>
      </c>
    </row>
    <row r="61" spans="1:18" ht="14.4" customHeight="1" x14ac:dyDescent="0.3">
      <c r="A61" s="831" t="s">
        <v>3475</v>
      </c>
      <c r="B61" s="832" t="s">
        <v>3476</v>
      </c>
      <c r="C61" s="832" t="s">
        <v>614</v>
      </c>
      <c r="D61" s="832" t="s">
        <v>3464</v>
      </c>
      <c r="E61" s="832" t="s">
        <v>3548</v>
      </c>
      <c r="F61" s="832" t="s">
        <v>3549</v>
      </c>
      <c r="G61" s="849"/>
      <c r="H61" s="849"/>
      <c r="I61" s="832"/>
      <c r="J61" s="832"/>
      <c r="K61" s="849">
        <v>2</v>
      </c>
      <c r="L61" s="849">
        <v>400</v>
      </c>
      <c r="M61" s="832">
        <v>1</v>
      </c>
      <c r="N61" s="832">
        <v>200</v>
      </c>
      <c r="O61" s="849"/>
      <c r="P61" s="849"/>
      <c r="Q61" s="837"/>
      <c r="R61" s="850"/>
    </row>
    <row r="62" spans="1:18" ht="14.4" customHeight="1" x14ac:dyDescent="0.3">
      <c r="A62" s="831" t="s">
        <v>3475</v>
      </c>
      <c r="B62" s="832" t="s">
        <v>3476</v>
      </c>
      <c r="C62" s="832" t="s">
        <v>614</v>
      </c>
      <c r="D62" s="832" t="s">
        <v>3464</v>
      </c>
      <c r="E62" s="832" t="s">
        <v>3548</v>
      </c>
      <c r="F62" s="832" t="s">
        <v>3550</v>
      </c>
      <c r="G62" s="849"/>
      <c r="H62" s="849"/>
      <c r="I62" s="832"/>
      <c r="J62" s="832"/>
      <c r="K62" s="849">
        <v>1</v>
      </c>
      <c r="L62" s="849">
        <v>200</v>
      </c>
      <c r="M62" s="832">
        <v>1</v>
      </c>
      <c r="N62" s="832">
        <v>200</v>
      </c>
      <c r="O62" s="849">
        <v>4</v>
      </c>
      <c r="P62" s="849">
        <v>800</v>
      </c>
      <c r="Q62" s="837">
        <v>4</v>
      </c>
      <c r="R62" s="850">
        <v>200</v>
      </c>
    </row>
    <row r="63" spans="1:18" ht="14.4" customHeight="1" x14ac:dyDescent="0.3">
      <c r="A63" s="831" t="s">
        <v>3475</v>
      </c>
      <c r="B63" s="832" t="s">
        <v>3476</v>
      </c>
      <c r="C63" s="832" t="s">
        <v>614</v>
      </c>
      <c r="D63" s="832" t="s">
        <v>3464</v>
      </c>
      <c r="E63" s="832" t="s">
        <v>3551</v>
      </c>
      <c r="F63" s="832" t="s">
        <v>3552</v>
      </c>
      <c r="G63" s="849"/>
      <c r="H63" s="849"/>
      <c r="I63" s="832"/>
      <c r="J63" s="832"/>
      <c r="K63" s="849">
        <v>2</v>
      </c>
      <c r="L63" s="849">
        <v>148</v>
      </c>
      <c r="M63" s="832">
        <v>1</v>
      </c>
      <c r="N63" s="832">
        <v>74</v>
      </c>
      <c r="O63" s="849"/>
      <c r="P63" s="849"/>
      <c r="Q63" s="837"/>
      <c r="R63" s="850"/>
    </row>
    <row r="64" spans="1:18" ht="14.4" customHeight="1" x14ac:dyDescent="0.3">
      <c r="A64" s="831" t="s">
        <v>3475</v>
      </c>
      <c r="B64" s="832" t="s">
        <v>3476</v>
      </c>
      <c r="C64" s="832" t="s">
        <v>614</v>
      </c>
      <c r="D64" s="832" t="s">
        <v>3464</v>
      </c>
      <c r="E64" s="832" t="s">
        <v>3553</v>
      </c>
      <c r="F64" s="832" t="s">
        <v>3554</v>
      </c>
      <c r="G64" s="849">
        <v>3</v>
      </c>
      <c r="H64" s="849">
        <v>1182</v>
      </c>
      <c r="I64" s="832"/>
      <c r="J64" s="832">
        <v>394</v>
      </c>
      <c r="K64" s="849"/>
      <c r="L64" s="849"/>
      <c r="M64" s="832"/>
      <c r="N64" s="832"/>
      <c r="O64" s="849"/>
      <c r="P64" s="849"/>
      <c r="Q64" s="837"/>
      <c r="R64" s="850"/>
    </row>
    <row r="65" spans="1:18" ht="14.4" customHeight="1" x14ac:dyDescent="0.3">
      <c r="A65" s="831" t="s">
        <v>3475</v>
      </c>
      <c r="B65" s="832" t="s">
        <v>3476</v>
      </c>
      <c r="C65" s="832" t="s">
        <v>614</v>
      </c>
      <c r="D65" s="832" t="s">
        <v>3464</v>
      </c>
      <c r="E65" s="832" t="s">
        <v>3553</v>
      </c>
      <c r="F65" s="832" t="s">
        <v>3555</v>
      </c>
      <c r="G65" s="849">
        <v>3</v>
      </c>
      <c r="H65" s="849">
        <v>1182</v>
      </c>
      <c r="I65" s="832">
        <v>1.4962025316455696</v>
      </c>
      <c r="J65" s="832">
        <v>394</v>
      </c>
      <c r="K65" s="849">
        <v>2</v>
      </c>
      <c r="L65" s="849">
        <v>790</v>
      </c>
      <c r="M65" s="832">
        <v>1</v>
      </c>
      <c r="N65" s="832">
        <v>395</v>
      </c>
      <c r="O65" s="849"/>
      <c r="P65" s="849"/>
      <c r="Q65" s="837"/>
      <c r="R65" s="850"/>
    </row>
    <row r="66" spans="1:18" ht="14.4" customHeight="1" x14ac:dyDescent="0.3">
      <c r="A66" s="831" t="s">
        <v>3475</v>
      </c>
      <c r="B66" s="832" t="s">
        <v>3476</v>
      </c>
      <c r="C66" s="832" t="s">
        <v>614</v>
      </c>
      <c r="D66" s="832" t="s">
        <v>3464</v>
      </c>
      <c r="E66" s="832" t="s">
        <v>3556</v>
      </c>
      <c r="F66" s="832" t="s">
        <v>3557</v>
      </c>
      <c r="G66" s="849">
        <v>1</v>
      </c>
      <c r="H66" s="849">
        <v>162</v>
      </c>
      <c r="I66" s="832">
        <v>0.2</v>
      </c>
      <c r="J66" s="832">
        <v>162</v>
      </c>
      <c r="K66" s="849">
        <v>5</v>
      </c>
      <c r="L66" s="849">
        <v>810</v>
      </c>
      <c r="M66" s="832">
        <v>1</v>
      </c>
      <c r="N66" s="832">
        <v>162</v>
      </c>
      <c r="O66" s="849"/>
      <c r="P66" s="849"/>
      <c r="Q66" s="837"/>
      <c r="R66" s="850"/>
    </row>
    <row r="67" spans="1:18" ht="14.4" customHeight="1" x14ac:dyDescent="0.3">
      <c r="A67" s="831" t="s">
        <v>3475</v>
      </c>
      <c r="B67" s="832" t="s">
        <v>3476</v>
      </c>
      <c r="C67" s="832" t="s">
        <v>614</v>
      </c>
      <c r="D67" s="832" t="s">
        <v>3464</v>
      </c>
      <c r="E67" s="832" t="s">
        <v>3556</v>
      </c>
      <c r="F67" s="832" t="s">
        <v>3558</v>
      </c>
      <c r="G67" s="849">
        <v>2</v>
      </c>
      <c r="H67" s="849">
        <v>324</v>
      </c>
      <c r="I67" s="832">
        <v>1</v>
      </c>
      <c r="J67" s="832">
        <v>162</v>
      </c>
      <c r="K67" s="849">
        <v>2</v>
      </c>
      <c r="L67" s="849">
        <v>324</v>
      </c>
      <c r="M67" s="832">
        <v>1</v>
      </c>
      <c r="N67" s="832">
        <v>162</v>
      </c>
      <c r="O67" s="849">
        <v>2</v>
      </c>
      <c r="P67" s="849">
        <v>316</v>
      </c>
      <c r="Q67" s="837">
        <v>0.97530864197530864</v>
      </c>
      <c r="R67" s="850">
        <v>158</v>
      </c>
    </row>
    <row r="68" spans="1:18" ht="14.4" customHeight="1" x14ac:dyDescent="0.3">
      <c r="A68" s="831" t="s">
        <v>3475</v>
      </c>
      <c r="B68" s="832" t="s">
        <v>3476</v>
      </c>
      <c r="C68" s="832" t="s">
        <v>614</v>
      </c>
      <c r="D68" s="832" t="s">
        <v>3464</v>
      </c>
      <c r="E68" s="832" t="s">
        <v>3559</v>
      </c>
      <c r="F68" s="832" t="s">
        <v>3560</v>
      </c>
      <c r="G68" s="849"/>
      <c r="H68" s="849"/>
      <c r="I68" s="832"/>
      <c r="J68" s="832"/>
      <c r="K68" s="849"/>
      <c r="L68" s="849"/>
      <c r="M68" s="832"/>
      <c r="N68" s="832"/>
      <c r="O68" s="849">
        <v>1</v>
      </c>
      <c r="P68" s="849">
        <v>374</v>
      </c>
      <c r="Q68" s="837"/>
      <c r="R68" s="850">
        <v>374</v>
      </c>
    </row>
    <row r="69" spans="1:18" ht="14.4" customHeight="1" x14ac:dyDescent="0.3">
      <c r="A69" s="831" t="s">
        <v>3475</v>
      </c>
      <c r="B69" s="832" t="s">
        <v>3476</v>
      </c>
      <c r="C69" s="832" t="s">
        <v>614</v>
      </c>
      <c r="D69" s="832" t="s">
        <v>3464</v>
      </c>
      <c r="E69" s="832" t="s">
        <v>3559</v>
      </c>
      <c r="F69" s="832" t="s">
        <v>3561</v>
      </c>
      <c r="G69" s="849"/>
      <c r="H69" s="849"/>
      <c r="I69" s="832"/>
      <c r="J69" s="832"/>
      <c r="K69" s="849"/>
      <c r="L69" s="849"/>
      <c r="M69" s="832"/>
      <c r="N69" s="832"/>
      <c r="O69" s="849">
        <v>1</v>
      </c>
      <c r="P69" s="849">
        <v>374</v>
      </c>
      <c r="Q69" s="837"/>
      <c r="R69" s="850">
        <v>374</v>
      </c>
    </row>
    <row r="70" spans="1:18" ht="14.4" customHeight="1" x14ac:dyDescent="0.3">
      <c r="A70" s="831" t="s">
        <v>3475</v>
      </c>
      <c r="B70" s="832" t="s">
        <v>3476</v>
      </c>
      <c r="C70" s="832" t="s">
        <v>614</v>
      </c>
      <c r="D70" s="832" t="s">
        <v>3464</v>
      </c>
      <c r="E70" s="832" t="s">
        <v>3562</v>
      </c>
      <c r="F70" s="832" t="s">
        <v>3563</v>
      </c>
      <c r="G70" s="849"/>
      <c r="H70" s="849"/>
      <c r="I70" s="832"/>
      <c r="J70" s="832"/>
      <c r="K70" s="849">
        <v>2</v>
      </c>
      <c r="L70" s="849">
        <v>118</v>
      </c>
      <c r="M70" s="832">
        <v>1</v>
      </c>
      <c r="N70" s="832">
        <v>59</v>
      </c>
      <c r="O70" s="849"/>
      <c r="P70" s="849"/>
      <c r="Q70" s="837"/>
      <c r="R70" s="850"/>
    </row>
    <row r="71" spans="1:18" ht="14.4" customHeight="1" x14ac:dyDescent="0.3">
      <c r="A71" s="831" t="s">
        <v>3475</v>
      </c>
      <c r="B71" s="832" t="s">
        <v>3476</v>
      </c>
      <c r="C71" s="832" t="s">
        <v>614</v>
      </c>
      <c r="D71" s="832" t="s">
        <v>3464</v>
      </c>
      <c r="E71" s="832" t="s">
        <v>3564</v>
      </c>
      <c r="F71" s="832" t="s">
        <v>3565</v>
      </c>
      <c r="G71" s="849">
        <v>1</v>
      </c>
      <c r="H71" s="849">
        <v>721</v>
      </c>
      <c r="I71" s="832"/>
      <c r="J71" s="832">
        <v>721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" customHeight="1" x14ac:dyDescent="0.3">
      <c r="A72" s="831" t="s">
        <v>3475</v>
      </c>
      <c r="B72" s="832" t="s">
        <v>3476</v>
      </c>
      <c r="C72" s="832" t="s">
        <v>614</v>
      </c>
      <c r="D72" s="832" t="s">
        <v>3464</v>
      </c>
      <c r="E72" s="832" t="s">
        <v>3566</v>
      </c>
      <c r="F72" s="832" t="s">
        <v>3567</v>
      </c>
      <c r="G72" s="849"/>
      <c r="H72" s="849"/>
      <c r="I72" s="832"/>
      <c r="J72" s="832"/>
      <c r="K72" s="849">
        <v>1</v>
      </c>
      <c r="L72" s="849">
        <v>123</v>
      </c>
      <c r="M72" s="832">
        <v>1</v>
      </c>
      <c r="N72" s="832">
        <v>123</v>
      </c>
      <c r="O72" s="849"/>
      <c r="P72" s="849"/>
      <c r="Q72" s="837"/>
      <c r="R72" s="850"/>
    </row>
    <row r="73" spans="1:18" ht="14.4" customHeight="1" x14ac:dyDescent="0.3">
      <c r="A73" s="831" t="s">
        <v>3475</v>
      </c>
      <c r="B73" s="832" t="s">
        <v>3476</v>
      </c>
      <c r="C73" s="832" t="s">
        <v>614</v>
      </c>
      <c r="D73" s="832" t="s">
        <v>3464</v>
      </c>
      <c r="E73" s="832" t="s">
        <v>3566</v>
      </c>
      <c r="F73" s="832" t="s">
        <v>3568</v>
      </c>
      <c r="G73" s="849"/>
      <c r="H73" s="849"/>
      <c r="I73" s="832"/>
      <c r="J73" s="832"/>
      <c r="K73" s="849">
        <v>1</v>
      </c>
      <c r="L73" s="849">
        <v>123</v>
      </c>
      <c r="M73" s="832">
        <v>1</v>
      </c>
      <c r="N73" s="832">
        <v>123</v>
      </c>
      <c r="O73" s="849"/>
      <c r="P73" s="849"/>
      <c r="Q73" s="837"/>
      <c r="R73" s="850"/>
    </row>
    <row r="74" spans="1:18" ht="14.4" customHeight="1" x14ac:dyDescent="0.3">
      <c r="A74" s="831" t="s">
        <v>3475</v>
      </c>
      <c r="B74" s="832" t="s">
        <v>3476</v>
      </c>
      <c r="C74" s="832" t="s">
        <v>614</v>
      </c>
      <c r="D74" s="832" t="s">
        <v>3464</v>
      </c>
      <c r="E74" s="832" t="s">
        <v>3569</v>
      </c>
      <c r="F74" s="832" t="s">
        <v>3570</v>
      </c>
      <c r="G74" s="849">
        <v>1</v>
      </c>
      <c r="H74" s="849">
        <v>59</v>
      </c>
      <c r="I74" s="832">
        <v>0.1</v>
      </c>
      <c r="J74" s="832">
        <v>59</v>
      </c>
      <c r="K74" s="849">
        <v>10</v>
      </c>
      <c r="L74" s="849">
        <v>590</v>
      </c>
      <c r="M74" s="832">
        <v>1</v>
      </c>
      <c r="N74" s="832">
        <v>59</v>
      </c>
      <c r="O74" s="849">
        <v>19</v>
      </c>
      <c r="P74" s="849">
        <v>1121</v>
      </c>
      <c r="Q74" s="837">
        <v>1.9</v>
      </c>
      <c r="R74" s="850">
        <v>59</v>
      </c>
    </row>
    <row r="75" spans="1:18" ht="14.4" customHeight="1" x14ac:dyDescent="0.3">
      <c r="A75" s="831" t="s">
        <v>3475</v>
      </c>
      <c r="B75" s="832" t="s">
        <v>3476</v>
      </c>
      <c r="C75" s="832" t="s">
        <v>614</v>
      </c>
      <c r="D75" s="832" t="s">
        <v>3464</v>
      </c>
      <c r="E75" s="832" t="s">
        <v>3569</v>
      </c>
      <c r="F75" s="832" t="s">
        <v>3571</v>
      </c>
      <c r="G75" s="849">
        <v>14</v>
      </c>
      <c r="H75" s="849">
        <v>826</v>
      </c>
      <c r="I75" s="832">
        <v>0.93333333333333335</v>
      </c>
      <c r="J75" s="832">
        <v>59</v>
      </c>
      <c r="K75" s="849">
        <v>15</v>
      </c>
      <c r="L75" s="849">
        <v>885</v>
      </c>
      <c r="M75" s="832">
        <v>1</v>
      </c>
      <c r="N75" s="832">
        <v>59</v>
      </c>
      <c r="O75" s="849">
        <v>5</v>
      </c>
      <c r="P75" s="849">
        <v>295</v>
      </c>
      <c r="Q75" s="837">
        <v>0.33333333333333331</v>
      </c>
      <c r="R75" s="850">
        <v>59</v>
      </c>
    </row>
    <row r="76" spans="1:18" ht="14.4" customHeight="1" x14ac:dyDescent="0.3">
      <c r="A76" s="831" t="s">
        <v>3475</v>
      </c>
      <c r="B76" s="832" t="s">
        <v>3476</v>
      </c>
      <c r="C76" s="832" t="s">
        <v>614</v>
      </c>
      <c r="D76" s="832" t="s">
        <v>3464</v>
      </c>
      <c r="E76" s="832" t="s">
        <v>3572</v>
      </c>
      <c r="F76" s="832" t="s">
        <v>3573</v>
      </c>
      <c r="G76" s="849">
        <v>207</v>
      </c>
      <c r="H76" s="849">
        <v>42228</v>
      </c>
      <c r="I76" s="832">
        <v>0.95391705069124422</v>
      </c>
      <c r="J76" s="832">
        <v>204</v>
      </c>
      <c r="K76" s="849">
        <v>217</v>
      </c>
      <c r="L76" s="849">
        <v>44268</v>
      </c>
      <c r="M76" s="832">
        <v>1</v>
      </c>
      <c r="N76" s="832">
        <v>204</v>
      </c>
      <c r="O76" s="849">
        <v>192</v>
      </c>
      <c r="P76" s="849">
        <v>39360</v>
      </c>
      <c r="Q76" s="837">
        <v>0.88912984548658169</v>
      </c>
      <c r="R76" s="850">
        <v>205</v>
      </c>
    </row>
    <row r="77" spans="1:18" ht="14.4" customHeight="1" x14ac:dyDescent="0.3">
      <c r="A77" s="831" t="s">
        <v>3475</v>
      </c>
      <c r="B77" s="832" t="s">
        <v>3476</v>
      </c>
      <c r="C77" s="832" t="s">
        <v>614</v>
      </c>
      <c r="D77" s="832" t="s">
        <v>3464</v>
      </c>
      <c r="E77" s="832" t="s">
        <v>3572</v>
      </c>
      <c r="F77" s="832" t="s">
        <v>3574</v>
      </c>
      <c r="G77" s="849">
        <v>185</v>
      </c>
      <c r="H77" s="849">
        <v>37740</v>
      </c>
      <c r="I77" s="832">
        <v>1.2091503267973855</v>
      </c>
      <c r="J77" s="832">
        <v>204</v>
      </c>
      <c r="K77" s="849">
        <v>153</v>
      </c>
      <c r="L77" s="849">
        <v>31212</v>
      </c>
      <c r="M77" s="832">
        <v>1</v>
      </c>
      <c r="N77" s="832">
        <v>204</v>
      </c>
      <c r="O77" s="849">
        <v>144</v>
      </c>
      <c r="P77" s="849">
        <v>29520</v>
      </c>
      <c r="Q77" s="837">
        <v>0.94579008073817761</v>
      </c>
      <c r="R77" s="850">
        <v>205</v>
      </c>
    </row>
    <row r="78" spans="1:18" ht="14.4" customHeight="1" x14ac:dyDescent="0.3">
      <c r="A78" s="831" t="s">
        <v>3475</v>
      </c>
      <c r="B78" s="832" t="s">
        <v>3476</v>
      </c>
      <c r="C78" s="832" t="s">
        <v>614</v>
      </c>
      <c r="D78" s="832" t="s">
        <v>3464</v>
      </c>
      <c r="E78" s="832" t="s">
        <v>3575</v>
      </c>
      <c r="F78" s="832" t="s">
        <v>3576</v>
      </c>
      <c r="G78" s="849"/>
      <c r="H78" s="849"/>
      <c r="I78" s="832"/>
      <c r="J78" s="832"/>
      <c r="K78" s="849">
        <v>1</v>
      </c>
      <c r="L78" s="849">
        <v>319</v>
      </c>
      <c r="M78" s="832">
        <v>1</v>
      </c>
      <c r="N78" s="832">
        <v>319</v>
      </c>
      <c r="O78" s="849">
        <v>3</v>
      </c>
      <c r="P78" s="849">
        <v>1059</v>
      </c>
      <c r="Q78" s="837">
        <v>3.3197492163009406</v>
      </c>
      <c r="R78" s="850">
        <v>353</v>
      </c>
    </row>
    <row r="79" spans="1:18" ht="14.4" customHeight="1" x14ac:dyDescent="0.3">
      <c r="A79" s="831" t="s">
        <v>3475</v>
      </c>
      <c r="B79" s="832" t="s">
        <v>3476</v>
      </c>
      <c r="C79" s="832" t="s">
        <v>614</v>
      </c>
      <c r="D79" s="832" t="s">
        <v>3464</v>
      </c>
      <c r="E79" s="832" t="s">
        <v>3575</v>
      </c>
      <c r="F79" s="832" t="s">
        <v>3577</v>
      </c>
      <c r="G79" s="849">
        <v>1</v>
      </c>
      <c r="H79" s="849">
        <v>319</v>
      </c>
      <c r="I79" s="832">
        <v>0.5</v>
      </c>
      <c r="J79" s="832">
        <v>319</v>
      </c>
      <c r="K79" s="849">
        <v>2</v>
      </c>
      <c r="L79" s="849">
        <v>638</v>
      </c>
      <c r="M79" s="832">
        <v>1</v>
      </c>
      <c r="N79" s="832">
        <v>319</v>
      </c>
      <c r="O79" s="849"/>
      <c r="P79" s="849"/>
      <c r="Q79" s="837"/>
      <c r="R79" s="850"/>
    </row>
    <row r="80" spans="1:18" ht="14.4" customHeight="1" x14ac:dyDescent="0.3">
      <c r="A80" s="831" t="s">
        <v>3475</v>
      </c>
      <c r="B80" s="832" t="s">
        <v>3476</v>
      </c>
      <c r="C80" s="832" t="s">
        <v>614</v>
      </c>
      <c r="D80" s="832" t="s">
        <v>3464</v>
      </c>
      <c r="E80" s="832" t="s">
        <v>3578</v>
      </c>
      <c r="F80" s="832" t="s">
        <v>3579</v>
      </c>
      <c r="G80" s="849"/>
      <c r="H80" s="849"/>
      <c r="I80" s="832"/>
      <c r="J80" s="832"/>
      <c r="K80" s="849"/>
      <c r="L80" s="849"/>
      <c r="M80" s="832"/>
      <c r="N80" s="832"/>
      <c r="O80" s="849">
        <v>1</v>
      </c>
      <c r="P80" s="849">
        <v>133</v>
      </c>
      <c r="Q80" s="837"/>
      <c r="R80" s="850">
        <v>133</v>
      </c>
    </row>
    <row r="81" spans="1:18" ht="14.4" customHeight="1" x14ac:dyDescent="0.3">
      <c r="A81" s="831" t="s">
        <v>3475</v>
      </c>
      <c r="B81" s="832" t="s">
        <v>3476</v>
      </c>
      <c r="C81" s="832" t="s">
        <v>614</v>
      </c>
      <c r="D81" s="832" t="s">
        <v>3464</v>
      </c>
      <c r="E81" s="832" t="s">
        <v>3580</v>
      </c>
      <c r="F81" s="832" t="s">
        <v>3581</v>
      </c>
      <c r="G81" s="849"/>
      <c r="H81" s="849"/>
      <c r="I81" s="832"/>
      <c r="J81" s="832"/>
      <c r="K81" s="849">
        <v>1</v>
      </c>
      <c r="L81" s="849">
        <v>611</v>
      </c>
      <c r="M81" s="832">
        <v>1</v>
      </c>
      <c r="N81" s="832">
        <v>611</v>
      </c>
      <c r="O81" s="849"/>
      <c r="P81" s="849"/>
      <c r="Q81" s="837"/>
      <c r="R81" s="850"/>
    </row>
    <row r="82" spans="1:18" ht="14.4" customHeight="1" x14ac:dyDescent="0.3">
      <c r="A82" s="831" t="s">
        <v>3475</v>
      </c>
      <c r="B82" s="832" t="s">
        <v>3476</v>
      </c>
      <c r="C82" s="832" t="s">
        <v>614</v>
      </c>
      <c r="D82" s="832" t="s">
        <v>3464</v>
      </c>
      <c r="E82" s="832" t="s">
        <v>3580</v>
      </c>
      <c r="F82" s="832" t="s">
        <v>3582</v>
      </c>
      <c r="G82" s="849">
        <v>1</v>
      </c>
      <c r="H82" s="849">
        <v>610</v>
      </c>
      <c r="I82" s="832">
        <v>0.99836333878887074</v>
      </c>
      <c r="J82" s="832">
        <v>610</v>
      </c>
      <c r="K82" s="849">
        <v>1</v>
      </c>
      <c r="L82" s="849">
        <v>611</v>
      </c>
      <c r="M82" s="832">
        <v>1</v>
      </c>
      <c r="N82" s="832">
        <v>611</v>
      </c>
      <c r="O82" s="849">
        <v>2</v>
      </c>
      <c r="P82" s="849">
        <v>1498</v>
      </c>
      <c r="Q82" s="837">
        <v>2.4517184942716859</v>
      </c>
      <c r="R82" s="850">
        <v>749</v>
      </c>
    </row>
    <row r="83" spans="1:18" ht="14.4" customHeight="1" x14ac:dyDescent="0.3">
      <c r="A83" s="831" t="s">
        <v>3475</v>
      </c>
      <c r="B83" s="832" t="s">
        <v>3476</v>
      </c>
      <c r="C83" s="832" t="s">
        <v>614</v>
      </c>
      <c r="D83" s="832" t="s">
        <v>3464</v>
      </c>
      <c r="E83" s="832" t="s">
        <v>3583</v>
      </c>
      <c r="F83" s="832" t="s">
        <v>3584</v>
      </c>
      <c r="G83" s="849">
        <v>17</v>
      </c>
      <c r="H83" s="849">
        <v>1462</v>
      </c>
      <c r="I83" s="832">
        <v>0.73913043478260865</v>
      </c>
      <c r="J83" s="832">
        <v>86</v>
      </c>
      <c r="K83" s="849">
        <v>23</v>
      </c>
      <c r="L83" s="849">
        <v>1978</v>
      </c>
      <c r="M83" s="832">
        <v>1</v>
      </c>
      <c r="N83" s="832">
        <v>86</v>
      </c>
      <c r="O83" s="849">
        <v>14</v>
      </c>
      <c r="P83" s="849">
        <v>1218</v>
      </c>
      <c r="Q83" s="837">
        <v>0.61577350859453994</v>
      </c>
      <c r="R83" s="850">
        <v>87</v>
      </c>
    </row>
    <row r="84" spans="1:18" ht="14.4" customHeight="1" x14ac:dyDescent="0.3">
      <c r="A84" s="831" t="s">
        <v>3475</v>
      </c>
      <c r="B84" s="832" t="s">
        <v>3476</v>
      </c>
      <c r="C84" s="832" t="s">
        <v>614</v>
      </c>
      <c r="D84" s="832" t="s">
        <v>3464</v>
      </c>
      <c r="E84" s="832" t="s">
        <v>3583</v>
      </c>
      <c r="F84" s="832" t="s">
        <v>3585</v>
      </c>
      <c r="G84" s="849">
        <v>62</v>
      </c>
      <c r="H84" s="849">
        <v>5332</v>
      </c>
      <c r="I84" s="832">
        <v>0.83783783783783783</v>
      </c>
      <c r="J84" s="832">
        <v>86</v>
      </c>
      <c r="K84" s="849">
        <v>74</v>
      </c>
      <c r="L84" s="849">
        <v>6364</v>
      </c>
      <c r="M84" s="832">
        <v>1</v>
      </c>
      <c r="N84" s="832">
        <v>86</v>
      </c>
      <c r="O84" s="849">
        <v>82</v>
      </c>
      <c r="P84" s="849">
        <v>7134</v>
      </c>
      <c r="Q84" s="837">
        <v>1.1209930861093651</v>
      </c>
      <c r="R84" s="850">
        <v>87</v>
      </c>
    </row>
    <row r="85" spans="1:18" ht="14.4" customHeight="1" x14ac:dyDescent="0.3">
      <c r="A85" s="831" t="s">
        <v>3475</v>
      </c>
      <c r="B85" s="832" t="s">
        <v>3476</v>
      </c>
      <c r="C85" s="832" t="s">
        <v>620</v>
      </c>
      <c r="D85" s="832" t="s">
        <v>3461</v>
      </c>
      <c r="E85" s="832" t="s">
        <v>3462</v>
      </c>
      <c r="F85" s="832" t="s">
        <v>3463</v>
      </c>
      <c r="G85" s="849">
        <v>13.9</v>
      </c>
      <c r="H85" s="849">
        <v>2099.7000000000003</v>
      </c>
      <c r="I85" s="832">
        <v>3.6592889508539561</v>
      </c>
      <c r="J85" s="832">
        <v>151.05755395683454</v>
      </c>
      <c r="K85" s="849">
        <v>3.8000000000000003</v>
      </c>
      <c r="L85" s="849">
        <v>573.80000000000007</v>
      </c>
      <c r="M85" s="832">
        <v>1</v>
      </c>
      <c r="N85" s="832">
        <v>151</v>
      </c>
      <c r="O85" s="849">
        <v>2.6000000000000005</v>
      </c>
      <c r="P85" s="849">
        <v>181.25</v>
      </c>
      <c r="Q85" s="837">
        <v>0.31587661205995116</v>
      </c>
      <c r="R85" s="850">
        <v>69.711538461538453</v>
      </c>
    </row>
    <row r="86" spans="1:18" ht="14.4" customHeight="1" x14ac:dyDescent="0.3">
      <c r="A86" s="831" t="s">
        <v>3475</v>
      </c>
      <c r="B86" s="832" t="s">
        <v>3476</v>
      </c>
      <c r="C86" s="832" t="s">
        <v>620</v>
      </c>
      <c r="D86" s="832" t="s">
        <v>3464</v>
      </c>
      <c r="E86" s="832" t="s">
        <v>3518</v>
      </c>
      <c r="F86" s="832" t="s">
        <v>3520</v>
      </c>
      <c r="G86" s="849"/>
      <c r="H86" s="849"/>
      <c r="I86" s="832"/>
      <c r="J86" s="832"/>
      <c r="K86" s="849">
        <v>1</v>
      </c>
      <c r="L86" s="849">
        <v>126</v>
      </c>
      <c r="M86" s="832">
        <v>1</v>
      </c>
      <c r="N86" s="832">
        <v>126</v>
      </c>
      <c r="O86" s="849"/>
      <c r="P86" s="849"/>
      <c r="Q86" s="837"/>
      <c r="R86" s="850"/>
    </row>
    <row r="87" spans="1:18" ht="14.4" customHeight="1" x14ac:dyDescent="0.3">
      <c r="A87" s="831" t="s">
        <v>3475</v>
      </c>
      <c r="B87" s="832" t="s">
        <v>3476</v>
      </c>
      <c r="C87" s="832" t="s">
        <v>620</v>
      </c>
      <c r="D87" s="832" t="s">
        <v>3464</v>
      </c>
      <c r="E87" s="832" t="s">
        <v>3465</v>
      </c>
      <c r="F87" s="832" t="s">
        <v>3586</v>
      </c>
      <c r="G87" s="849"/>
      <c r="H87" s="849"/>
      <c r="I87" s="832"/>
      <c r="J87" s="832"/>
      <c r="K87" s="849">
        <v>1</v>
      </c>
      <c r="L87" s="849">
        <v>1310</v>
      </c>
      <c r="M87" s="832">
        <v>1</v>
      </c>
      <c r="N87" s="832">
        <v>1310</v>
      </c>
      <c r="O87" s="849"/>
      <c r="P87" s="849"/>
      <c r="Q87" s="837"/>
      <c r="R87" s="850"/>
    </row>
    <row r="88" spans="1:18" ht="14.4" customHeight="1" x14ac:dyDescent="0.3">
      <c r="A88" s="831" t="s">
        <v>3475</v>
      </c>
      <c r="B88" s="832" t="s">
        <v>3476</v>
      </c>
      <c r="C88" s="832" t="s">
        <v>620</v>
      </c>
      <c r="D88" s="832" t="s">
        <v>3464</v>
      </c>
      <c r="E88" s="832" t="s">
        <v>3467</v>
      </c>
      <c r="F88" s="832" t="s">
        <v>3587</v>
      </c>
      <c r="G88" s="849">
        <v>1</v>
      </c>
      <c r="H88" s="849">
        <v>1027</v>
      </c>
      <c r="I88" s="832">
        <v>0.99902723735408561</v>
      </c>
      <c r="J88" s="832">
        <v>1027</v>
      </c>
      <c r="K88" s="849">
        <v>1</v>
      </c>
      <c r="L88" s="849">
        <v>1028</v>
      </c>
      <c r="M88" s="832">
        <v>1</v>
      </c>
      <c r="N88" s="832">
        <v>1028</v>
      </c>
      <c r="O88" s="849"/>
      <c r="P88" s="849"/>
      <c r="Q88" s="837"/>
      <c r="R88" s="850"/>
    </row>
    <row r="89" spans="1:18" ht="14.4" customHeight="1" x14ac:dyDescent="0.3">
      <c r="A89" s="831" t="s">
        <v>3475</v>
      </c>
      <c r="B89" s="832" t="s">
        <v>3476</v>
      </c>
      <c r="C89" s="832" t="s">
        <v>620</v>
      </c>
      <c r="D89" s="832" t="s">
        <v>3464</v>
      </c>
      <c r="E89" s="832" t="s">
        <v>3529</v>
      </c>
      <c r="F89" s="832" t="s">
        <v>3531</v>
      </c>
      <c r="G89" s="849"/>
      <c r="H89" s="849"/>
      <c r="I89" s="832"/>
      <c r="J89" s="832"/>
      <c r="K89" s="849">
        <v>1</v>
      </c>
      <c r="L89" s="849">
        <v>33.33</v>
      </c>
      <c r="M89" s="832">
        <v>1</v>
      </c>
      <c r="N89" s="832">
        <v>33.33</v>
      </c>
      <c r="O89" s="849"/>
      <c r="P89" s="849"/>
      <c r="Q89" s="837"/>
      <c r="R89" s="850"/>
    </row>
    <row r="90" spans="1:18" ht="14.4" customHeight="1" x14ac:dyDescent="0.3">
      <c r="A90" s="831" t="s">
        <v>3475</v>
      </c>
      <c r="B90" s="832" t="s">
        <v>3476</v>
      </c>
      <c r="C90" s="832" t="s">
        <v>620</v>
      </c>
      <c r="D90" s="832" t="s">
        <v>3464</v>
      </c>
      <c r="E90" s="832" t="s">
        <v>3469</v>
      </c>
      <c r="F90" s="832" t="s">
        <v>3538</v>
      </c>
      <c r="G90" s="849">
        <v>20</v>
      </c>
      <c r="H90" s="849">
        <v>1720</v>
      </c>
      <c r="I90" s="832">
        <v>1</v>
      </c>
      <c r="J90" s="832">
        <v>86</v>
      </c>
      <c r="K90" s="849">
        <v>20</v>
      </c>
      <c r="L90" s="849">
        <v>1720</v>
      </c>
      <c r="M90" s="832">
        <v>1</v>
      </c>
      <c r="N90" s="832">
        <v>86</v>
      </c>
      <c r="O90" s="849">
        <v>8</v>
      </c>
      <c r="P90" s="849">
        <v>688</v>
      </c>
      <c r="Q90" s="837">
        <v>0.4</v>
      </c>
      <c r="R90" s="850">
        <v>86</v>
      </c>
    </row>
    <row r="91" spans="1:18" ht="14.4" customHeight="1" x14ac:dyDescent="0.3">
      <c r="A91" s="831" t="s">
        <v>3475</v>
      </c>
      <c r="B91" s="832" t="s">
        <v>3476</v>
      </c>
      <c r="C91" s="832" t="s">
        <v>620</v>
      </c>
      <c r="D91" s="832" t="s">
        <v>3464</v>
      </c>
      <c r="E91" s="832" t="s">
        <v>3469</v>
      </c>
      <c r="F91" s="832" t="s">
        <v>3470</v>
      </c>
      <c r="G91" s="849">
        <v>30</v>
      </c>
      <c r="H91" s="849">
        <v>2580</v>
      </c>
      <c r="I91" s="832">
        <v>1.6666666666666667</v>
      </c>
      <c r="J91" s="832">
        <v>86</v>
      </c>
      <c r="K91" s="849">
        <v>18</v>
      </c>
      <c r="L91" s="849">
        <v>1548</v>
      </c>
      <c r="M91" s="832">
        <v>1</v>
      </c>
      <c r="N91" s="832">
        <v>86</v>
      </c>
      <c r="O91" s="849">
        <v>9</v>
      </c>
      <c r="P91" s="849">
        <v>774</v>
      </c>
      <c r="Q91" s="837">
        <v>0.5</v>
      </c>
      <c r="R91" s="850">
        <v>86</v>
      </c>
    </row>
    <row r="92" spans="1:18" ht="14.4" customHeight="1" x14ac:dyDescent="0.3">
      <c r="A92" s="831" t="s">
        <v>3475</v>
      </c>
      <c r="B92" s="832" t="s">
        <v>3476</v>
      </c>
      <c r="C92" s="832" t="s">
        <v>620</v>
      </c>
      <c r="D92" s="832" t="s">
        <v>3464</v>
      </c>
      <c r="E92" s="832" t="s">
        <v>3564</v>
      </c>
      <c r="F92" s="832" t="s">
        <v>3588</v>
      </c>
      <c r="G92" s="849">
        <v>15</v>
      </c>
      <c r="H92" s="849">
        <v>10815</v>
      </c>
      <c r="I92" s="832">
        <v>2.4965373961218837</v>
      </c>
      <c r="J92" s="832">
        <v>721</v>
      </c>
      <c r="K92" s="849">
        <v>6</v>
      </c>
      <c r="L92" s="849">
        <v>4332</v>
      </c>
      <c r="M92" s="832">
        <v>1</v>
      </c>
      <c r="N92" s="832">
        <v>722</v>
      </c>
      <c r="O92" s="849">
        <v>6</v>
      </c>
      <c r="P92" s="849">
        <v>4338</v>
      </c>
      <c r="Q92" s="837">
        <v>1.0013850415512466</v>
      </c>
      <c r="R92" s="850">
        <v>723</v>
      </c>
    </row>
    <row r="93" spans="1:18" ht="14.4" customHeight="1" x14ac:dyDescent="0.3">
      <c r="A93" s="831" t="s">
        <v>3475</v>
      </c>
      <c r="B93" s="832" t="s">
        <v>3476</v>
      </c>
      <c r="C93" s="832" t="s">
        <v>620</v>
      </c>
      <c r="D93" s="832" t="s">
        <v>3464</v>
      </c>
      <c r="E93" s="832" t="s">
        <v>3564</v>
      </c>
      <c r="F93" s="832" t="s">
        <v>3565</v>
      </c>
      <c r="G93" s="849">
        <v>24</v>
      </c>
      <c r="H93" s="849">
        <v>17304</v>
      </c>
      <c r="I93" s="832">
        <v>1.4098093531041225</v>
      </c>
      <c r="J93" s="832">
        <v>721</v>
      </c>
      <c r="K93" s="849">
        <v>17</v>
      </c>
      <c r="L93" s="849">
        <v>12274</v>
      </c>
      <c r="M93" s="832">
        <v>1</v>
      </c>
      <c r="N93" s="832">
        <v>722</v>
      </c>
      <c r="O93" s="849">
        <v>7</v>
      </c>
      <c r="P93" s="849">
        <v>5061</v>
      </c>
      <c r="Q93" s="837">
        <v>0.41233501710933679</v>
      </c>
      <c r="R93" s="850">
        <v>723</v>
      </c>
    </row>
    <row r="94" spans="1:18" ht="14.4" customHeight="1" x14ac:dyDescent="0.3">
      <c r="A94" s="831" t="s">
        <v>3475</v>
      </c>
      <c r="B94" s="832" t="s">
        <v>3476</v>
      </c>
      <c r="C94" s="832" t="s">
        <v>620</v>
      </c>
      <c r="D94" s="832" t="s">
        <v>3464</v>
      </c>
      <c r="E94" s="832" t="s">
        <v>3589</v>
      </c>
      <c r="F94" s="832" t="s">
        <v>3590</v>
      </c>
      <c r="G94" s="849">
        <v>3</v>
      </c>
      <c r="H94" s="849">
        <v>3921</v>
      </c>
      <c r="I94" s="832"/>
      <c r="J94" s="832">
        <v>1307</v>
      </c>
      <c r="K94" s="849"/>
      <c r="L94" s="849"/>
      <c r="M94" s="832"/>
      <c r="N94" s="832"/>
      <c r="O94" s="849"/>
      <c r="P94" s="849"/>
      <c r="Q94" s="837"/>
      <c r="R94" s="850"/>
    </row>
    <row r="95" spans="1:18" ht="14.4" customHeight="1" x14ac:dyDescent="0.3">
      <c r="A95" s="831" t="s">
        <v>3475</v>
      </c>
      <c r="B95" s="832" t="s">
        <v>3476</v>
      </c>
      <c r="C95" s="832" t="s">
        <v>620</v>
      </c>
      <c r="D95" s="832" t="s">
        <v>3464</v>
      </c>
      <c r="E95" s="832" t="s">
        <v>3471</v>
      </c>
      <c r="F95" s="832" t="s">
        <v>3591</v>
      </c>
      <c r="G95" s="849">
        <v>5</v>
      </c>
      <c r="H95" s="849">
        <v>2500</v>
      </c>
      <c r="I95" s="832">
        <v>2.5</v>
      </c>
      <c r="J95" s="832">
        <v>500</v>
      </c>
      <c r="K95" s="849">
        <v>2</v>
      </c>
      <c r="L95" s="849">
        <v>1000</v>
      </c>
      <c r="M95" s="832">
        <v>1</v>
      </c>
      <c r="N95" s="832">
        <v>500</v>
      </c>
      <c r="O95" s="849">
        <v>1</v>
      </c>
      <c r="P95" s="849">
        <v>501</v>
      </c>
      <c r="Q95" s="837">
        <v>0.501</v>
      </c>
      <c r="R95" s="850">
        <v>501</v>
      </c>
    </row>
    <row r="96" spans="1:18" ht="14.4" customHeight="1" x14ac:dyDescent="0.3">
      <c r="A96" s="831" t="s">
        <v>3475</v>
      </c>
      <c r="B96" s="832" t="s">
        <v>3476</v>
      </c>
      <c r="C96" s="832" t="s">
        <v>620</v>
      </c>
      <c r="D96" s="832" t="s">
        <v>3464</v>
      </c>
      <c r="E96" s="832" t="s">
        <v>3471</v>
      </c>
      <c r="F96" s="832" t="s">
        <v>3472</v>
      </c>
      <c r="G96" s="849">
        <v>1</v>
      </c>
      <c r="H96" s="849">
        <v>500</v>
      </c>
      <c r="I96" s="832">
        <v>0.5</v>
      </c>
      <c r="J96" s="832">
        <v>500</v>
      </c>
      <c r="K96" s="849">
        <v>2</v>
      </c>
      <c r="L96" s="849">
        <v>1000</v>
      </c>
      <c r="M96" s="832">
        <v>1</v>
      </c>
      <c r="N96" s="832">
        <v>500</v>
      </c>
      <c r="O96" s="849">
        <v>2</v>
      </c>
      <c r="P96" s="849">
        <v>1002</v>
      </c>
      <c r="Q96" s="837">
        <v>1.002</v>
      </c>
      <c r="R96" s="850">
        <v>501</v>
      </c>
    </row>
    <row r="97" spans="1:18" ht="14.4" customHeight="1" x14ac:dyDescent="0.3">
      <c r="A97" s="831" t="s">
        <v>3475</v>
      </c>
      <c r="B97" s="832" t="s">
        <v>3476</v>
      </c>
      <c r="C97" s="832" t="s">
        <v>620</v>
      </c>
      <c r="D97" s="832" t="s">
        <v>3464</v>
      </c>
      <c r="E97" s="832" t="s">
        <v>3592</v>
      </c>
      <c r="F97" s="832" t="s">
        <v>3593</v>
      </c>
      <c r="G97" s="849">
        <v>3</v>
      </c>
      <c r="H97" s="849">
        <v>11130</v>
      </c>
      <c r="I97" s="832">
        <v>0.99919202800969564</v>
      </c>
      <c r="J97" s="832">
        <v>3710</v>
      </c>
      <c r="K97" s="849">
        <v>3</v>
      </c>
      <c r="L97" s="849">
        <v>11139</v>
      </c>
      <c r="M97" s="832">
        <v>1</v>
      </c>
      <c r="N97" s="832">
        <v>3713</v>
      </c>
      <c r="O97" s="849"/>
      <c r="P97" s="849"/>
      <c r="Q97" s="837"/>
      <c r="R97" s="850"/>
    </row>
    <row r="98" spans="1:18" ht="14.4" customHeight="1" x14ac:dyDescent="0.3">
      <c r="A98" s="831" t="s">
        <v>3475</v>
      </c>
      <c r="B98" s="832" t="s">
        <v>3476</v>
      </c>
      <c r="C98" s="832" t="s">
        <v>620</v>
      </c>
      <c r="D98" s="832" t="s">
        <v>3464</v>
      </c>
      <c r="E98" s="832" t="s">
        <v>3592</v>
      </c>
      <c r="F98" s="832" t="s">
        <v>3594</v>
      </c>
      <c r="G98" s="849">
        <v>3</v>
      </c>
      <c r="H98" s="849">
        <v>11130</v>
      </c>
      <c r="I98" s="832">
        <v>0.59951521680581743</v>
      </c>
      <c r="J98" s="832">
        <v>3710</v>
      </c>
      <c r="K98" s="849">
        <v>5</v>
      </c>
      <c r="L98" s="849">
        <v>18565</v>
      </c>
      <c r="M98" s="832">
        <v>1</v>
      </c>
      <c r="N98" s="832">
        <v>3713</v>
      </c>
      <c r="O98" s="849"/>
      <c r="P98" s="849"/>
      <c r="Q98" s="837"/>
      <c r="R98" s="850"/>
    </row>
    <row r="99" spans="1:18" ht="14.4" customHeight="1" x14ac:dyDescent="0.3">
      <c r="A99" s="831" t="s">
        <v>3475</v>
      </c>
      <c r="B99" s="832" t="s">
        <v>3476</v>
      </c>
      <c r="C99" s="832" t="s">
        <v>620</v>
      </c>
      <c r="D99" s="832" t="s">
        <v>3464</v>
      </c>
      <c r="E99" s="832" t="s">
        <v>3595</v>
      </c>
      <c r="F99" s="832" t="s">
        <v>3596</v>
      </c>
      <c r="G99" s="849">
        <v>1</v>
      </c>
      <c r="H99" s="849">
        <v>504</v>
      </c>
      <c r="I99" s="832">
        <v>0.5</v>
      </c>
      <c r="J99" s="832">
        <v>504</v>
      </c>
      <c r="K99" s="849">
        <v>2</v>
      </c>
      <c r="L99" s="849">
        <v>1008</v>
      </c>
      <c r="M99" s="832">
        <v>1</v>
      </c>
      <c r="N99" s="832">
        <v>504</v>
      </c>
      <c r="O99" s="849"/>
      <c r="P99" s="849"/>
      <c r="Q99" s="837"/>
      <c r="R99" s="850"/>
    </row>
    <row r="100" spans="1:18" ht="14.4" customHeight="1" x14ac:dyDescent="0.3">
      <c r="A100" s="831" t="s">
        <v>3475</v>
      </c>
      <c r="B100" s="832" t="s">
        <v>3476</v>
      </c>
      <c r="C100" s="832" t="s">
        <v>620</v>
      </c>
      <c r="D100" s="832" t="s">
        <v>3464</v>
      </c>
      <c r="E100" s="832" t="s">
        <v>3595</v>
      </c>
      <c r="F100" s="832" t="s">
        <v>3597</v>
      </c>
      <c r="G100" s="849">
        <v>2</v>
      </c>
      <c r="H100" s="849">
        <v>1008</v>
      </c>
      <c r="I100" s="832"/>
      <c r="J100" s="832">
        <v>504</v>
      </c>
      <c r="K100" s="849"/>
      <c r="L100" s="849"/>
      <c r="M100" s="832"/>
      <c r="N100" s="832"/>
      <c r="O100" s="849">
        <v>1</v>
      </c>
      <c r="P100" s="849">
        <v>505</v>
      </c>
      <c r="Q100" s="837"/>
      <c r="R100" s="850">
        <v>505</v>
      </c>
    </row>
    <row r="101" spans="1:18" ht="14.4" customHeight="1" x14ac:dyDescent="0.3">
      <c r="A101" s="831" t="s">
        <v>3475</v>
      </c>
      <c r="B101" s="832" t="s">
        <v>3476</v>
      </c>
      <c r="C101" s="832" t="s">
        <v>620</v>
      </c>
      <c r="D101" s="832" t="s">
        <v>3464</v>
      </c>
      <c r="E101" s="832" t="s">
        <v>3598</v>
      </c>
      <c r="F101" s="832" t="s">
        <v>3599</v>
      </c>
      <c r="G101" s="849">
        <v>1</v>
      </c>
      <c r="H101" s="849">
        <v>2619</v>
      </c>
      <c r="I101" s="832"/>
      <c r="J101" s="832">
        <v>2619</v>
      </c>
      <c r="K101" s="849"/>
      <c r="L101" s="849"/>
      <c r="M101" s="832"/>
      <c r="N101" s="832"/>
      <c r="O101" s="849"/>
      <c r="P101" s="849"/>
      <c r="Q101" s="837"/>
      <c r="R101" s="850"/>
    </row>
    <row r="102" spans="1:18" ht="14.4" customHeight="1" thickBot="1" x14ac:dyDescent="0.35">
      <c r="A102" s="839" t="s">
        <v>3475</v>
      </c>
      <c r="B102" s="840" t="s">
        <v>3476</v>
      </c>
      <c r="C102" s="840" t="s">
        <v>620</v>
      </c>
      <c r="D102" s="840" t="s">
        <v>3464</v>
      </c>
      <c r="E102" s="840" t="s">
        <v>3600</v>
      </c>
      <c r="F102" s="840" t="s">
        <v>3601</v>
      </c>
      <c r="G102" s="851">
        <v>1</v>
      </c>
      <c r="H102" s="851">
        <v>1154</v>
      </c>
      <c r="I102" s="840"/>
      <c r="J102" s="840">
        <v>1154</v>
      </c>
      <c r="K102" s="851"/>
      <c r="L102" s="851"/>
      <c r="M102" s="840"/>
      <c r="N102" s="840"/>
      <c r="O102" s="851"/>
      <c r="P102" s="851"/>
      <c r="Q102" s="845"/>
      <c r="R102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730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3603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13153.05</v>
      </c>
      <c r="I3" s="208">
        <f t="shared" si="0"/>
        <v>1544238.5999999996</v>
      </c>
      <c r="J3" s="78"/>
      <c r="K3" s="78"/>
      <c r="L3" s="208">
        <f t="shared" si="0"/>
        <v>14021.700000000003</v>
      </c>
      <c r="M3" s="208">
        <f t="shared" si="0"/>
        <v>1616109.9999999998</v>
      </c>
      <c r="N3" s="78"/>
      <c r="O3" s="78"/>
      <c r="P3" s="208">
        <f t="shared" si="0"/>
        <v>14911.650000000001</v>
      </c>
      <c r="Q3" s="208">
        <f t="shared" si="0"/>
        <v>1688696.5000000002</v>
      </c>
      <c r="R3" s="79">
        <f>IF(M3=0,0,Q3/M3)</f>
        <v>1.0449143313264571</v>
      </c>
      <c r="S3" s="209">
        <f>IF(P3=0,0,Q3/P3)</f>
        <v>113.24679026130576</v>
      </c>
    </row>
    <row r="4" spans="1:19" ht="14.4" customHeight="1" x14ac:dyDescent="0.3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2017</v>
      </c>
      <c r="M4" s="635"/>
      <c r="N4" s="206"/>
      <c r="O4" s="206"/>
      <c r="P4" s="634">
        <v>2018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3460</v>
      </c>
      <c r="C6" s="825" t="s">
        <v>620</v>
      </c>
      <c r="D6" s="825" t="s">
        <v>1310</v>
      </c>
      <c r="E6" s="825" t="s">
        <v>3461</v>
      </c>
      <c r="F6" s="825" t="s">
        <v>3462</v>
      </c>
      <c r="G6" s="825" t="s">
        <v>3463</v>
      </c>
      <c r="H6" s="225"/>
      <c r="I6" s="225"/>
      <c r="J6" s="825"/>
      <c r="K6" s="825"/>
      <c r="L6" s="225">
        <v>1.2000000000000002</v>
      </c>
      <c r="M6" s="225">
        <v>181.28</v>
      </c>
      <c r="N6" s="825">
        <v>1</v>
      </c>
      <c r="O6" s="825">
        <v>151.06666666666663</v>
      </c>
      <c r="P6" s="225"/>
      <c r="Q6" s="225"/>
      <c r="R6" s="830"/>
      <c r="S6" s="848"/>
    </row>
    <row r="7" spans="1:19" ht="14.4" customHeight="1" x14ac:dyDescent="0.3">
      <c r="A7" s="831"/>
      <c r="B7" s="832" t="s">
        <v>3460</v>
      </c>
      <c r="C7" s="832" t="s">
        <v>620</v>
      </c>
      <c r="D7" s="832" t="s">
        <v>1310</v>
      </c>
      <c r="E7" s="832" t="s">
        <v>3464</v>
      </c>
      <c r="F7" s="832" t="s">
        <v>3465</v>
      </c>
      <c r="G7" s="832" t="s">
        <v>3466</v>
      </c>
      <c r="H7" s="849"/>
      <c r="I7" s="849"/>
      <c r="J7" s="832"/>
      <c r="K7" s="832"/>
      <c r="L7" s="849">
        <v>1</v>
      </c>
      <c r="M7" s="849">
        <v>1310</v>
      </c>
      <c r="N7" s="832">
        <v>1</v>
      </c>
      <c r="O7" s="832">
        <v>1310</v>
      </c>
      <c r="P7" s="849"/>
      <c r="Q7" s="849"/>
      <c r="R7" s="837"/>
      <c r="S7" s="850"/>
    </row>
    <row r="8" spans="1:19" ht="14.4" customHeight="1" x14ac:dyDescent="0.3">
      <c r="A8" s="831"/>
      <c r="B8" s="832" t="s">
        <v>3460</v>
      </c>
      <c r="C8" s="832" t="s">
        <v>620</v>
      </c>
      <c r="D8" s="832" t="s">
        <v>1310</v>
      </c>
      <c r="E8" s="832" t="s">
        <v>3464</v>
      </c>
      <c r="F8" s="832" t="s">
        <v>3467</v>
      </c>
      <c r="G8" s="832" t="s">
        <v>3468</v>
      </c>
      <c r="H8" s="849"/>
      <c r="I8" s="849"/>
      <c r="J8" s="832"/>
      <c r="K8" s="832"/>
      <c r="L8" s="849">
        <v>1</v>
      </c>
      <c r="M8" s="849">
        <v>1028</v>
      </c>
      <c r="N8" s="832">
        <v>1</v>
      </c>
      <c r="O8" s="832">
        <v>1028</v>
      </c>
      <c r="P8" s="849"/>
      <c r="Q8" s="849"/>
      <c r="R8" s="837"/>
      <c r="S8" s="850"/>
    </row>
    <row r="9" spans="1:19" ht="14.4" customHeight="1" x14ac:dyDescent="0.3">
      <c r="A9" s="831"/>
      <c r="B9" s="832" t="s">
        <v>3460</v>
      </c>
      <c r="C9" s="832" t="s">
        <v>620</v>
      </c>
      <c r="D9" s="832" t="s">
        <v>1310</v>
      </c>
      <c r="E9" s="832" t="s">
        <v>3464</v>
      </c>
      <c r="F9" s="832" t="s">
        <v>3469</v>
      </c>
      <c r="G9" s="832" t="s">
        <v>3470</v>
      </c>
      <c r="H9" s="849"/>
      <c r="I9" s="849"/>
      <c r="J9" s="832"/>
      <c r="K9" s="832"/>
      <c r="L9" s="849">
        <v>3</v>
      </c>
      <c r="M9" s="849">
        <v>258</v>
      </c>
      <c r="N9" s="832">
        <v>1</v>
      </c>
      <c r="O9" s="832">
        <v>86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3460</v>
      </c>
      <c r="C10" s="832" t="s">
        <v>620</v>
      </c>
      <c r="D10" s="832" t="s">
        <v>1310</v>
      </c>
      <c r="E10" s="832" t="s">
        <v>3464</v>
      </c>
      <c r="F10" s="832" t="s">
        <v>3471</v>
      </c>
      <c r="G10" s="832" t="s">
        <v>3472</v>
      </c>
      <c r="H10" s="849"/>
      <c r="I10" s="849"/>
      <c r="J10" s="832"/>
      <c r="K10" s="832"/>
      <c r="L10" s="849">
        <v>1</v>
      </c>
      <c r="M10" s="849">
        <v>500</v>
      </c>
      <c r="N10" s="832">
        <v>1</v>
      </c>
      <c r="O10" s="832">
        <v>500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3460</v>
      </c>
      <c r="C11" s="832" t="s">
        <v>620</v>
      </c>
      <c r="D11" s="832" t="s">
        <v>1318</v>
      </c>
      <c r="E11" s="832" t="s">
        <v>3461</v>
      </c>
      <c r="F11" s="832" t="s">
        <v>3462</v>
      </c>
      <c r="G11" s="832" t="s">
        <v>3463</v>
      </c>
      <c r="H11" s="849">
        <v>0.1</v>
      </c>
      <c r="I11" s="849">
        <v>15.1</v>
      </c>
      <c r="J11" s="832"/>
      <c r="K11" s="832">
        <v>151</v>
      </c>
      <c r="L11" s="849"/>
      <c r="M11" s="849"/>
      <c r="N11" s="832"/>
      <c r="O11" s="832"/>
      <c r="P11" s="849"/>
      <c r="Q11" s="849"/>
      <c r="R11" s="837"/>
      <c r="S11" s="850"/>
    </row>
    <row r="12" spans="1:19" ht="14.4" customHeight="1" x14ac:dyDescent="0.3">
      <c r="A12" s="831"/>
      <c r="B12" s="832" t="s">
        <v>3460</v>
      </c>
      <c r="C12" s="832" t="s">
        <v>620</v>
      </c>
      <c r="D12" s="832" t="s">
        <v>1318</v>
      </c>
      <c r="E12" s="832" t="s">
        <v>3464</v>
      </c>
      <c r="F12" s="832" t="s">
        <v>3469</v>
      </c>
      <c r="G12" s="832" t="s">
        <v>3470</v>
      </c>
      <c r="H12" s="849">
        <v>1</v>
      </c>
      <c r="I12" s="849">
        <v>86</v>
      </c>
      <c r="J12" s="832"/>
      <c r="K12" s="832">
        <v>86</v>
      </c>
      <c r="L12" s="849"/>
      <c r="M12" s="849"/>
      <c r="N12" s="832"/>
      <c r="O12" s="832"/>
      <c r="P12" s="849"/>
      <c r="Q12" s="849"/>
      <c r="R12" s="837"/>
      <c r="S12" s="850"/>
    </row>
    <row r="13" spans="1:19" ht="14.4" customHeight="1" x14ac:dyDescent="0.3">
      <c r="A13" s="831"/>
      <c r="B13" s="832" t="s">
        <v>3460</v>
      </c>
      <c r="C13" s="832" t="s">
        <v>620</v>
      </c>
      <c r="D13" s="832" t="s">
        <v>1318</v>
      </c>
      <c r="E13" s="832" t="s">
        <v>3464</v>
      </c>
      <c r="F13" s="832" t="s">
        <v>3471</v>
      </c>
      <c r="G13" s="832" t="s">
        <v>3472</v>
      </c>
      <c r="H13" s="849">
        <v>1</v>
      </c>
      <c r="I13" s="849">
        <v>500</v>
      </c>
      <c r="J13" s="832"/>
      <c r="K13" s="832">
        <v>500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" customHeight="1" x14ac:dyDescent="0.3">
      <c r="A14" s="831"/>
      <c r="B14" s="832" t="s">
        <v>3460</v>
      </c>
      <c r="C14" s="832" t="s">
        <v>620</v>
      </c>
      <c r="D14" s="832" t="s">
        <v>1318</v>
      </c>
      <c r="E14" s="832" t="s">
        <v>3464</v>
      </c>
      <c r="F14" s="832" t="s">
        <v>3473</v>
      </c>
      <c r="G14" s="832" t="s">
        <v>3474</v>
      </c>
      <c r="H14" s="849">
        <v>1</v>
      </c>
      <c r="I14" s="849">
        <v>0</v>
      </c>
      <c r="J14" s="832"/>
      <c r="K14" s="832">
        <v>0</v>
      </c>
      <c r="L14" s="849"/>
      <c r="M14" s="849"/>
      <c r="N14" s="832"/>
      <c r="O14" s="832"/>
      <c r="P14" s="849"/>
      <c r="Q14" s="849"/>
      <c r="R14" s="837"/>
      <c r="S14" s="850"/>
    </row>
    <row r="15" spans="1:19" ht="14.4" customHeight="1" x14ac:dyDescent="0.3">
      <c r="A15" s="831" t="s">
        <v>3475</v>
      </c>
      <c r="B15" s="832" t="s">
        <v>3476</v>
      </c>
      <c r="C15" s="832" t="s">
        <v>614</v>
      </c>
      <c r="D15" s="832" t="s">
        <v>3458</v>
      </c>
      <c r="E15" s="832" t="s">
        <v>3461</v>
      </c>
      <c r="F15" s="832" t="s">
        <v>3462</v>
      </c>
      <c r="G15" s="832" t="s">
        <v>3463</v>
      </c>
      <c r="H15" s="849">
        <v>0.15000000000000002</v>
      </c>
      <c r="I15" s="849">
        <v>22.65</v>
      </c>
      <c r="J15" s="832"/>
      <c r="K15" s="832">
        <v>150.99999999999997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 t="s">
        <v>3475</v>
      </c>
      <c r="B16" s="832" t="s">
        <v>3476</v>
      </c>
      <c r="C16" s="832" t="s">
        <v>614</v>
      </c>
      <c r="D16" s="832" t="s">
        <v>3458</v>
      </c>
      <c r="E16" s="832" t="s">
        <v>3461</v>
      </c>
      <c r="F16" s="832" t="s">
        <v>3477</v>
      </c>
      <c r="G16" s="832" t="s">
        <v>793</v>
      </c>
      <c r="H16" s="849">
        <v>3</v>
      </c>
      <c r="I16" s="849">
        <v>63.39</v>
      </c>
      <c r="J16" s="832"/>
      <c r="K16" s="832">
        <v>21.13</v>
      </c>
      <c r="L16" s="849"/>
      <c r="M16" s="849"/>
      <c r="N16" s="832"/>
      <c r="O16" s="832"/>
      <c r="P16" s="849"/>
      <c r="Q16" s="849"/>
      <c r="R16" s="837"/>
      <c r="S16" s="850"/>
    </row>
    <row r="17" spans="1:19" ht="14.4" customHeight="1" x14ac:dyDescent="0.3">
      <c r="A17" s="831" t="s">
        <v>3475</v>
      </c>
      <c r="B17" s="832" t="s">
        <v>3476</v>
      </c>
      <c r="C17" s="832" t="s">
        <v>614</v>
      </c>
      <c r="D17" s="832" t="s">
        <v>3458</v>
      </c>
      <c r="E17" s="832" t="s">
        <v>3464</v>
      </c>
      <c r="F17" s="832" t="s">
        <v>3489</v>
      </c>
      <c r="G17" s="832" t="s">
        <v>3490</v>
      </c>
      <c r="H17" s="849">
        <v>1</v>
      </c>
      <c r="I17" s="849">
        <v>106</v>
      </c>
      <c r="J17" s="832"/>
      <c r="K17" s="832">
        <v>106</v>
      </c>
      <c r="L17" s="849"/>
      <c r="M17" s="849"/>
      <c r="N17" s="832"/>
      <c r="O17" s="832"/>
      <c r="P17" s="849"/>
      <c r="Q17" s="849"/>
      <c r="R17" s="837"/>
      <c r="S17" s="850"/>
    </row>
    <row r="18" spans="1:19" ht="14.4" customHeight="1" x14ac:dyDescent="0.3">
      <c r="A18" s="831" t="s">
        <v>3475</v>
      </c>
      <c r="B18" s="832" t="s">
        <v>3476</v>
      </c>
      <c r="C18" s="832" t="s">
        <v>614</v>
      </c>
      <c r="D18" s="832" t="s">
        <v>3458</v>
      </c>
      <c r="E18" s="832" t="s">
        <v>3464</v>
      </c>
      <c r="F18" s="832" t="s">
        <v>3489</v>
      </c>
      <c r="G18" s="832" t="s">
        <v>3491</v>
      </c>
      <c r="H18" s="849">
        <v>2</v>
      </c>
      <c r="I18" s="849">
        <v>212</v>
      </c>
      <c r="J18" s="832"/>
      <c r="K18" s="832">
        <v>106</v>
      </c>
      <c r="L18" s="849"/>
      <c r="M18" s="849"/>
      <c r="N18" s="832"/>
      <c r="O18" s="832"/>
      <c r="P18" s="849"/>
      <c r="Q18" s="849"/>
      <c r="R18" s="837"/>
      <c r="S18" s="850"/>
    </row>
    <row r="19" spans="1:19" ht="14.4" customHeight="1" x14ac:dyDescent="0.3">
      <c r="A19" s="831" t="s">
        <v>3475</v>
      </c>
      <c r="B19" s="832" t="s">
        <v>3476</v>
      </c>
      <c r="C19" s="832" t="s">
        <v>614</v>
      </c>
      <c r="D19" s="832" t="s">
        <v>3458</v>
      </c>
      <c r="E19" s="832" t="s">
        <v>3464</v>
      </c>
      <c r="F19" s="832" t="s">
        <v>3492</v>
      </c>
      <c r="G19" s="832" t="s">
        <v>3493</v>
      </c>
      <c r="H19" s="849">
        <v>1</v>
      </c>
      <c r="I19" s="849">
        <v>37</v>
      </c>
      <c r="J19" s="832"/>
      <c r="K19" s="832">
        <v>37</v>
      </c>
      <c r="L19" s="849"/>
      <c r="M19" s="849"/>
      <c r="N19" s="832"/>
      <c r="O19" s="832"/>
      <c r="P19" s="849"/>
      <c r="Q19" s="849"/>
      <c r="R19" s="837"/>
      <c r="S19" s="850"/>
    </row>
    <row r="20" spans="1:19" ht="14.4" customHeight="1" x14ac:dyDescent="0.3">
      <c r="A20" s="831" t="s">
        <v>3475</v>
      </c>
      <c r="B20" s="832" t="s">
        <v>3476</v>
      </c>
      <c r="C20" s="832" t="s">
        <v>614</v>
      </c>
      <c r="D20" s="832" t="s">
        <v>3458</v>
      </c>
      <c r="E20" s="832" t="s">
        <v>3464</v>
      </c>
      <c r="F20" s="832" t="s">
        <v>3492</v>
      </c>
      <c r="G20" s="832" t="s">
        <v>3494</v>
      </c>
      <c r="H20" s="849">
        <v>3</v>
      </c>
      <c r="I20" s="849">
        <v>111</v>
      </c>
      <c r="J20" s="832"/>
      <c r="K20" s="832">
        <v>37</v>
      </c>
      <c r="L20" s="849"/>
      <c r="M20" s="849"/>
      <c r="N20" s="832"/>
      <c r="O20" s="832"/>
      <c r="P20" s="849"/>
      <c r="Q20" s="849"/>
      <c r="R20" s="837"/>
      <c r="S20" s="850"/>
    </row>
    <row r="21" spans="1:19" ht="14.4" customHeight="1" x14ac:dyDescent="0.3">
      <c r="A21" s="831" t="s">
        <v>3475</v>
      </c>
      <c r="B21" s="832" t="s">
        <v>3476</v>
      </c>
      <c r="C21" s="832" t="s">
        <v>614</v>
      </c>
      <c r="D21" s="832" t="s">
        <v>3458</v>
      </c>
      <c r="E21" s="832" t="s">
        <v>3464</v>
      </c>
      <c r="F21" s="832" t="s">
        <v>3497</v>
      </c>
      <c r="G21" s="832" t="s">
        <v>3498</v>
      </c>
      <c r="H21" s="849">
        <v>1</v>
      </c>
      <c r="I21" s="849">
        <v>5</v>
      </c>
      <c r="J21" s="832"/>
      <c r="K21" s="832">
        <v>5</v>
      </c>
      <c r="L21" s="849"/>
      <c r="M21" s="849"/>
      <c r="N21" s="832"/>
      <c r="O21" s="832"/>
      <c r="P21" s="849"/>
      <c r="Q21" s="849"/>
      <c r="R21" s="837"/>
      <c r="S21" s="850"/>
    </row>
    <row r="22" spans="1:19" ht="14.4" customHeight="1" x14ac:dyDescent="0.3">
      <c r="A22" s="831" t="s">
        <v>3475</v>
      </c>
      <c r="B22" s="832" t="s">
        <v>3476</v>
      </c>
      <c r="C22" s="832" t="s">
        <v>614</v>
      </c>
      <c r="D22" s="832" t="s">
        <v>3458</v>
      </c>
      <c r="E22" s="832" t="s">
        <v>3464</v>
      </c>
      <c r="F22" s="832" t="s">
        <v>3515</v>
      </c>
      <c r="G22" s="832" t="s">
        <v>3516</v>
      </c>
      <c r="H22" s="849">
        <v>1</v>
      </c>
      <c r="I22" s="849">
        <v>251</v>
      </c>
      <c r="J22" s="832"/>
      <c r="K22" s="832">
        <v>251</v>
      </c>
      <c r="L22" s="849"/>
      <c r="M22" s="849"/>
      <c r="N22" s="832"/>
      <c r="O22" s="832"/>
      <c r="P22" s="849"/>
      <c r="Q22" s="849"/>
      <c r="R22" s="837"/>
      <c r="S22" s="850"/>
    </row>
    <row r="23" spans="1:19" ht="14.4" customHeight="1" x14ac:dyDescent="0.3">
      <c r="A23" s="831" t="s">
        <v>3475</v>
      </c>
      <c r="B23" s="832" t="s">
        <v>3476</v>
      </c>
      <c r="C23" s="832" t="s">
        <v>614</v>
      </c>
      <c r="D23" s="832" t="s">
        <v>3458</v>
      </c>
      <c r="E23" s="832" t="s">
        <v>3464</v>
      </c>
      <c r="F23" s="832" t="s">
        <v>3515</v>
      </c>
      <c r="G23" s="832" t="s">
        <v>3517</v>
      </c>
      <c r="H23" s="849">
        <v>27</v>
      </c>
      <c r="I23" s="849">
        <v>6777</v>
      </c>
      <c r="J23" s="832"/>
      <c r="K23" s="832">
        <v>251</v>
      </c>
      <c r="L23" s="849"/>
      <c r="M23" s="849"/>
      <c r="N23" s="832"/>
      <c r="O23" s="832"/>
      <c r="P23" s="849"/>
      <c r="Q23" s="849"/>
      <c r="R23" s="837"/>
      <c r="S23" s="850"/>
    </row>
    <row r="24" spans="1:19" ht="14.4" customHeight="1" x14ac:dyDescent="0.3">
      <c r="A24" s="831" t="s">
        <v>3475</v>
      </c>
      <c r="B24" s="832" t="s">
        <v>3476</v>
      </c>
      <c r="C24" s="832" t="s">
        <v>614</v>
      </c>
      <c r="D24" s="832" t="s">
        <v>3458</v>
      </c>
      <c r="E24" s="832" t="s">
        <v>3464</v>
      </c>
      <c r="F24" s="832" t="s">
        <v>3518</v>
      </c>
      <c r="G24" s="832" t="s">
        <v>3519</v>
      </c>
      <c r="H24" s="849">
        <v>3</v>
      </c>
      <c r="I24" s="849">
        <v>378</v>
      </c>
      <c r="J24" s="832"/>
      <c r="K24" s="832">
        <v>126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" customHeight="1" x14ac:dyDescent="0.3">
      <c r="A25" s="831" t="s">
        <v>3475</v>
      </c>
      <c r="B25" s="832" t="s">
        <v>3476</v>
      </c>
      <c r="C25" s="832" t="s">
        <v>614</v>
      </c>
      <c r="D25" s="832" t="s">
        <v>3458</v>
      </c>
      <c r="E25" s="832" t="s">
        <v>3464</v>
      </c>
      <c r="F25" s="832" t="s">
        <v>3518</v>
      </c>
      <c r="G25" s="832" t="s">
        <v>3520</v>
      </c>
      <c r="H25" s="849">
        <v>35</v>
      </c>
      <c r="I25" s="849">
        <v>4410</v>
      </c>
      <c r="J25" s="832"/>
      <c r="K25" s="832">
        <v>126</v>
      </c>
      <c r="L25" s="849"/>
      <c r="M25" s="849"/>
      <c r="N25" s="832"/>
      <c r="O25" s="832"/>
      <c r="P25" s="849"/>
      <c r="Q25" s="849"/>
      <c r="R25" s="837"/>
      <c r="S25" s="850"/>
    </row>
    <row r="26" spans="1:19" ht="14.4" customHeight="1" x14ac:dyDescent="0.3">
      <c r="A26" s="831" t="s">
        <v>3475</v>
      </c>
      <c r="B26" s="832" t="s">
        <v>3476</v>
      </c>
      <c r="C26" s="832" t="s">
        <v>614</v>
      </c>
      <c r="D26" s="832" t="s">
        <v>3458</v>
      </c>
      <c r="E26" s="832" t="s">
        <v>3464</v>
      </c>
      <c r="F26" s="832" t="s">
        <v>3526</v>
      </c>
      <c r="G26" s="832" t="s">
        <v>3528</v>
      </c>
      <c r="H26" s="849">
        <v>9</v>
      </c>
      <c r="I26" s="849">
        <v>1467</v>
      </c>
      <c r="J26" s="832"/>
      <c r="K26" s="832">
        <v>163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3475</v>
      </c>
      <c r="B27" s="832" t="s">
        <v>3476</v>
      </c>
      <c r="C27" s="832" t="s">
        <v>614</v>
      </c>
      <c r="D27" s="832" t="s">
        <v>3458</v>
      </c>
      <c r="E27" s="832" t="s">
        <v>3464</v>
      </c>
      <c r="F27" s="832" t="s">
        <v>3529</v>
      </c>
      <c r="G27" s="832" t="s">
        <v>3530</v>
      </c>
      <c r="H27" s="849">
        <v>40</v>
      </c>
      <c r="I27" s="849">
        <v>1333.33</v>
      </c>
      <c r="J27" s="832"/>
      <c r="K27" s="832">
        <v>33.33325</v>
      </c>
      <c r="L27" s="849"/>
      <c r="M27" s="849"/>
      <c r="N27" s="832"/>
      <c r="O27" s="832"/>
      <c r="P27" s="849"/>
      <c r="Q27" s="849"/>
      <c r="R27" s="837"/>
      <c r="S27" s="850"/>
    </row>
    <row r="28" spans="1:19" ht="14.4" customHeight="1" x14ac:dyDescent="0.3">
      <c r="A28" s="831" t="s">
        <v>3475</v>
      </c>
      <c r="B28" s="832" t="s">
        <v>3476</v>
      </c>
      <c r="C28" s="832" t="s">
        <v>614</v>
      </c>
      <c r="D28" s="832" t="s">
        <v>3458</v>
      </c>
      <c r="E28" s="832" t="s">
        <v>3464</v>
      </c>
      <c r="F28" s="832" t="s">
        <v>3529</v>
      </c>
      <c r="G28" s="832" t="s">
        <v>3531</v>
      </c>
      <c r="H28" s="849">
        <v>26</v>
      </c>
      <c r="I28" s="849">
        <v>866.66000000000008</v>
      </c>
      <c r="J28" s="832"/>
      <c r="K28" s="832">
        <v>33.333076923076923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3475</v>
      </c>
      <c r="B29" s="832" t="s">
        <v>3476</v>
      </c>
      <c r="C29" s="832" t="s">
        <v>614</v>
      </c>
      <c r="D29" s="832" t="s">
        <v>3458</v>
      </c>
      <c r="E29" s="832" t="s">
        <v>3464</v>
      </c>
      <c r="F29" s="832" t="s">
        <v>3469</v>
      </c>
      <c r="G29" s="832" t="s">
        <v>3470</v>
      </c>
      <c r="H29" s="849">
        <v>11</v>
      </c>
      <c r="I29" s="849">
        <v>946</v>
      </c>
      <c r="J29" s="832"/>
      <c r="K29" s="832">
        <v>86</v>
      </c>
      <c r="L29" s="849"/>
      <c r="M29" s="849"/>
      <c r="N29" s="832"/>
      <c r="O29" s="832"/>
      <c r="P29" s="849"/>
      <c r="Q29" s="849"/>
      <c r="R29" s="837"/>
      <c r="S29" s="850"/>
    </row>
    <row r="30" spans="1:19" ht="14.4" customHeight="1" x14ac:dyDescent="0.3">
      <c r="A30" s="831" t="s">
        <v>3475</v>
      </c>
      <c r="B30" s="832" t="s">
        <v>3476</v>
      </c>
      <c r="C30" s="832" t="s">
        <v>614</v>
      </c>
      <c r="D30" s="832" t="s">
        <v>3458</v>
      </c>
      <c r="E30" s="832" t="s">
        <v>3464</v>
      </c>
      <c r="F30" s="832" t="s">
        <v>3542</v>
      </c>
      <c r="G30" s="832" t="s">
        <v>3544</v>
      </c>
      <c r="H30" s="849">
        <v>1</v>
      </c>
      <c r="I30" s="849">
        <v>32</v>
      </c>
      <c r="J30" s="832"/>
      <c r="K30" s="832">
        <v>32</v>
      </c>
      <c r="L30" s="849"/>
      <c r="M30" s="849"/>
      <c r="N30" s="832"/>
      <c r="O30" s="832"/>
      <c r="P30" s="849"/>
      <c r="Q30" s="849"/>
      <c r="R30" s="837"/>
      <c r="S30" s="850"/>
    </row>
    <row r="31" spans="1:19" ht="14.4" customHeight="1" x14ac:dyDescent="0.3">
      <c r="A31" s="831" t="s">
        <v>3475</v>
      </c>
      <c r="B31" s="832" t="s">
        <v>3476</v>
      </c>
      <c r="C31" s="832" t="s">
        <v>614</v>
      </c>
      <c r="D31" s="832" t="s">
        <v>3458</v>
      </c>
      <c r="E31" s="832" t="s">
        <v>3464</v>
      </c>
      <c r="F31" s="832" t="s">
        <v>3564</v>
      </c>
      <c r="G31" s="832" t="s">
        <v>3565</v>
      </c>
      <c r="H31" s="849">
        <v>1</v>
      </c>
      <c r="I31" s="849">
        <v>721</v>
      </c>
      <c r="J31" s="832"/>
      <c r="K31" s="832">
        <v>721</v>
      </c>
      <c r="L31" s="849"/>
      <c r="M31" s="849"/>
      <c r="N31" s="832"/>
      <c r="O31" s="832"/>
      <c r="P31" s="849"/>
      <c r="Q31" s="849"/>
      <c r="R31" s="837"/>
      <c r="S31" s="850"/>
    </row>
    <row r="32" spans="1:19" ht="14.4" customHeight="1" x14ac:dyDescent="0.3">
      <c r="A32" s="831" t="s">
        <v>3475</v>
      </c>
      <c r="B32" s="832" t="s">
        <v>3476</v>
      </c>
      <c r="C32" s="832" t="s">
        <v>614</v>
      </c>
      <c r="D32" s="832" t="s">
        <v>3458</v>
      </c>
      <c r="E32" s="832" t="s">
        <v>3464</v>
      </c>
      <c r="F32" s="832" t="s">
        <v>3583</v>
      </c>
      <c r="G32" s="832" t="s">
        <v>3584</v>
      </c>
      <c r="H32" s="849">
        <v>3</v>
      </c>
      <c r="I32" s="849">
        <v>258</v>
      </c>
      <c r="J32" s="832"/>
      <c r="K32" s="832">
        <v>86</v>
      </c>
      <c r="L32" s="849"/>
      <c r="M32" s="849"/>
      <c r="N32" s="832"/>
      <c r="O32" s="832"/>
      <c r="P32" s="849"/>
      <c r="Q32" s="849"/>
      <c r="R32" s="837"/>
      <c r="S32" s="850"/>
    </row>
    <row r="33" spans="1:19" ht="14.4" customHeight="1" x14ac:dyDescent="0.3">
      <c r="A33" s="831" t="s">
        <v>3475</v>
      </c>
      <c r="B33" s="832" t="s">
        <v>3476</v>
      </c>
      <c r="C33" s="832" t="s">
        <v>614</v>
      </c>
      <c r="D33" s="832" t="s">
        <v>1310</v>
      </c>
      <c r="E33" s="832" t="s">
        <v>3461</v>
      </c>
      <c r="F33" s="832" t="s">
        <v>3462</v>
      </c>
      <c r="G33" s="832" t="s">
        <v>3463</v>
      </c>
      <c r="H33" s="849">
        <v>2.9000000000000004</v>
      </c>
      <c r="I33" s="849">
        <v>437.90000000000003</v>
      </c>
      <c r="J33" s="832">
        <v>0.79452054794520555</v>
      </c>
      <c r="K33" s="832">
        <v>151</v>
      </c>
      <c r="L33" s="849">
        <v>3.65</v>
      </c>
      <c r="M33" s="849">
        <v>551.15</v>
      </c>
      <c r="N33" s="832">
        <v>1</v>
      </c>
      <c r="O33" s="832">
        <v>151</v>
      </c>
      <c r="P33" s="849">
        <v>3</v>
      </c>
      <c r="Q33" s="849">
        <v>208.84</v>
      </c>
      <c r="R33" s="837">
        <v>0.37891681030572444</v>
      </c>
      <c r="S33" s="850">
        <v>69.61333333333333</v>
      </c>
    </row>
    <row r="34" spans="1:19" ht="14.4" customHeight="1" x14ac:dyDescent="0.3">
      <c r="A34" s="831" t="s">
        <v>3475</v>
      </c>
      <c r="B34" s="832" t="s">
        <v>3476</v>
      </c>
      <c r="C34" s="832" t="s">
        <v>614</v>
      </c>
      <c r="D34" s="832" t="s">
        <v>1310</v>
      </c>
      <c r="E34" s="832" t="s">
        <v>3461</v>
      </c>
      <c r="F34" s="832" t="s">
        <v>3477</v>
      </c>
      <c r="G34" s="832" t="s">
        <v>793</v>
      </c>
      <c r="H34" s="849">
        <v>57</v>
      </c>
      <c r="I34" s="849">
        <v>1204.4100000000001</v>
      </c>
      <c r="J34" s="832">
        <v>0.99570932539682555</v>
      </c>
      <c r="K34" s="832">
        <v>21.130000000000003</v>
      </c>
      <c r="L34" s="849">
        <v>72</v>
      </c>
      <c r="M34" s="849">
        <v>1209.5999999999999</v>
      </c>
      <c r="N34" s="832">
        <v>1</v>
      </c>
      <c r="O34" s="832">
        <v>16.799999999999997</v>
      </c>
      <c r="P34" s="849">
        <v>60</v>
      </c>
      <c r="Q34" s="849">
        <v>1008</v>
      </c>
      <c r="R34" s="837">
        <v>0.83333333333333337</v>
      </c>
      <c r="S34" s="850">
        <v>16.8</v>
      </c>
    </row>
    <row r="35" spans="1:19" ht="14.4" customHeight="1" x14ac:dyDescent="0.3">
      <c r="A35" s="831" t="s">
        <v>3475</v>
      </c>
      <c r="B35" s="832" t="s">
        <v>3476</v>
      </c>
      <c r="C35" s="832" t="s">
        <v>614</v>
      </c>
      <c r="D35" s="832" t="s">
        <v>1310</v>
      </c>
      <c r="E35" s="832" t="s">
        <v>3461</v>
      </c>
      <c r="F35" s="832" t="s">
        <v>3478</v>
      </c>
      <c r="G35" s="832" t="s">
        <v>798</v>
      </c>
      <c r="H35" s="849">
        <v>0.2</v>
      </c>
      <c r="I35" s="849">
        <v>52.81</v>
      </c>
      <c r="J35" s="832">
        <v>1.2570816472268509</v>
      </c>
      <c r="K35" s="832">
        <v>264.05</v>
      </c>
      <c r="L35" s="849">
        <v>0.2</v>
      </c>
      <c r="M35" s="849">
        <v>42.01</v>
      </c>
      <c r="N35" s="832">
        <v>1</v>
      </c>
      <c r="O35" s="832">
        <v>210.04999999999998</v>
      </c>
      <c r="P35" s="849"/>
      <c r="Q35" s="849"/>
      <c r="R35" s="837"/>
      <c r="S35" s="850"/>
    </row>
    <row r="36" spans="1:19" ht="14.4" customHeight="1" x14ac:dyDescent="0.3">
      <c r="A36" s="831" t="s">
        <v>3475</v>
      </c>
      <c r="B36" s="832" t="s">
        <v>3476</v>
      </c>
      <c r="C36" s="832" t="s">
        <v>614</v>
      </c>
      <c r="D36" s="832" t="s">
        <v>1310</v>
      </c>
      <c r="E36" s="832" t="s">
        <v>3464</v>
      </c>
      <c r="F36" s="832" t="s">
        <v>3486</v>
      </c>
      <c r="G36" s="832" t="s">
        <v>3487</v>
      </c>
      <c r="H36" s="849">
        <v>1</v>
      </c>
      <c r="I36" s="849">
        <v>83</v>
      </c>
      <c r="J36" s="832">
        <v>9.0909090909090912E-2</v>
      </c>
      <c r="K36" s="832">
        <v>83</v>
      </c>
      <c r="L36" s="849">
        <v>11</v>
      </c>
      <c r="M36" s="849">
        <v>913</v>
      </c>
      <c r="N36" s="832">
        <v>1</v>
      </c>
      <c r="O36" s="832">
        <v>83</v>
      </c>
      <c r="P36" s="849"/>
      <c r="Q36" s="849"/>
      <c r="R36" s="837"/>
      <c r="S36" s="850"/>
    </row>
    <row r="37" spans="1:19" ht="14.4" customHeight="1" x14ac:dyDescent="0.3">
      <c r="A37" s="831" t="s">
        <v>3475</v>
      </c>
      <c r="B37" s="832" t="s">
        <v>3476</v>
      </c>
      <c r="C37" s="832" t="s">
        <v>614</v>
      </c>
      <c r="D37" s="832" t="s">
        <v>1310</v>
      </c>
      <c r="E37" s="832" t="s">
        <v>3464</v>
      </c>
      <c r="F37" s="832" t="s">
        <v>3486</v>
      </c>
      <c r="G37" s="832" t="s">
        <v>3488</v>
      </c>
      <c r="H37" s="849">
        <v>9</v>
      </c>
      <c r="I37" s="849">
        <v>747</v>
      </c>
      <c r="J37" s="832">
        <v>3</v>
      </c>
      <c r="K37" s="832">
        <v>83</v>
      </c>
      <c r="L37" s="849">
        <v>3</v>
      </c>
      <c r="M37" s="849">
        <v>249</v>
      </c>
      <c r="N37" s="832">
        <v>1</v>
      </c>
      <c r="O37" s="832">
        <v>83</v>
      </c>
      <c r="P37" s="849">
        <v>1</v>
      </c>
      <c r="Q37" s="849">
        <v>83</v>
      </c>
      <c r="R37" s="837">
        <v>0.33333333333333331</v>
      </c>
      <c r="S37" s="850">
        <v>83</v>
      </c>
    </row>
    <row r="38" spans="1:19" ht="14.4" customHeight="1" x14ac:dyDescent="0.3">
      <c r="A38" s="831" t="s">
        <v>3475</v>
      </c>
      <c r="B38" s="832" t="s">
        <v>3476</v>
      </c>
      <c r="C38" s="832" t="s">
        <v>614</v>
      </c>
      <c r="D38" s="832" t="s">
        <v>1310</v>
      </c>
      <c r="E38" s="832" t="s">
        <v>3464</v>
      </c>
      <c r="F38" s="832" t="s">
        <v>3489</v>
      </c>
      <c r="G38" s="832" t="s">
        <v>3490</v>
      </c>
      <c r="H38" s="849"/>
      <c r="I38" s="849"/>
      <c r="J38" s="832"/>
      <c r="K38" s="832"/>
      <c r="L38" s="849">
        <v>4</v>
      </c>
      <c r="M38" s="849">
        <v>424</v>
      </c>
      <c r="N38" s="832">
        <v>1</v>
      </c>
      <c r="O38" s="832">
        <v>106</v>
      </c>
      <c r="P38" s="849">
        <v>11</v>
      </c>
      <c r="Q38" s="849">
        <v>1166</v>
      </c>
      <c r="R38" s="837">
        <v>2.75</v>
      </c>
      <c r="S38" s="850">
        <v>106</v>
      </c>
    </row>
    <row r="39" spans="1:19" ht="14.4" customHeight="1" x14ac:dyDescent="0.3">
      <c r="A39" s="831" t="s">
        <v>3475</v>
      </c>
      <c r="B39" s="832" t="s">
        <v>3476</v>
      </c>
      <c r="C39" s="832" t="s">
        <v>614</v>
      </c>
      <c r="D39" s="832" t="s">
        <v>1310</v>
      </c>
      <c r="E39" s="832" t="s">
        <v>3464</v>
      </c>
      <c r="F39" s="832" t="s">
        <v>3489</v>
      </c>
      <c r="G39" s="832" t="s">
        <v>3491</v>
      </c>
      <c r="H39" s="849"/>
      <c r="I39" s="849"/>
      <c r="J39" s="832"/>
      <c r="K39" s="832"/>
      <c r="L39" s="849">
        <v>11</v>
      </c>
      <c r="M39" s="849">
        <v>1166</v>
      </c>
      <c r="N39" s="832">
        <v>1</v>
      </c>
      <c r="O39" s="832">
        <v>106</v>
      </c>
      <c r="P39" s="849">
        <v>10</v>
      </c>
      <c r="Q39" s="849">
        <v>1060</v>
      </c>
      <c r="R39" s="837">
        <v>0.90909090909090906</v>
      </c>
      <c r="S39" s="850">
        <v>106</v>
      </c>
    </row>
    <row r="40" spans="1:19" ht="14.4" customHeight="1" x14ac:dyDescent="0.3">
      <c r="A40" s="831" t="s">
        <v>3475</v>
      </c>
      <c r="B40" s="832" t="s">
        <v>3476</v>
      </c>
      <c r="C40" s="832" t="s">
        <v>614</v>
      </c>
      <c r="D40" s="832" t="s">
        <v>1310</v>
      </c>
      <c r="E40" s="832" t="s">
        <v>3464</v>
      </c>
      <c r="F40" s="832" t="s">
        <v>3492</v>
      </c>
      <c r="G40" s="832" t="s">
        <v>3493</v>
      </c>
      <c r="H40" s="849">
        <v>4</v>
      </c>
      <c r="I40" s="849">
        <v>148</v>
      </c>
      <c r="J40" s="832">
        <v>1</v>
      </c>
      <c r="K40" s="832">
        <v>37</v>
      </c>
      <c r="L40" s="849">
        <v>4</v>
      </c>
      <c r="M40" s="849">
        <v>148</v>
      </c>
      <c r="N40" s="832">
        <v>1</v>
      </c>
      <c r="O40" s="832">
        <v>37</v>
      </c>
      <c r="P40" s="849">
        <v>5</v>
      </c>
      <c r="Q40" s="849">
        <v>185</v>
      </c>
      <c r="R40" s="837">
        <v>1.25</v>
      </c>
      <c r="S40" s="850">
        <v>37</v>
      </c>
    </row>
    <row r="41" spans="1:19" ht="14.4" customHeight="1" x14ac:dyDescent="0.3">
      <c r="A41" s="831" t="s">
        <v>3475</v>
      </c>
      <c r="B41" s="832" t="s">
        <v>3476</v>
      </c>
      <c r="C41" s="832" t="s">
        <v>614</v>
      </c>
      <c r="D41" s="832" t="s">
        <v>1310</v>
      </c>
      <c r="E41" s="832" t="s">
        <v>3464</v>
      </c>
      <c r="F41" s="832" t="s">
        <v>3492</v>
      </c>
      <c r="G41" s="832" t="s">
        <v>3494</v>
      </c>
      <c r="H41" s="849">
        <v>3</v>
      </c>
      <c r="I41" s="849">
        <v>111</v>
      </c>
      <c r="J41" s="832">
        <v>1</v>
      </c>
      <c r="K41" s="832">
        <v>37</v>
      </c>
      <c r="L41" s="849">
        <v>3</v>
      </c>
      <c r="M41" s="849">
        <v>111</v>
      </c>
      <c r="N41" s="832">
        <v>1</v>
      </c>
      <c r="O41" s="832">
        <v>37</v>
      </c>
      <c r="P41" s="849">
        <v>4</v>
      </c>
      <c r="Q41" s="849">
        <v>148</v>
      </c>
      <c r="R41" s="837">
        <v>1.3333333333333333</v>
      </c>
      <c r="S41" s="850">
        <v>37</v>
      </c>
    </row>
    <row r="42" spans="1:19" ht="14.4" customHeight="1" x14ac:dyDescent="0.3">
      <c r="A42" s="831" t="s">
        <v>3475</v>
      </c>
      <c r="B42" s="832" t="s">
        <v>3476</v>
      </c>
      <c r="C42" s="832" t="s">
        <v>614</v>
      </c>
      <c r="D42" s="832" t="s">
        <v>1310</v>
      </c>
      <c r="E42" s="832" t="s">
        <v>3464</v>
      </c>
      <c r="F42" s="832" t="s">
        <v>3495</v>
      </c>
      <c r="G42" s="832" t="s">
        <v>3496</v>
      </c>
      <c r="H42" s="849"/>
      <c r="I42" s="849"/>
      <c r="J42" s="832"/>
      <c r="K42" s="832"/>
      <c r="L42" s="849">
        <v>1</v>
      </c>
      <c r="M42" s="849">
        <v>5</v>
      </c>
      <c r="N42" s="832">
        <v>1</v>
      </c>
      <c r="O42" s="832">
        <v>5</v>
      </c>
      <c r="P42" s="849"/>
      <c r="Q42" s="849"/>
      <c r="R42" s="837"/>
      <c r="S42" s="850"/>
    </row>
    <row r="43" spans="1:19" ht="14.4" customHeight="1" x14ac:dyDescent="0.3">
      <c r="A43" s="831" t="s">
        <v>3475</v>
      </c>
      <c r="B43" s="832" t="s">
        <v>3476</v>
      </c>
      <c r="C43" s="832" t="s">
        <v>614</v>
      </c>
      <c r="D43" s="832" t="s">
        <v>1310</v>
      </c>
      <c r="E43" s="832" t="s">
        <v>3464</v>
      </c>
      <c r="F43" s="832" t="s">
        <v>3497</v>
      </c>
      <c r="G43" s="832" t="s">
        <v>3498</v>
      </c>
      <c r="H43" s="849"/>
      <c r="I43" s="849"/>
      <c r="J43" s="832"/>
      <c r="K43" s="832"/>
      <c r="L43" s="849">
        <v>5</v>
      </c>
      <c r="M43" s="849">
        <v>25</v>
      </c>
      <c r="N43" s="832">
        <v>1</v>
      </c>
      <c r="O43" s="832">
        <v>5</v>
      </c>
      <c r="P43" s="849">
        <v>5</v>
      </c>
      <c r="Q43" s="849">
        <v>25</v>
      </c>
      <c r="R43" s="837">
        <v>1</v>
      </c>
      <c r="S43" s="850">
        <v>5</v>
      </c>
    </row>
    <row r="44" spans="1:19" ht="14.4" customHeight="1" x14ac:dyDescent="0.3">
      <c r="A44" s="831" t="s">
        <v>3475</v>
      </c>
      <c r="B44" s="832" t="s">
        <v>3476</v>
      </c>
      <c r="C44" s="832" t="s">
        <v>614</v>
      </c>
      <c r="D44" s="832" t="s">
        <v>1310</v>
      </c>
      <c r="E44" s="832" t="s">
        <v>3464</v>
      </c>
      <c r="F44" s="832" t="s">
        <v>3515</v>
      </c>
      <c r="G44" s="832" t="s">
        <v>3516</v>
      </c>
      <c r="H44" s="849">
        <v>52</v>
      </c>
      <c r="I44" s="849">
        <v>13052</v>
      </c>
      <c r="J44" s="832">
        <v>0.98113207547169812</v>
      </c>
      <c r="K44" s="832">
        <v>251</v>
      </c>
      <c r="L44" s="849">
        <v>53</v>
      </c>
      <c r="M44" s="849">
        <v>13303</v>
      </c>
      <c r="N44" s="832">
        <v>1</v>
      </c>
      <c r="O44" s="832">
        <v>251</v>
      </c>
      <c r="P44" s="849">
        <v>76</v>
      </c>
      <c r="Q44" s="849">
        <v>19152</v>
      </c>
      <c r="R44" s="837">
        <v>1.4396752612192738</v>
      </c>
      <c r="S44" s="850">
        <v>252</v>
      </c>
    </row>
    <row r="45" spans="1:19" ht="14.4" customHeight="1" x14ac:dyDescent="0.3">
      <c r="A45" s="831" t="s">
        <v>3475</v>
      </c>
      <c r="B45" s="832" t="s">
        <v>3476</v>
      </c>
      <c r="C45" s="832" t="s">
        <v>614</v>
      </c>
      <c r="D45" s="832" t="s">
        <v>1310</v>
      </c>
      <c r="E45" s="832" t="s">
        <v>3464</v>
      </c>
      <c r="F45" s="832" t="s">
        <v>3515</v>
      </c>
      <c r="G45" s="832" t="s">
        <v>3517</v>
      </c>
      <c r="H45" s="849">
        <v>70</v>
      </c>
      <c r="I45" s="849">
        <v>17570</v>
      </c>
      <c r="J45" s="832">
        <v>1.5217391304347827</v>
      </c>
      <c r="K45" s="832">
        <v>251</v>
      </c>
      <c r="L45" s="849">
        <v>46</v>
      </c>
      <c r="M45" s="849">
        <v>11546</v>
      </c>
      <c r="N45" s="832">
        <v>1</v>
      </c>
      <c r="O45" s="832">
        <v>251</v>
      </c>
      <c r="P45" s="849">
        <v>72</v>
      </c>
      <c r="Q45" s="849">
        <v>18144</v>
      </c>
      <c r="R45" s="837">
        <v>1.5714533171661182</v>
      </c>
      <c r="S45" s="850">
        <v>252</v>
      </c>
    </row>
    <row r="46" spans="1:19" ht="14.4" customHeight="1" x14ac:dyDescent="0.3">
      <c r="A46" s="831" t="s">
        <v>3475</v>
      </c>
      <c r="B46" s="832" t="s">
        <v>3476</v>
      </c>
      <c r="C46" s="832" t="s">
        <v>614</v>
      </c>
      <c r="D46" s="832" t="s">
        <v>1310</v>
      </c>
      <c r="E46" s="832" t="s">
        <v>3464</v>
      </c>
      <c r="F46" s="832" t="s">
        <v>3518</v>
      </c>
      <c r="G46" s="832" t="s">
        <v>3519</v>
      </c>
      <c r="H46" s="849">
        <v>31</v>
      </c>
      <c r="I46" s="849">
        <v>3906</v>
      </c>
      <c r="J46" s="832">
        <v>0.60784313725490191</v>
      </c>
      <c r="K46" s="832">
        <v>126</v>
      </c>
      <c r="L46" s="849">
        <v>51</v>
      </c>
      <c r="M46" s="849">
        <v>6426</v>
      </c>
      <c r="N46" s="832">
        <v>1</v>
      </c>
      <c r="O46" s="832">
        <v>126</v>
      </c>
      <c r="P46" s="849">
        <v>54</v>
      </c>
      <c r="Q46" s="849">
        <v>6858</v>
      </c>
      <c r="R46" s="837">
        <v>1.0672268907563025</v>
      </c>
      <c r="S46" s="850">
        <v>127</v>
      </c>
    </row>
    <row r="47" spans="1:19" ht="14.4" customHeight="1" x14ac:dyDescent="0.3">
      <c r="A47" s="831" t="s">
        <v>3475</v>
      </c>
      <c r="B47" s="832" t="s">
        <v>3476</v>
      </c>
      <c r="C47" s="832" t="s">
        <v>614</v>
      </c>
      <c r="D47" s="832" t="s">
        <v>1310</v>
      </c>
      <c r="E47" s="832" t="s">
        <v>3464</v>
      </c>
      <c r="F47" s="832" t="s">
        <v>3518</v>
      </c>
      <c r="G47" s="832" t="s">
        <v>3520</v>
      </c>
      <c r="H47" s="849">
        <v>50</v>
      </c>
      <c r="I47" s="849">
        <v>6300</v>
      </c>
      <c r="J47" s="832">
        <v>1.0869565217391304</v>
      </c>
      <c r="K47" s="832">
        <v>126</v>
      </c>
      <c r="L47" s="849">
        <v>46</v>
      </c>
      <c r="M47" s="849">
        <v>5796</v>
      </c>
      <c r="N47" s="832">
        <v>1</v>
      </c>
      <c r="O47" s="832">
        <v>126</v>
      </c>
      <c r="P47" s="849">
        <v>69</v>
      </c>
      <c r="Q47" s="849">
        <v>8763</v>
      </c>
      <c r="R47" s="837">
        <v>1.5119047619047619</v>
      </c>
      <c r="S47" s="850">
        <v>127</v>
      </c>
    </row>
    <row r="48" spans="1:19" ht="14.4" customHeight="1" x14ac:dyDescent="0.3">
      <c r="A48" s="831" t="s">
        <v>3475</v>
      </c>
      <c r="B48" s="832" t="s">
        <v>3476</v>
      </c>
      <c r="C48" s="832" t="s">
        <v>614</v>
      </c>
      <c r="D48" s="832" t="s">
        <v>1310</v>
      </c>
      <c r="E48" s="832" t="s">
        <v>3464</v>
      </c>
      <c r="F48" s="832" t="s">
        <v>3526</v>
      </c>
      <c r="G48" s="832" t="s">
        <v>3527</v>
      </c>
      <c r="H48" s="849">
        <v>27</v>
      </c>
      <c r="I48" s="849">
        <v>4401</v>
      </c>
      <c r="J48" s="832">
        <v>0.93103448275862066</v>
      </c>
      <c r="K48" s="832">
        <v>163</v>
      </c>
      <c r="L48" s="849">
        <v>29</v>
      </c>
      <c r="M48" s="849">
        <v>4727</v>
      </c>
      <c r="N48" s="832">
        <v>1</v>
      </c>
      <c r="O48" s="832">
        <v>163</v>
      </c>
      <c r="P48" s="849">
        <v>34</v>
      </c>
      <c r="Q48" s="849">
        <v>5576</v>
      </c>
      <c r="R48" s="837">
        <v>1.1796065157605247</v>
      </c>
      <c r="S48" s="850">
        <v>164</v>
      </c>
    </row>
    <row r="49" spans="1:19" ht="14.4" customHeight="1" x14ac:dyDescent="0.3">
      <c r="A49" s="831" t="s">
        <v>3475</v>
      </c>
      <c r="B49" s="832" t="s">
        <v>3476</v>
      </c>
      <c r="C49" s="832" t="s">
        <v>614</v>
      </c>
      <c r="D49" s="832" t="s">
        <v>1310</v>
      </c>
      <c r="E49" s="832" t="s">
        <v>3464</v>
      </c>
      <c r="F49" s="832" t="s">
        <v>3526</v>
      </c>
      <c r="G49" s="832" t="s">
        <v>3528</v>
      </c>
      <c r="H49" s="849">
        <v>27</v>
      </c>
      <c r="I49" s="849">
        <v>4401</v>
      </c>
      <c r="J49" s="832">
        <v>1.08</v>
      </c>
      <c r="K49" s="832">
        <v>163</v>
      </c>
      <c r="L49" s="849">
        <v>25</v>
      </c>
      <c r="M49" s="849">
        <v>4075</v>
      </c>
      <c r="N49" s="832">
        <v>1</v>
      </c>
      <c r="O49" s="832">
        <v>163</v>
      </c>
      <c r="P49" s="849">
        <v>36</v>
      </c>
      <c r="Q49" s="849">
        <v>5904</v>
      </c>
      <c r="R49" s="837">
        <v>1.4488343558282208</v>
      </c>
      <c r="S49" s="850">
        <v>164</v>
      </c>
    </row>
    <row r="50" spans="1:19" ht="14.4" customHeight="1" x14ac:dyDescent="0.3">
      <c r="A50" s="831" t="s">
        <v>3475</v>
      </c>
      <c r="B50" s="832" t="s">
        <v>3476</v>
      </c>
      <c r="C50" s="832" t="s">
        <v>614</v>
      </c>
      <c r="D50" s="832" t="s">
        <v>1310</v>
      </c>
      <c r="E50" s="832" t="s">
        <v>3464</v>
      </c>
      <c r="F50" s="832" t="s">
        <v>3529</v>
      </c>
      <c r="G50" s="832" t="s">
        <v>3530</v>
      </c>
      <c r="H50" s="849">
        <v>198</v>
      </c>
      <c r="I50" s="849">
        <v>6600</v>
      </c>
      <c r="J50" s="832">
        <v>1.0206180306092625</v>
      </c>
      <c r="K50" s="832">
        <v>33.333333333333336</v>
      </c>
      <c r="L50" s="849">
        <v>194</v>
      </c>
      <c r="M50" s="849">
        <v>6466.67</v>
      </c>
      <c r="N50" s="832">
        <v>1</v>
      </c>
      <c r="O50" s="832">
        <v>33.33335051546392</v>
      </c>
      <c r="P50" s="849">
        <v>253</v>
      </c>
      <c r="Q50" s="849">
        <v>8433.34</v>
      </c>
      <c r="R50" s="837">
        <v>1.3041240700391392</v>
      </c>
      <c r="S50" s="850">
        <v>33.33335968379447</v>
      </c>
    </row>
    <row r="51" spans="1:19" ht="14.4" customHeight="1" x14ac:dyDescent="0.3">
      <c r="A51" s="831" t="s">
        <v>3475</v>
      </c>
      <c r="B51" s="832" t="s">
        <v>3476</v>
      </c>
      <c r="C51" s="832" t="s">
        <v>614</v>
      </c>
      <c r="D51" s="832" t="s">
        <v>1310</v>
      </c>
      <c r="E51" s="832" t="s">
        <v>3464</v>
      </c>
      <c r="F51" s="832" t="s">
        <v>3469</v>
      </c>
      <c r="G51" s="832" t="s">
        <v>3538</v>
      </c>
      <c r="H51" s="849">
        <v>42</v>
      </c>
      <c r="I51" s="849">
        <v>3612</v>
      </c>
      <c r="J51" s="832">
        <v>1</v>
      </c>
      <c r="K51" s="832">
        <v>86</v>
      </c>
      <c r="L51" s="849">
        <v>42</v>
      </c>
      <c r="M51" s="849">
        <v>3612</v>
      </c>
      <c r="N51" s="832">
        <v>1</v>
      </c>
      <c r="O51" s="832">
        <v>86</v>
      </c>
      <c r="P51" s="849">
        <v>41</v>
      </c>
      <c r="Q51" s="849">
        <v>3526</v>
      </c>
      <c r="R51" s="837">
        <v>0.97619047619047616</v>
      </c>
      <c r="S51" s="850">
        <v>86</v>
      </c>
    </row>
    <row r="52" spans="1:19" ht="14.4" customHeight="1" x14ac:dyDescent="0.3">
      <c r="A52" s="831" t="s">
        <v>3475</v>
      </c>
      <c r="B52" s="832" t="s">
        <v>3476</v>
      </c>
      <c r="C52" s="832" t="s">
        <v>614</v>
      </c>
      <c r="D52" s="832" t="s">
        <v>1310</v>
      </c>
      <c r="E52" s="832" t="s">
        <v>3464</v>
      </c>
      <c r="F52" s="832" t="s">
        <v>3469</v>
      </c>
      <c r="G52" s="832" t="s">
        <v>3470</v>
      </c>
      <c r="H52" s="849">
        <v>38</v>
      </c>
      <c r="I52" s="849">
        <v>3268</v>
      </c>
      <c r="J52" s="832">
        <v>1.0555555555555556</v>
      </c>
      <c r="K52" s="832">
        <v>86</v>
      </c>
      <c r="L52" s="849">
        <v>36</v>
      </c>
      <c r="M52" s="849">
        <v>3096</v>
      </c>
      <c r="N52" s="832">
        <v>1</v>
      </c>
      <c r="O52" s="832">
        <v>86</v>
      </c>
      <c r="P52" s="849">
        <v>41</v>
      </c>
      <c r="Q52" s="849">
        <v>3526</v>
      </c>
      <c r="R52" s="837">
        <v>1.1388888888888888</v>
      </c>
      <c r="S52" s="850">
        <v>86</v>
      </c>
    </row>
    <row r="53" spans="1:19" ht="14.4" customHeight="1" x14ac:dyDescent="0.3">
      <c r="A53" s="831" t="s">
        <v>3475</v>
      </c>
      <c r="B53" s="832" t="s">
        <v>3476</v>
      </c>
      <c r="C53" s="832" t="s">
        <v>614</v>
      </c>
      <c r="D53" s="832" t="s">
        <v>1310</v>
      </c>
      <c r="E53" s="832" t="s">
        <v>3464</v>
      </c>
      <c r="F53" s="832" t="s">
        <v>3545</v>
      </c>
      <c r="G53" s="832" t="s">
        <v>3546</v>
      </c>
      <c r="H53" s="849">
        <v>1</v>
      </c>
      <c r="I53" s="849">
        <v>0</v>
      </c>
      <c r="J53" s="832"/>
      <c r="K53" s="832">
        <v>0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" customHeight="1" x14ac:dyDescent="0.3">
      <c r="A54" s="831" t="s">
        <v>3475</v>
      </c>
      <c r="B54" s="832" t="s">
        <v>3476</v>
      </c>
      <c r="C54" s="832" t="s">
        <v>614</v>
      </c>
      <c r="D54" s="832" t="s">
        <v>1310</v>
      </c>
      <c r="E54" s="832" t="s">
        <v>3464</v>
      </c>
      <c r="F54" s="832" t="s">
        <v>3566</v>
      </c>
      <c r="G54" s="832" t="s">
        <v>3567</v>
      </c>
      <c r="H54" s="849"/>
      <c r="I54" s="849"/>
      <c r="J54" s="832"/>
      <c r="K54" s="832"/>
      <c r="L54" s="849">
        <v>1</v>
      </c>
      <c r="M54" s="849">
        <v>123</v>
      </c>
      <c r="N54" s="832">
        <v>1</v>
      </c>
      <c r="O54" s="832">
        <v>123</v>
      </c>
      <c r="P54" s="849"/>
      <c r="Q54" s="849"/>
      <c r="R54" s="837"/>
      <c r="S54" s="850"/>
    </row>
    <row r="55" spans="1:19" ht="14.4" customHeight="1" x14ac:dyDescent="0.3">
      <c r="A55" s="831" t="s">
        <v>3475</v>
      </c>
      <c r="B55" s="832" t="s">
        <v>3476</v>
      </c>
      <c r="C55" s="832" t="s">
        <v>614</v>
      </c>
      <c r="D55" s="832" t="s">
        <v>1310</v>
      </c>
      <c r="E55" s="832" t="s">
        <v>3464</v>
      </c>
      <c r="F55" s="832" t="s">
        <v>3583</v>
      </c>
      <c r="G55" s="832" t="s">
        <v>3585</v>
      </c>
      <c r="H55" s="849">
        <v>24</v>
      </c>
      <c r="I55" s="849">
        <v>2064</v>
      </c>
      <c r="J55" s="832">
        <v>1.3333333333333333</v>
      </c>
      <c r="K55" s="832">
        <v>86</v>
      </c>
      <c r="L55" s="849">
        <v>18</v>
      </c>
      <c r="M55" s="849">
        <v>1548</v>
      </c>
      <c r="N55" s="832">
        <v>1</v>
      </c>
      <c r="O55" s="832">
        <v>86</v>
      </c>
      <c r="P55" s="849">
        <v>7</v>
      </c>
      <c r="Q55" s="849">
        <v>609</v>
      </c>
      <c r="R55" s="837">
        <v>0.39341085271317827</v>
      </c>
      <c r="S55" s="850">
        <v>87</v>
      </c>
    </row>
    <row r="56" spans="1:19" ht="14.4" customHeight="1" x14ac:dyDescent="0.3">
      <c r="A56" s="831" t="s">
        <v>3475</v>
      </c>
      <c r="B56" s="832" t="s">
        <v>3476</v>
      </c>
      <c r="C56" s="832" t="s">
        <v>614</v>
      </c>
      <c r="D56" s="832" t="s">
        <v>3454</v>
      </c>
      <c r="E56" s="832" t="s">
        <v>3461</v>
      </c>
      <c r="F56" s="832" t="s">
        <v>3462</v>
      </c>
      <c r="G56" s="832" t="s">
        <v>3463</v>
      </c>
      <c r="H56" s="849">
        <v>0.45</v>
      </c>
      <c r="I56" s="849">
        <v>67.95</v>
      </c>
      <c r="J56" s="832">
        <v>1</v>
      </c>
      <c r="K56" s="832">
        <v>151</v>
      </c>
      <c r="L56" s="849">
        <v>0.45</v>
      </c>
      <c r="M56" s="849">
        <v>67.95</v>
      </c>
      <c r="N56" s="832">
        <v>1</v>
      </c>
      <c r="O56" s="832">
        <v>151</v>
      </c>
      <c r="P56" s="849">
        <v>0.75</v>
      </c>
      <c r="Q56" s="849">
        <v>52.199999999999996</v>
      </c>
      <c r="R56" s="837">
        <v>0.76821192052980125</v>
      </c>
      <c r="S56" s="850">
        <v>69.599999999999994</v>
      </c>
    </row>
    <row r="57" spans="1:19" ht="14.4" customHeight="1" x14ac:dyDescent="0.3">
      <c r="A57" s="831" t="s">
        <v>3475</v>
      </c>
      <c r="B57" s="832" t="s">
        <v>3476</v>
      </c>
      <c r="C57" s="832" t="s">
        <v>614</v>
      </c>
      <c r="D57" s="832" t="s">
        <v>3454</v>
      </c>
      <c r="E57" s="832" t="s">
        <v>3461</v>
      </c>
      <c r="F57" s="832" t="s">
        <v>3477</v>
      </c>
      <c r="G57" s="832" t="s">
        <v>793</v>
      </c>
      <c r="H57" s="849">
        <v>6</v>
      </c>
      <c r="I57" s="849">
        <v>126.77999999999999</v>
      </c>
      <c r="J57" s="832">
        <v>0.94330357142857124</v>
      </c>
      <c r="K57" s="832">
        <v>21.13</v>
      </c>
      <c r="L57" s="849">
        <v>8</v>
      </c>
      <c r="M57" s="849">
        <v>134.4</v>
      </c>
      <c r="N57" s="832">
        <v>1</v>
      </c>
      <c r="O57" s="832">
        <v>16.8</v>
      </c>
      <c r="P57" s="849">
        <v>12</v>
      </c>
      <c r="Q57" s="849">
        <v>201.6</v>
      </c>
      <c r="R57" s="837">
        <v>1.5</v>
      </c>
      <c r="S57" s="850">
        <v>16.8</v>
      </c>
    </row>
    <row r="58" spans="1:19" ht="14.4" customHeight="1" x14ac:dyDescent="0.3">
      <c r="A58" s="831" t="s">
        <v>3475</v>
      </c>
      <c r="B58" s="832" t="s">
        <v>3476</v>
      </c>
      <c r="C58" s="832" t="s">
        <v>614</v>
      </c>
      <c r="D58" s="832" t="s">
        <v>3454</v>
      </c>
      <c r="E58" s="832" t="s">
        <v>3461</v>
      </c>
      <c r="F58" s="832" t="s">
        <v>3478</v>
      </c>
      <c r="G58" s="832" t="s">
        <v>798</v>
      </c>
      <c r="H58" s="849">
        <v>0.60000000000000009</v>
      </c>
      <c r="I58" s="849">
        <v>158.43</v>
      </c>
      <c r="J58" s="832">
        <v>3.7712449416805525</v>
      </c>
      <c r="K58" s="832">
        <v>264.04999999999995</v>
      </c>
      <c r="L58" s="849">
        <v>0.2</v>
      </c>
      <c r="M58" s="849">
        <v>42.01</v>
      </c>
      <c r="N58" s="832">
        <v>1</v>
      </c>
      <c r="O58" s="832">
        <v>210.04999999999998</v>
      </c>
      <c r="P58" s="849">
        <v>0.60000000000000009</v>
      </c>
      <c r="Q58" s="849">
        <v>126.03</v>
      </c>
      <c r="R58" s="837">
        <v>3</v>
      </c>
      <c r="S58" s="850">
        <v>210.04999999999998</v>
      </c>
    </row>
    <row r="59" spans="1:19" ht="14.4" customHeight="1" x14ac:dyDescent="0.3">
      <c r="A59" s="831" t="s">
        <v>3475</v>
      </c>
      <c r="B59" s="832" t="s">
        <v>3476</v>
      </c>
      <c r="C59" s="832" t="s">
        <v>614</v>
      </c>
      <c r="D59" s="832" t="s">
        <v>3454</v>
      </c>
      <c r="E59" s="832" t="s">
        <v>3464</v>
      </c>
      <c r="F59" s="832" t="s">
        <v>3483</v>
      </c>
      <c r="G59" s="832" t="s">
        <v>3484</v>
      </c>
      <c r="H59" s="849">
        <v>1</v>
      </c>
      <c r="I59" s="849">
        <v>205</v>
      </c>
      <c r="J59" s="832"/>
      <c r="K59" s="832">
        <v>205</v>
      </c>
      <c r="L59" s="849"/>
      <c r="M59" s="849"/>
      <c r="N59" s="832"/>
      <c r="O59" s="832"/>
      <c r="P59" s="849">
        <v>1</v>
      </c>
      <c r="Q59" s="849">
        <v>206</v>
      </c>
      <c r="R59" s="837"/>
      <c r="S59" s="850">
        <v>206</v>
      </c>
    </row>
    <row r="60" spans="1:19" ht="14.4" customHeight="1" x14ac:dyDescent="0.3">
      <c r="A60" s="831" t="s">
        <v>3475</v>
      </c>
      <c r="B60" s="832" t="s">
        <v>3476</v>
      </c>
      <c r="C60" s="832" t="s">
        <v>614</v>
      </c>
      <c r="D60" s="832" t="s">
        <v>3454</v>
      </c>
      <c r="E60" s="832" t="s">
        <v>3464</v>
      </c>
      <c r="F60" s="832" t="s">
        <v>3483</v>
      </c>
      <c r="G60" s="832" t="s">
        <v>3485</v>
      </c>
      <c r="H60" s="849"/>
      <c r="I60" s="849"/>
      <c r="J60" s="832"/>
      <c r="K60" s="832"/>
      <c r="L60" s="849"/>
      <c r="M60" s="849"/>
      <c r="N60" s="832"/>
      <c r="O60" s="832"/>
      <c r="P60" s="849">
        <v>1</v>
      </c>
      <c r="Q60" s="849">
        <v>206</v>
      </c>
      <c r="R60" s="837"/>
      <c r="S60" s="850">
        <v>206</v>
      </c>
    </row>
    <row r="61" spans="1:19" ht="14.4" customHeight="1" x14ac:dyDescent="0.3">
      <c r="A61" s="831" t="s">
        <v>3475</v>
      </c>
      <c r="B61" s="832" t="s">
        <v>3476</v>
      </c>
      <c r="C61" s="832" t="s">
        <v>614</v>
      </c>
      <c r="D61" s="832" t="s">
        <v>3454</v>
      </c>
      <c r="E61" s="832" t="s">
        <v>3464</v>
      </c>
      <c r="F61" s="832" t="s">
        <v>3486</v>
      </c>
      <c r="G61" s="832" t="s">
        <v>3487</v>
      </c>
      <c r="H61" s="849">
        <v>4</v>
      </c>
      <c r="I61" s="849">
        <v>332</v>
      </c>
      <c r="J61" s="832">
        <v>1</v>
      </c>
      <c r="K61" s="832">
        <v>83</v>
      </c>
      <c r="L61" s="849">
        <v>4</v>
      </c>
      <c r="M61" s="849">
        <v>332</v>
      </c>
      <c r="N61" s="832">
        <v>1</v>
      </c>
      <c r="O61" s="832">
        <v>83</v>
      </c>
      <c r="P61" s="849">
        <v>1</v>
      </c>
      <c r="Q61" s="849">
        <v>83</v>
      </c>
      <c r="R61" s="837">
        <v>0.25</v>
      </c>
      <c r="S61" s="850">
        <v>83</v>
      </c>
    </row>
    <row r="62" spans="1:19" ht="14.4" customHeight="1" x14ac:dyDescent="0.3">
      <c r="A62" s="831" t="s">
        <v>3475</v>
      </c>
      <c r="B62" s="832" t="s">
        <v>3476</v>
      </c>
      <c r="C62" s="832" t="s">
        <v>614</v>
      </c>
      <c r="D62" s="832" t="s">
        <v>3454</v>
      </c>
      <c r="E62" s="832" t="s">
        <v>3464</v>
      </c>
      <c r="F62" s="832" t="s">
        <v>3486</v>
      </c>
      <c r="G62" s="832" t="s">
        <v>3488</v>
      </c>
      <c r="H62" s="849">
        <v>7</v>
      </c>
      <c r="I62" s="849">
        <v>581</v>
      </c>
      <c r="J62" s="832">
        <v>1.75</v>
      </c>
      <c r="K62" s="832">
        <v>83</v>
      </c>
      <c r="L62" s="849">
        <v>4</v>
      </c>
      <c r="M62" s="849">
        <v>332</v>
      </c>
      <c r="N62" s="832">
        <v>1</v>
      </c>
      <c r="O62" s="832">
        <v>83</v>
      </c>
      <c r="P62" s="849">
        <v>3</v>
      </c>
      <c r="Q62" s="849">
        <v>249</v>
      </c>
      <c r="R62" s="837">
        <v>0.75</v>
      </c>
      <c r="S62" s="850">
        <v>83</v>
      </c>
    </row>
    <row r="63" spans="1:19" ht="14.4" customHeight="1" x14ac:dyDescent="0.3">
      <c r="A63" s="831" t="s">
        <v>3475</v>
      </c>
      <c r="B63" s="832" t="s">
        <v>3476</v>
      </c>
      <c r="C63" s="832" t="s">
        <v>614</v>
      </c>
      <c r="D63" s="832" t="s">
        <v>3454</v>
      </c>
      <c r="E63" s="832" t="s">
        <v>3464</v>
      </c>
      <c r="F63" s="832" t="s">
        <v>3492</v>
      </c>
      <c r="G63" s="832" t="s">
        <v>3493</v>
      </c>
      <c r="H63" s="849">
        <v>18</v>
      </c>
      <c r="I63" s="849">
        <v>666</v>
      </c>
      <c r="J63" s="832">
        <v>1.0588235294117647</v>
      </c>
      <c r="K63" s="832">
        <v>37</v>
      </c>
      <c r="L63" s="849">
        <v>17</v>
      </c>
      <c r="M63" s="849">
        <v>629</v>
      </c>
      <c r="N63" s="832">
        <v>1</v>
      </c>
      <c r="O63" s="832">
        <v>37</v>
      </c>
      <c r="P63" s="849">
        <v>15</v>
      </c>
      <c r="Q63" s="849">
        <v>555</v>
      </c>
      <c r="R63" s="837">
        <v>0.88235294117647056</v>
      </c>
      <c r="S63" s="850">
        <v>37</v>
      </c>
    </row>
    <row r="64" spans="1:19" ht="14.4" customHeight="1" x14ac:dyDescent="0.3">
      <c r="A64" s="831" t="s">
        <v>3475</v>
      </c>
      <c r="B64" s="832" t="s">
        <v>3476</v>
      </c>
      <c r="C64" s="832" t="s">
        <v>614</v>
      </c>
      <c r="D64" s="832" t="s">
        <v>3454</v>
      </c>
      <c r="E64" s="832" t="s">
        <v>3464</v>
      </c>
      <c r="F64" s="832" t="s">
        <v>3492</v>
      </c>
      <c r="G64" s="832" t="s">
        <v>3494</v>
      </c>
      <c r="H64" s="849">
        <v>17</v>
      </c>
      <c r="I64" s="849">
        <v>629</v>
      </c>
      <c r="J64" s="832">
        <v>1.1333333333333333</v>
      </c>
      <c r="K64" s="832">
        <v>37</v>
      </c>
      <c r="L64" s="849">
        <v>15</v>
      </c>
      <c r="M64" s="849">
        <v>555</v>
      </c>
      <c r="N64" s="832">
        <v>1</v>
      </c>
      <c r="O64" s="832">
        <v>37</v>
      </c>
      <c r="P64" s="849">
        <v>11</v>
      </c>
      <c r="Q64" s="849">
        <v>407</v>
      </c>
      <c r="R64" s="837">
        <v>0.73333333333333328</v>
      </c>
      <c r="S64" s="850">
        <v>37</v>
      </c>
    </row>
    <row r="65" spans="1:19" ht="14.4" customHeight="1" x14ac:dyDescent="0.3">
      <c r="A65" s="831" t="s">
        <v>3475</v>
      </c>
      <c r="B65" s="832" t="s">
        <v>3476</v>
      </c>
      <c r="C65" s="832" t="s">
        <v>614</v>
      </c>
      <c r="D65" s="832" t="s">
        <v>3454</v>
      </c>
      <c r="E65" s="832" t="s">
        <v>3464</v>
      </c>
      <c r="F65" s="832" t="s">
        <v>3497</v>
      </c>
      <c r="G65" s="832" t="s">
        <v>3498</v>
      </c>
      <c r="H65" s="849">
        <v>1</v>
      </c>
      <c r="I65" s="849">
        <v>5</v>
      </c>
      <c r="J65" s="832">
        <v>0.5</v>
      </c>
      <c r="K65" s="832">
        <v>5</v>
      </c>
      <c r="L65" s="849">
        <v>2</v>
      </c>
      <c r="M65" s="849">
        <v>10</v>
      </c>
      <c r="N65" s="832">
        <v>1</v>
      </c>
      <c r="O65" s="832">
        <v>5</v>
      </c>
      <c r="P65" s="849"/>
      <c r="Q65" s="849"/>
      <c r="R65" s="837"/>
      <c r="S65" s="850"/>
    </row>
    <row r="66" spans="1:19" ht="14.4" customHeight="1" x14ac:dyDescent="0.3">
      <c r="A66" s="831" t="s">
        <v>3475</v>
      </c>
      <c r="B66" s="832" t="s">
        <v>3476</v>
      </c>
      <c r="C66" s="832" t="s">
        <v>614</v>
      </c>
      <c r="D66" s="832" t="s">
        <v>3454</v>
      </c>
      <c r="E66" s="832" t="s">
        <v>3464</v>
      </c>
      <c r="F66" s="832" t="s">
        <v>3515</v>
      </c>
      <c r="G66" s="832" t="s">
        <v>3516</v>
      </c>
      <c r="H66" s="849">
        <v>9</v>
      </c>
      <c r="I66" s="849">
        <v>2259</v>
      </c>
      <c r="J66" s="832">
        <v>0.21951219512195122</v>
      </c>
      <c r="K66" s="832">
        <v>251</v>
      </c>
      <c r="L66" s="849">
        <v>41</v>
      </c>
      <c r="M66" s="849">
        <v>10291</v>
      </c>
      <c r="N66" s="832">
        <v>1</v>
      </c>
      <c r="O66" s="832">
        <v>251</v>
      </c>
      <c r="P66" s="849">
        <v>39</v>
      </c>
      <c r="Q66" s="849">
        <v>9828</v>
      </c>
      <c r="R66" s="837">
        <v>0.95500923136721405</v>
      </c>
      <c r="S66" s="850">
        <v>252</v>
      </c>
    </row>
    <row r="67" spans="1:19" ht="14.4" customHeight="1" x14ac:dyDescent="0.3">
      <c r="A67" s="831" t="s">
        <v>3475</v>
      </c>
      <c r="B67" s="832" t="s">
        <v>3476</v>
      </c>
      <c r="C67" s="832" t="s">
        <v>614</v>
      </c>
      <c r="D67" s="832" t="s">
        <v>3454</v>
      </c>
      <c r="E67" s="832" t="s">
        <v>3464</v>
      </c>
      <c r="F67" s="832" t="s">
        <v>3515</v>
      </c>
      <c r="G67" s="832" t="s">
        <v>3517</v>
      </c>
      <c r="H67" s="849">
        <v>21</v>
      </c>
      <c r="I67" s="849">
        <v>5271</v>
      </c>
      <c r="J67" s="832">
        <v>1.05</v>
      </c>
      <c r="K67" s="832">
        <v>251</v>
      </c>
      <c r="L67" s="849">
        <v>20</v>
      </c>
      <c r="M67" s="849">
        <v>5020</v>
      </c>
      <c r="N67" s="832">
        <v>1</v>
      </c>
      <c r="O67" s="832">
        <v>251</v>
      </c>
      <c r="P67" s="849">
        <v>29</v>
      </c>
      <c r="Q67" s="849">
        <v>7308</v>
      </c>
      <c r="R67" s="837">
        <v>1.455776892430279</v>
      </c>
      <c r="S67" s="850">
        <v>252</v>
      </c>
    </row>
    <row r="68" spans="1:19" ht="14.4" customHeight="1" x14ac:dyDescent="0.3">
      <c r="A68" s="831" t="s">
        <v>3475</v>
      </c>
      <c r="B68" s="832" t="s">
        <v>3476</v>
      </c>
      <c r="C68" s="832" t="s">
        <v>614</v>
      </c>
      <c r="D68" s="832" t="s">
        <v>3454</v>
      </c>
      <c r="E68" s="832" t="s">
        <v>3464</v>
      </c>
      <c r="F68" s="832" t="s">
        <v>3518</v>
      </c>
      <c r="G68" s="832" t="s">
        <v>3519</v>
      </c>
      <c r="H68" s="849">
        <v>16</v>
      </c>
      <c r="I68" s="849">
        <v>2016</v>
      </c>
      <c r="J68" s="832">
        <v>0.69565217391304346</v>
      </c>
      <c r="K68" s="832">
        <v>126</v>
      </c>
      <c r="L68" s="849">
        <v>23</v>
      </c>
      <c r="M68" s="849">
        <v>2898</v>
      </c>
      <c r="N68" s="832">
        <v>1</v>
      </c>
      <c r="O68" s="832">
        <v>126</v>
      </c>
      <c r="P68" s="849">
        <v>32</v>
      </c>
      <c r="Q68" s="849">
        <v>4064</v>
      </c>
      <c r="R68" s="837">
        <v>1.4023464458247068</v>
      </c>
      <c r="S68" s="850">
        <v>127</v>
      </c>
    </row>
    <row r="69" spans="1:19" ht="14.4" customHeight="1" x14ac:dyDescent="0.3">
      <c r="A69" s="831" t="s">
        <v>3475</v>
      </c>
      <c r="B69" s="832" t="s">
        <v>3476</v>
      </c>
      <c r="C69" s="832" t="s">
        <v>614</v>
      </c>
      <c r="D69" s="832" t="s">
        <v>3454</v>
      </c>
      <c r="E69" s="832" t="s">
        <v>3464</v>
      </c>
      <c r="F69" s="832" t="s">
        <v>3518</v>
      </c>
      <c r="G69" s="832" t="s">
        <v>3520</v>
      </c>
      <c r="H69" s="849">
        <v>34</v>
      </c>
      <c r="I69" s="849">
        <v>4284</v>
      </c>
      <c r="J69" s="832">
        <v>1.2142857142857142</v>
      </c>
      <c r="K69" s="832">
        <v>126</v>
      </c>
      <c r="L69" s="849">
        <v>28</v>
      </c>
      <c r="M69" s="849">
        <v>3528</v>
      </c>
      <c r="N69" s="832">
        <v>1</v>
      </c>
      <c r="O69" s="832">
        <v>126</v>
      </c>
      <c r="P69" s="849">
        <v>26</v>
      </c>
      <c r="Q69" s="849">
        <v>3302</v>
      </c>
      <c r="R69" s="837">
        <v>0.93594104308390025</v>
      </c>
      <c r="S69" s="850">
        <v>127</v>
      </c>
    </row>
    <row r="70" spans="1:19" ht="14.4" customHeight="1" x14ac:dyDescent="0.3">
      <c r="A70" s="831" t="s">
        <v>3475</v>
      </c>
      <c r="B70" s="832" t="s">
        <v>3476</v>
      </c>
      <c r="C70" s="832" t="s">
        <v>614</v>
      </c>
      <c r="D70" s="832" t="s">
        <v>3454</v>
      </c>
      <c r="E70" s="832" t="s">
        <v>3464</v>
      </c>
      <c r="F70" s="832" t="s">
        <v>3526</v>
      </c>
      <c r="G70" s="832" t="s">
        <v>3527</v>
      </c>
      <c r="H70" s="849">
        <v>6</v>
      </c>
      <c r="I70" s="849">
        <v>978</v>
      </c>
      <c r="J70" s="832">
        <v>0.6</v>
      </c>
      <c r="K70" s="832">
        <v>163</v>
      </c>
      <c r="L70" s="849">
        <v>10</v>
      </c>
      <c r="M70" s="849">
        <v>1630</v>
      </c>
      <c r="N70" s="832">
        <v>1</v>
      </c>
      <c r="O70" s="832">
        <v>163</v>
      </c>
      <c r="P70" s="849">
        <v>16</v>
      </c>
      <c r="Q70" s="849">
        <v>2624</v>
      </c>
      <c r="R70" s="837">
        <v>1.6098159509202454</v>
      </c>
      <c r="S70" s="850">
        <v>164</v>
      </c>
    </row>
    <row r="71" spans="1:19" ht="14.4" customHeight="1" x14ac:dyDescent="0.3">
      <c r="A71" s="831" t="s">
        <v>3475</v>
      </c>
      <c r="B71" s="832" t="s">
        <v>3476</v>
      </c>
      <c r="C71" s="832" t="s">
        <v>614</v>
      </c>
      <c r="D71" s="832" t="s">
        <v>3454</v>
      </c>
      <c r="E71" s="832" t="s">
        <v>3464</v>
      </c>
      <c r="F71" s="832" t="s">
        <v>3526</v>
      </c>
      <c r="G71" s="832" t="s">
        <v>3528</v>
      </c>
      <c r="H71" s="849">
        <v>8</v>
      </c>
      <c r="I71" s="849">
        <v>1304</v>
      </c>
      <c r="J71" s="832">
        <v>1.1428571428571428</v>
      </c>
      <c r="K71" s="832">
        <v>163</v>
      </c>
      <c r="L71" s="849">
        <v>7</v>
      </c>
      <c r="M71" s="849">
        <v>1141</v>
      </c>
      <c r="N71" s="832">
        <v>1</v>
      </c>
      <c r="O71" s="832">
        <v>163</v>
      </c>
      <c r="P71" s="849">
        <v>15</v>
      </c>
      <c r="Q71" s="849">
        <v>2460</v>
      </c>
      <c r="R71" s="837">
        <v>2.156003505696757</v>
      </c>
      <c r="S71" s="850">
        <v>164</v>
      </c>
    </row>
    <row r="72" spans="1:19" ht="14.4" customHeight="1" x14ac:dyDescent="0.3">
      <c r="A72" s="831" t="s">
        <v>3475</v>
      </c>
      <c r="B72" s="832" t="s">
        <v>3476</v>
      </c>
      <c r="C72" s="832" t="s">
        <v>614</v>
      </c>
      <c r="D72" s="832" t="s">
        <v>3454</v>
      </c>
      <c r="E72" s="832" t="s">
        <v>3464</v>
      </c>
      <c r="F72" s="832" t="s">
        <v>3529</v>
      </c>
      <c r="G72" s="832" t="s">
        <v>3530</v>
      </c>
      <c r="H72" s="849">
        <v>71</v>
      </c>
      <c r="I72" s="849">
        <v>2366.67</v>
      </c>
      <c r="J72" s="832">
        <v>0.64545486776830208</v>
      </c>
      <c r="K72" s="832">
        <v>33.33338028169014</v>
      </c>
      <c r="L72" s="849">
        <v>110</v>
      </c>
      <c r="M72" s="849">
        <v>3666.67</v>
      </c>
      <c r="N72" s="832">
        <v>1</v>
      </c>
      <c r="O72" s="832">
        <v>33.333363636363636</v>
      </c>
      <c r="P72" s="849">
        <v>120</v>
      </c>
      <c r="Q72" s="849">
        <v>4000</v>
      </c>
      <c r="R72" s="837">
        <v>1.0909080991744553</v>
      </c>
      <c r="S72" s="850">
        <v>33.333333333333336</v>
      </c>
    </row>
    <row r="73" spans="1:19" ht="14.4" customHeight="1" x14ac:dyDescent="0.3">
      <c r="A73" s="831" t="s">
        <v>3475</v>
      </c>
      <c r="B73" s="832" t="s">
        <v>3476</v>
      </c>
      <c r="C73" s="832" t="s">
        <v>614</v>
      </c>
      <c r="D73" s="832" t="s">
        <v>3454</v>
      </c>
      <c r="E73" s="832" t="s">
        <v>3464</v>
      </c>
      <c r="F73" s="832" t="s">
        <v>3529</v>
      </c>
      <c r="G73" s="832" t="s">
        <v>3531</v>
      </c>
      <c r="H73" s="849">
        <v>4</v>
      </c>
      <c r="I73" s="849">
        <v>133.33000000000001</v>
      </c>
      <c r="J73" s="832"/>
      <c r="K73" s="832">
        <v>33.332500000000003</v>
      </c>
      <c r="L73" s="849"/>
      <c r="M73" s="849"/>
      <c r="N73" s="832"/>
      <c r="O73" s="832"/>
      <c r="P73" s="849"/>
      <c r="Q73" s="849"/>
      <c r="R73" s="837"/>
      <c r="S73" s="850"/>
    </row>
    <row r="74" spans="1:19" ht="14.4" customHeight="1" x14ac:dyDescent="0.3">
      <c r="A74" s="831" t="s">
        <v>3475</v>
      </c>
      <c r="B74" s="832" t="s">
        <v>3476</v>
      </c>
      <c r="C74" s="832" t="s">
        <v>614</v>
      </c>
      <c r="D74" s="832" t="s">
        <v>3454</v>
      </c>
      <c r="E74" s="832" t="s">
        <v>3464</v>
      </c>
      <c r="F74" s="832" t="s">
        <v>3532</v>
      </c>
      <c r="G74" s="832" t="s">
        <v>3533</v>
      </c>
      <c r="H74" s="849">
        <v>71</v>
      </c>
      <c r="I74" s="849">
        <v>8236</v>
      </c>
      <c r="J74" s="832">
        <v>1.3148148148148149</v>
      </c>
      <c r="K74" s="832">
        <v>116</v>
      </c>
      <c r="L74" s="849">
        <v>54</v>
      </c>
      <c r="M74" s="849">
        <v>6264</v>
      </c>
      <c r="N74" s="832">
        <v>1</v>
      </c>
      <c r="O74" s="832">
        <v>116</v>
      </c>
      <c r="P74" s="849">
        <v>67</v>
      </c>
      <c r="Q74" s="849">
        <v>7772</v>
      </c>
      <c r="R74" s="837">
        <v>1.2407407407407407</v>
      </c>
      <c r="S74" s="850">
        <v>116</v>
      </c>
    </row>
    <row r="75" spans="1:19" ht="14.4" customHeight="1" x14ac:dyDescent="0.3">
      <c r="A75" s="831" t="s">
        <v>3475</v>
      </c>
      <c r="B75" s="832" t="s">
        <v>3476</v>
      </c>
      <c r="C75" s="832" t="s">
        <v>614</v>
      </c>
      <c r="D75" s="832" t="s">
        <v>3454</v>
      </c>
      <c r="E75" s="832" t="s">
        <v>3464</v>
      </c>
      <c r="F75" s="832" t="s">
        <v>3532</v>
      </c>
      <c r="G75" s="832" t="s">
        <v>3534</v>
      </c>
      <c r="H75" s="849">
        <v>40</v>
      </c>
      <c r="I75" s="849">
        <v>4640</v>
      </c>
      <c r="J75" s="832">
        <v>1.25</v>
      </c>
      <c r="K75" s="832">
        <v>116</v>
      </c>
      <c r="L75" s="849">
        <v>32</v>
      </c>
      <c r="M75" s="849">
        <v>3712</v>
      </c>
      <c r="N75" s="832">
        <v>1</v>
      </c>
      <c r="O75" s="832">
        <v>116</v>
      </c>
      <c r="P75" s="849">
        <v>55</v>
      </c>
      <c r="Q75" s="849">
        <v>6380</v>
      </c>
      <c r="R75" s="837">
        <v>1.71875</v>
      </c>
      <c r="S75" s="850">
        <v>116</v>
      </c>
    </row>
    <row r="76" spans="1:19" ht="14.4" customHeight="1" x14ac:dyDescent="0.3">
      <c r="A76" s="831" t="s">
        <v>3475</v>
      </c>
      <c r="B76" s="832" t="s">
        <v>3476</v>
      </c>
      <c r="C76" s="832" t="s">
        <v>614</v>
      </c>
      <c r="D76" s="832" t="s">
        <v>3454</v>
      </c>
      <c r="E76" s="832" t="s">
        <v>3464</v>
      </c>
      <c r="F76" s="832" t="s">
        <v>3535</v>
      </c>
      <c r="G76" s="832" t="s">
        <v>3536</v>
      </c>
      <c r="H76" s="849"/>
      <c r="I76" s="849"/>
      <c r="J76" s="832"/>
      <c r="K76" s="832"/>
      <c r="L76" s="849">
        <v>3</v>
      </c>
      <c r="M76" s="849">
        <v>111</v>
      </c>
      <c r="N76" s="832">
        <v>1</v>
      </c>
      <c r="O76" s="832">
        <v>37</v>
      </c>
      <c r="P76" s="849"/>
      <c r="Q76" s="849"/>
      <c r="R76" s="837"/>
      <c r="S76" s="850"/>
    </row>
    <row r="77" spans="1:19" ht="14.4" customHeight="1" x14ac:dyDescent="0.3">
      <c r="A77" s="831" t="s">
        <v>3475</v>
      </c>
      <c r="B77" s="832" t="s">
        <v>3476</v>
      </c>
      <c r="C77" s="832" t="s">
        <v>614</v>
      </c>
      <c r="D77" s="832" t="s">
        <v>3454</v>
      </c>
      <c r="E77" s="832" t="s">
        <v>3464</v>
      </c>
      <c r="F77" s="832" t="s">
        <v>3535</v>
      </c>
      <c r="G77" s="832" t="s">
        <v>3537</v>
      </c>
      <c r="H77" s="849">
        <v>1</v>
      </c>
      <c r="I77" s="849">
        <v>37</v>
      </c>
      <c r="J77" s="832">
        <v>0.2</v>
      </c>
      <c r="K77" s="832">
        <v>37</v>
      </c>
      <c r="L77" s="849">
        <v>5</v>
      </c>
      <c r="M77" s="849">
        <v>185</v>
      </c>
      <c r="N77" s="832">
        <v>1</v>
      </c>
      <c r="O77" s="832">
        <v>37</v>
      </c>
      <c r="P77" s="849">
        <v>2</v>
      </c>
      <c r="Q77" s="849">
        <v>74</v>
      </c>
      <c r="R77" s="837">
        <v>0.4</v>
      </c>
      <c r="S77" s="850">
        <v>37</v>
      </c>
    </row>
    <row r="78" spans="1:19" ht="14.4" customHeight="1" x14ac:dyDescent="0.3">
      <c r="A78" s="831" t="s">
        <v>3475</v>
      </c>
      <c r="B78" s="832" t="s">
        <v>3476</v>
      </c>
      <c r="C78" s="832" t="s">
        <v>614</v>
      </c>
      <c r="D78" s="832" t="s">
        <v>3454</v>
      </c>
      <c r="E78" s="832" t="s">
        <v>3464</v>
      </c>
      <c r="F78" s="832" t="s">
        <v>3469</v>
      </c>
      <c r="G78" s="832" t="s">
        <v>3538</v>
      </c>
      <c r="H78" s="849">
        <v>6</v>
      </c>
      <c r="I78" s="849">
        <v>516</v>
      </c>
      <c r="J78" s="832">
        <v>0.6</v>
      </c>
      <c r="K78" s="832">
        <v>86</v>
      </c>
      <c r="L78" s="849">
        <v>10</v>
      </c>
      <c r="M78" s="849">
        <v>860</v>
      </c>
      <c r="N78" s="832">
        <v>1</v>
      </c>
      <c r="O78" s="832">
        <v>86</v>
      </c>
      <c r="P78" s="849">
        <v>14</v>
      </c>
      <c r="Q78" s="849">
        <v>1204</v>
      </c>
      <c r="R78" s="837">
        <v>1.4</v>
      </c>
      <c r="S78" s="850">
        <v>86</v>
      </c>
    </row>
    <row r="79" spans="1:19" ht="14.4" customHeight="1" x14ac:dyDescent="0.3">
      <c r="A79" s="831" t="s">
        <v>3475</v>
      </c>
      <c r="B79" s="832" t="s">
        <v>3476</v>
      </c>
      <c r="C79" s="832" t="s">
        <v>614</v>
      </c>
      <c r="D79" s="832" t="s">
        <v>3454</v>
      </c>
      <c r="E79" s="832" t="s">
        <v>3464</v>
      </c>
      <c r="F79" s="832" t="s">
        <v>3469</v>
      </c>
      <c r="G79" s="832" t="s">
        <v>3470</v>
      </c>
      <c r="H79" s="849">
        <v>8</v>
      </c>
      <c r="I79" s="849">
        <v>688</v>
      </c>
      <c r="J79" s="832">
        <v>1.1428571428571428</v>
      </c>
      <c r="K79" s="832">
        <v>86</v>
      </c>
      <c r="L79" s="849">
        <v>7</v>
      </c>
      <c r="M79" s="849">
        <v>602</v>
      </c>
      <c r="N79" s="832">
        <v>1</v>
      </c>
      <c r="O79" s="832">
        <v>86</v>
      </c>
      <c r="P79" s="849">
        <v>15</v>
      </c>
      <c r="Q79" s="849">
        <v>1290</v>
      </c>
      <c r="R79" s="837">
        <v>2.1428571428571428</v>
      </c>
      <c r="S79" s="850">
        <v>86</v>
      </c>
    </row>
    <row r="80" spans="1:19" ht="14.4" customHeight="1" x14ac:dyDescent="0.3">
      <c r="A80" s="831" t="s">
        <v>3475</v>
      </c>
      <c r="B80" s="832" t="s">
        <v>3476</v>
      </c>
      <c r="C80" s="832" t="s">
        <v>614</v>
      </c>
      <c r="D80" s="832" t="s">
        <v>3454</v>
      </c>
      <c r="E80" s="832" t="s">
        <v>3464</v>
      </c>
      <c r="F80" s="832" t="s">
        <v>3545</v>
      </c>
      <c r="G80" s="832" t="s">
        <v>3546</v>
      </c>
      <c r="H80" s="849"/>
      <c r="I80" s="849"/>
      <c r="J80" s="832"/>
      <c r="K80" s="832"/>
      <c r="L80" s="849">
        <v>4</v>
      </c>
      <c r="M80" s="849">
        <v>0</v>
      </c>
      <c r="N80" s="832"/>
      <c r="O80" s="832">
        <v>0</v>
      </c>
      <c r="P80" s="849"/>
      <c r="Q80" s="849"/>
      <c r="R80" s="837"/>
      <c r="S80" s="850"/>
    </row>
    <row r="81" spans="1:19" ht="14.4" customHeight="1" x14ac:dyDescent="0.3">
      <c r="A81" s="831" t="s">
        <v>3475</v>
      </c>
      <c r="B81" s="832" t="s">
        <v>3476</v>
      </c>
      <c r="C81" s="832" t="s">
        <v>614</v>
      </c>
      <c r="D81" s="832" t="s">
        <v>3454</v>
      </c>
      <c r="E81" s="832" t="s">
        <v>3464</v>
      </c>
      <c r="F81" s="832" t="s">
        <v>3545</v>
      </c>
      <c r="G81" s="832" t="s">
        <v>3547</v>
      </c>
      <c r="H81" s="849">
        <v>1</v>
      </c>
      <c r="I81" s="849">
        <v>0</v>
      </c>
      <c r="J81" s="832"/>
      <c r="K81" s="832">
        <v>0</v>
      </c>
      <c r="L81" s="849">
        <v>2</v>
      </c>
      <c r="M81" s="849">
        <v>0</v>
      </c>
      <c r="N81" s="832"/>
      <c r="O81" s="832">
        <v>0</v>
      </c>
      <c r="P81" s="849">
        <v>1</v>
      </c>
      <c r="Q81" s="849">
        <v>0</v>
      </c>
      <c r="R81" s="837"/>
      <c r="S81" s="850">
        <v>0</v>
      </c>
    </row>
    <row r="82" spans="1:19" ht="14.4" customHeight="1" x14ac:dyDescent="0.3">
      <c r="A82" s="831" t="s">
        <v>3475</v>
      </c>
      <c r="B82" s="832" t="s">
        <v>3476</v>
      </c>
      <c r="C82" s="832" t="s">
        <v>614</v>
      </c>
      <c r="D82" s="832" t="s">
        <v>3454</v>
      </c>
      <c r="E82" s="832" t="s">
        <v>3464</v>
      </c>
      <c r="F82" s="832" t="s">
        <v>3556</v>
      </c>
      <c r="G82" s="832" t="s">
        <v>3558</v>
      </c>
      <c r="H82" s="849">
        <v>1</v>
      </c>
      <c r="I82" s="849">
        <v>162</v>
      </c>
      <c r="J82" s="832"/>
      <c r="K82" s="832">
        <v>162</v>
      </c>
      <c r="L82" s="849"/>
      <c r="M82" s="849"/>
      <c r="N82" s="832"/>
      <c r="O82" s="832"/>
      <c r="P82" s="849"/>
      <c r="Q82" s="849"/>
      <c r="R82" s="837"/>
      <c r="S82" s="850"/>
    </row>
    <row r="83" spans="1:19" ht="14.4" customHeight="1" x14ac:dyDescent="0.3">
      <c r="A83" s="831" t="s">
        <v>3475</v>
      </c>
      <c r="B83" s="832" t="s">
        <v>3476</v>
      </c>
      <c r="C83" s="832" t="s">
        <v>614</v>
      </c>
      <c r="D83" s="832" t="s">
        <v>3454</v>
      </c>
      <c r="E83" s="832" t="s">
        <v>3464</v>
      </c>
      <c r="F83" s="832" t="s">
        <v>3569</v>
      </c>
      <c r="G83" s="832" t="s">
        <v>3570</v>
      </c>
      <c r="H83" s="849"/>
      <c r="I83" s="849"/>
      <c r="J83" s="832"/>
      <c r="K83" s="832"/>
      <c r="L83" s="849">
        <v>1</v>
      </c>
      <c r="M83" s="849">
        <v>59</v>
      </c>
      <c r="N83" s="832">
        <v>1</v>
      </c>
      <c r="O83" s="832">
        <v>59</v>
      </c>
      <c r="P83" s="849"/>
      <c r="Q83" s="849"/>
      <c r="R83" s="837"/>
      <c r="S83" s="850"/>
    </row>
    <row r="84" spans="1:19" ht="14.4" customHeight="1" x14ac:dyDescent="0.3">
      <c r="A84" s="831" t="s">
        <v>3475</v>
      </c>
      <c r="B84" s="832" t="s">
        <v>3476</v>
      </c>
      <c r="C84" s="832" t="s">
        <v>614</v>
      </c>
      <c r="D84" s="832" t="s">
        <v>3454</v>
      </c>
      <c r="E84" s="832" t="s">
        <v>3464</v>
      </c>
      <c r="F84" s="832" t="s">
        <v>3569</v>
      </c>
      <c r="G84" s="832" t="s">
        <v>3571</v>
      </c>
      <c r="H84" s="849">
        <v>2</v>
      </c>
      <c r="I84" s="849">
        <v>118</v>
      </c>
      <c r="J84" s="832">
        <v>1</v>
      </c>
      <c r="K84" s="832">
        <v>59</v>
      </c>
      <c r="L84" s="849">
        <v>2</v>
      </c>
      <c r="M84" s="849">
        <v>118</v>
      </c>
      <c r="N84" s="832">
        <v>1</v>
      </c>
      <c r="O84" s="832">
        <v>59</v>
      </c>
      <c r="P84" s="849">
        <v>1</v>
      </c>
      <c r="Q84" s="849">
        <v>59</v>
      </c>
      <c r="R84" s="837">
        <v>0.5</v>
      </c>
      <c r="S84" s="850">
        <v>59</v>
      </c>
    </row>
    <row r="85" spans="1:19" ht="14.4" customHeight="1" x14ac:dyDescent="0.3">
      <c r="A85" s="831" t="s">
        <v>3475</v>
      </c>
      <c r="B85" s="832" t="s">
        <v>3476</v>
      </c>
      <c r="C85" s="832" t="s">
        <v>614</v>
      </c>
      <c r="D85" s="832" t="s">
        <v>3454</v>
      </c>
      <c r="E85" s="832" t="s">
        <v>3464</v>
      </c>
      <c r="F85" s="832" t="s">
        <v>3572</v>
      </c>
      <c r="G85" s="832" t="s">
        <v>3573</v>
      </c>
      <c r="H85" s="849">
        <v>1</v>
      </c>
      <c r="I85" s="849">
        <v>204</v>
      </c>
      <c r="J85" s="832"/>
      <c r="K85" s="832">
        <v>204</v>
      </c>
      <c r="L85" s="849"/>
      <c r="M85" s="849"/>
      <c r="N85" s="832"/>
      <c r="O85" s="832"/>
      <c r="P85" s="849"/>
      <c r="Q85" s="849"/>
      <c r="R85" s="837"/>
      <c r="S85" s="850"/>
    </row>
    <row r="86" spans="1:19" ht="14.4" customHeight="1" x14ac:dyDescent="0.3">
      <c r="A86" s="831" t="s">
        <v>3475</v>
      </c>
      <c r="B86" s="832" t="s">
        <v>3476</v>
      </c>
      <c r="C86" s="832" t="s">
        <v>614</v>
      </c>
      <c r="D86" s="832" t="s">
        <v>3454</v>
      </c>
      <c r="E86" s="832" t="s">
        <v>3464</v>
      </c>
      <c r="F86" s="832" t="s">
        <v>3572</v>
      </c>
      <c r="G86" s="832" t="s">
        <v>3574</v>
      </c>
      <c r="H86" s="849"/>
      <c r="I86" s="849"/>
      <c r="J86" s="832"/>
      <c r="K86" s="832"/>
      <c r="L86" s="849"/>
      <c r="M86" s="849"/>
      <c r="N86" s="832"/>
      <c r="O86" s="832"/>
      <c r="P86" s="849">
        <v>1</v>
      </c>
      <c r="Q86" s="849">
        <v>205</v>
      </c>
      <c r="R86" s="837"/>
      <c r="S86" s="850">
        <v>205</v>
      </c>
    </row>
    <row r="87" spans="1:19" ht="14.4" customHeight="1" x14ac:dyDescent="0.3">
      <c r="A87" s="831" t="s">
        <v>3475</v>
      </c>
      <c r="B87" s="832" t="s">
        <v>3476</v>
      </c>
      <c r="C87" s="832" t="s">
        <v>614</v>
      </c>
      <c r="D87" s="832" t="s">
        <v>1311</v>
      </c>
      <c r="E87" s="832" t="s">
        <v>3461</v>
      </c>
      <c r="F87" s="832" t="s">
        <v>3462</v>
      </c>
      <c r="G87" s="832" t="s">
        <v>3463</v>
      </c>
      <c r="H87" s="849">
        <v>3.7000000000000006</v>
      </c>
      <c r="I87" s="849">
        <v>558.70000000000005</v>
      </c>
      <c r="J87" s="832">
        <v>1.3454545454545455</v>
      </c>
      <c r="K87" s="832">
        <v>151</v>
      </c>
      <c r="L87" s="849">
        <v>2.75</v>
      </c>
      <c r="M87" s="849">
        <v>415.25</v>
      </c>
      <c r="N87" s="832">
        <v>1</v>
      </c>
      <c r="O87" s="832">
        <v>151</v>
      </c>
      <c r="P87" s="849">
        <v>2.4</v>
      </c>
      <c r="Q87" s="849">
        <v>167.04000000000002</v>
      </c>
      <c r="R87" s="837">
        <v>0.40226369656833239</v>
      </c>
      <c r="S87" s="850">
        <v>69.600000000000009</v>
      </c>
    </row>
    <row r="88" spans="1:19" ht="14.4" customHeight="1" x14ac:dyDescent="0.3">
      <c r="A88" s="831" t="s">
        <v>3475</v>
      </c>
      <c r="B88" s="832" t="s">
        <v>3476</v>
      </c>
      <c r="C88" s="832" t="s">
        <v>614</v>
      </c>
      <c r="D88" s="832" t="s">
        <v>1311</v>
      </c>
      <c r="E88" s="832" t="s">
        <v>3461</v>
      </c>
      <c r="F88" s="832" t="s">
        <v>3477</v>
      </c>
      <c r="G88" s="832" t="s">
        <v>793</v>
      </c>
      <c r="H88" s="849">
        <v>64</v>
      </c>
      <c r="I88" s="849">
        <v>1352.3200000000002</v>
      </c>
      <c r="J88" s="832">
        <v>1.5783380018674138</v>
      </c>
      <c r="K88" s="832">
        <v>21.130000000000003</v>
      </c>
      <c r="L88" s="849">
        <v>51</v>
      </c>
      <c r="M88" s="849">
        <v>856.8</v>
      </c>
      <c r="N88" s="832">
        <v>1</v>
      </c>
      <c r="O88" s="832">
        <v>16.8</v>
      </c>
      <c r="P88" s="849">
        <v>45</v>
      </c>
      <c r="Q88" s="849">
        <v>755.99999999999989</v>
      </c>
      <c r="R88" s="837">
        <v>0.88235294117647045</v>
      </c>
      <c r="S88" s="850">
        <v>16.799999999999997</v>
      </c>
    </row>
    <row r="89" spans="1:19" ht="14.4" customHeight="1" x14ac:dyDescent="0.3">
      <c r="A89" s="831" t="s">
        <v>3475</v>
      </c>
      <c r="B89" s="832" t="s">
        <v>3476</v>
      </c>
      <c r="C89" s="832" t="s">
        <v>614</v>
      </c>
      <c r="D89" s="832" t="s">
        <v>1311</v>
      </c>
      <c r="E89" s="832" t="s">
        <v>3461</v>
      </c>
      <c r="F89" s="832" t="s">
        <v>3478</v>
      </c>
      <c r="G89" s="832" t="s">
        <v>798</v>
      </c>
      <c r="H89" s="849">
        <v>2</v>
      </c>
      <c r="I89" s="849">
        <v>528.1</v>
      </c>
      <c r="J89" s="832">
        <v>3.1427041180671274</v>
      </c>
      <c r="K89" s="832">
        <v>264.05</v>
      </c>
      <c r="L89" s="849">
        <v>0.8</v>
      </c>
      <c r="M89" s="849">
        <v>168.04</v>
      </c>
      <c r="N89" s="832">
        <v>1</v>
      </c>
      <c r="O89" s="832">
        <v>210.04999999999998</v>
      </c>
      <c r="P89" s="849">
        <v>0.60000000000000009</v>
      </c>
      <c r="Q89" s="849">
        <v>126.03</v>
      </c>
      <c r="R89" s="837">
        <v>0.75</v>
      </c>
      <c r="S89" s="850">
        <v>210.04999999999998</v>
      </c>
    </row>
    <row r="90" spans="1:19" ht="14.4" customHeight="1" x14ac:dyDescent="0.3">
      <c r="A90" s="831" t="s">
        <v>3475</v>
      </c>
      <c r="B90" s="832" t="s">
        <v>3476</v>
      </c>
      <c r="C90" s="832" t="s">
        <v>614</v>
      </c>
      <c r="D90" s="832" t="s">
        <v>1311</v>
      </c>
      <c r="E90" s="832" t="s">
        <v>3464</v>
      </c>
      <c r="F90" s="832" t="s">
        <v>3486</v>
      </c>
      <c r="G90" s="832" t="s">
        <v>3487</v>
      </c>
      <c r="H90" s="849">
        <v>3</v>
      </c>
      <c r="I90" s="849">
        <v>249</v>
      </c>
      <c r="J90" s="832">
        <v>0.33333333333333331</v>
      </c>
      <c r="K90" s="832">
        <v>83</v>
      </c>
      <c r="L90" s="849">
        <v>9</v>
      </c>
      <c r="M90" s="849">
        <v>747</v>
      </c>
      <c r="N90" s="832">
        <v>1</v>
      </c>
      <c r="O90" s="832">
        <v>83</v>
      </c>
      <c r="P90" s="849"/>
      <c r="Q90" s="849"/>
      <c r="R90" s="837"/>
      <c r="S90" s="850"/>
    </row>
    <row r="91" spans="1:19" ht="14.4" customHeight="1" x14ac:dyDescent="0.3">
      <c r="A91" s="831" t="s">
        <v>3475</v>
      </c>
      <c r="B91" s="832" t="s">
        <v>3476</v>
      </c>
      <c r="C91" s="832" t="s">
        <v>614</v>
      </c>
      <c r="D91" s="832" t="s">
        <v>1311</v>
      </c>
      <c r="E91" s="832" t="s">
        <v>3464</v>
      </c>
      <c r="F91" s="832" t="s">
        <v>3486</v>
      </c>
      <c r="G91" s="832" t="s">
        <v>3488</v>
      </c>
      <c r="H91" s="849">
        <v>4</v>
      </c>
      <c r="I91" s="849">
        <v>332</v>
      </c>
      <c r="J91" s="832">
        <v>4</v>
      </c>
      <c r="K91" s="832">
        <v>83</v>
      </c>
      <c r="L91" s="849">
        <v>1</v>
      </c>
      <c r="M91" s="849">
        <v>83</v>
      </c>
      <c r="N91" s="832">
        <v>1</v>
      </c>
      <c r="O91" s="832">
        <v>83</v>
      </c>
      <c r="P91" s="849"/>
      <c r="Q91" s="849"/>
      <c r="R91" s="837"/>
      <c r="S91" s="850"/>
    </row>
    <row r="92" spans="1:19" ht="14.4" customHeight="1" x14ac:dyDescent="0.3">
      <c r="A92" s="831" t="s">
        <v>3475</v>
      </c>
      <c r="B92" s="832" t="s">
        <v>3476</v>
      </c>
      <c r="C92" s="832" t="s">
        <v>614</v>
      </c>
      <c r="D92" s="832" t="s">
        <v>1311</v>
      </c>
      <c r="E92" s="832" t="s">
        <v>3464</v>
      </c>
      <c r="F92" s="832" t="s">
        <v>3489</v>
      </c>
      <c r="G92" s="832" t="s">
        <v>3490</v>
      </c>
      <c r="H92" s="849"/>
      <c r="I92" s="849"/>
      <c r="J92" s="832"/>
      <c r="K92" s="832"/>
      <c r="L92" s="849">
        <v>1</v>
      </c>
      <c r="M92" s="849">
        <v>106</v>
      </c>
      <c r="N92" s="832">
        <v>1</v>
      </c>
      <c r="O92" s="832">
        <v>106</v>
      </c>
      <c r="P92" s="849"/>
      <c r="Q92" s="849"/>
      <c r="R92" s="837"/>
      <c r="S92" s="850"/>
    </row>
    <row r="93" spans="1:19" ht="14.4" customHeight="1" x14ac:dyDescent="0.3">
      <c r="A93" s="831" t="s">
        <v>3475</v>
      </c>
      <c r="B93" s="832" t="s">
        <v>3476</v>
      </c>
      <c r="C93" s="832" t="s">
        <v>614</v>
      </c>
      <c r="D93" s="832" t="s">
        <v>1311</v>
      </c>
      <c r="E93" s="832" t="s">
        <v>3464</v>
      </c>
      <c r="F93" s="832" t="s">
        <v>3492</v>
      </c>
      <c r="G93" s="832" t="s">
        <v>3493</v>
      </c>
      <c r="H93" s="849">
        <v>8</v>
      </c>
      <c r="I93" s="849">
        <v>296</v>
      </c>
      <c r="J93" s="832">
        <v>1.1428571428571428</v>
      </c>
      <c r="K93" s="832">
        <v>37</v>
      </c>
      <c r="L93" s="849">
        <v>7</v>
      </c>
      <c r="M93" s="849">
        <v>259</v>
      </c>
      <c r="N93" s="832">
        <v>1</v>
      </c>
      <c r="O93" s="832">
        <v>37</v>
      </c>
      <c r="P93" s="849">
        <v>7</v>
      </c>
      <c r="Q93" s="849">
        <v>259</v>
      </c>
      <c r="R93" s="837">
        <v>1</v>
      </c>
      <c r="S93" s="850">
        <v>37</v>
      </c>
    </row>
    <row r="94" spans="1:19" ht="14.4" customHeight="1" x14ac:dyDescent="0.3">
      <c r="A94" s="831" t="s">
        <v>3475</v>
      </c>
      <c r="B94" s="832" t="s">
        <v>3476</v>
      </c>
      <c r="C94" s="832" t="s">
        <v>614</v>
      </c>
      <c r="D94" s="832" t="s">
        <v>1311</v>
      </c>
      <c r="E94" s="832" t="s">
        <v>3464</v>
      </c>
      <c r="F94" s="832" t="s">
        <v>3492</v>
      </c>
      <c r="G94" s="832" t="s">
        <v>3494</v>
      </c>
      <c r="H94" s="849">
        <v>18</v>
      </c>
      <c r="I94" s="849">
        <v>666</v>
      </c>
      <c r="J94" s="832">
        <v>1.8</v>
      </c>
      <c r="K94" s="832">
        <v>37</v>
      </c>
      <c r="L94" s="849">
        <v>10</v>
      </c>
      <c r="M94" s="849">
        <v>370</v>
      </c>
      <c r="N94" s="832">
        <v>1</v>
      </c>
      <c r="O94" s="832">
        <v>37</v>
      </c>
      <c r="P94" s="849">
        <v>9</v>
      </c>
      <c r="Q94" s="849">
        <v>333</v>
      </c>
      <c r="R94" s="837">
        <v>0.9</v>
      </c>
      <c r="S94" s="850">
        <v>37</v>
      </c>
    </row>
    <row r="95" spans="1:19" ht="14.4" customHeight="1" x14ac:dyDescent="0.3">
      <c r="A95" s="831" t="s">
        <v>3475</v>
      </c>
      <c r="B95" s="832" t="s">
        <v>3476</v>
      </c>
      <c r="C95" s="832" t="s">
        <v>614</v>
      </c>
      <c r="D95" s="832" t="s">
        <v>1311</v>
      </c>
      <c r="E95" s="832" t="s">
        <v>3464</v>
      </c>
      <c r="F95" s="832" t="s">
        <v>3495</v>
      </c>
      <c r="G95" s="832" t="s">
        <v>3496</v>
      </c>
      <c r="H95" s="849"/>
      <c r="I95" s="849"/>
      <c r="J95" s="832"/>
      <c r="K95" s="832"/>
      <c r="L95" s="849"/>
      <c r="M95" s="849"/>
      <c r="N95" s="832"/>
      <c r="O95" s="832"/>
      <c r="P95" s="849">
        <v>1</v>
      </c>
      <c r="Q95" s="849">
        <v>5</v>
      </c>
      <c r="R95" s="837"/>
      <c r="S95" s="850">
        <v>5</v>
      </c>
    </row>
    <row r="96" spans="1:19" ht="14.4" customHeight="1" x14ac:dyDescent="0.3">
      <c r="A96" s="831" t="s">
        <v>3475</v>
      </c>
      <c r="B96" s="832" t="s">
        <v>3476</v>
      </c>
      <c r="C96" s="832" t="s">
        <v>614</v>
      </c>
      <c r="D96" s="832" t="s">
        <v>1311</v>
      </c>
      <c r="E96" s="832" t="s">
        <v>3464</v>
      </c>
      <c r="F96" s="832" t="s">
        <v>3515</v>
      </c>
      <c r="G96" s="832" t="s">
        <v>3516</v>
      </c>
      <c r="H96" s="849">
        <v>88</v>
      </c>
      <c r="I96" s="849">
        <v>22088</v>
      </c>
      <c r="J96" s="832">
        <v>1.1578947368421053</v>
      </c>
      <c r="K96" s="832">
        <v>251</v>
      </c>
      <c r="L96" s="849">
        <v>76</v>
      </c>
      <c r="M96" s="849">
        <v>19076</v>
      </c>
      <c r="N96" s="832">
        <v>1</v>
      </c>
      <c r="O96" s="832">
        <v>251</v>
      </c>
      <c r="P96" s="849">
        <v>86</v>
      </c>
      <c r="Q96" s="849">
        <v>21672</v>
      </c>
      <c r="R96" s="837">
        <v>1.1360872300272593</v>
      </c>
      <c r="S96" s="850">
        <v>252</v>
      </c>
    </row>
    <row r="97" spans="1:19" ht="14.4" customHeight="1" x14ac:dyDescent="0.3">
      <c r="A97" s="831" t="s">
        <v>3475</v>
      </c>
      <c r="B97" s="832" t="s">
        <v>3476</v>
      </c>
      <c r="C97" s="832" t="s">
        <v>614</v>
      </c>
      <c r="D97" s="832" t="s">
        <v>1311</v>
      </c>
      <c r="E97" s="832" t="s">
        <v>3464</v>
      </c>
      <c r="F97" s="832" t="s">
        <v>3515</v>
      </c>
      <c r="G97" s="832" t="s">
        <v>3517</v>
      </c>
      <c r="H97" s="849">
        <v>101</v>
      </c>
      <c r="I97" s="849">
        <v>25351</v>
      </c>
      <c r="J97" s="832">
        <v>1.3116883116883118</v>
      </c>
      <c r="K97" s="832">
        <v>251</v>
      </c>
      <c r="L97" s="849">
        <v>77</v>
      </c>
      <c r="M97" s="849">
        <v>19327</v>
      </c>
      <c r="N97" s="832">
        <v>1</v>
      </c>
      <c r="O97" s="832">
        <v>251</v>
      </c>
      <c r="P97" s="849">
        <v>59</v>
      </c>
      <c r="Q97" s="849">
        <v>14868</v>
      </c>
      <c r="R97" s="837">
        <v>0.76928649040202823</v>
      </c>
      <c r="S97" s="850">
        <v>252</v>
      </c>
    </row>
    <row r="98" spans="1:19" ht="14.4" customHeight="1" x14ac:dyDescent="0.3">
      <c r="A98" s="831" t="s">
        <v>3475</v>
      </c>
      <c r="B98" s="832" t="s">
        <v>3476</v>
      </c>
      <c r="C98" s="832" t="s">
        <v>614</v>
      </c>
      <c r="D98" s="832" t="s">
        <v>1311</v>
      </c>
      <c r="E98" s="832" t="s">
        <v>3464</v>
      </c>
      <c r="F98" s="832" t="s">
        <v>3518</v>
      </c>
      <c r="G98" s="832" t="s">
        <v>3519</v>
      </c>
      <c r="H98" s="849">
        <v>34</v>
      </c>
      <c r="I98" s="849">
        <v>4284</v>
      </c>
      <c r="J98" s="832">
        <v>1.5454545454545454</v>
      </c>
      <c r="K98" s="832">
        <v>126</v>
      </c>
      <c r="L98" s="849">
        <v>22</v>
      </c>
      <c r="M98" s="849">
        <v>2772</v>
      </c>
      <c r="N98" s="832">
        <v>1</v>
      </c>
      <c r="O98" s="832">
        <v>126</v>
      </c>
      <c r="P98" s="849">
        <v>11</v>
      </c>
      <c r="Q98" s="849">
        <v>1397</v>
      </c>
      <c r="R98" s="837">
        <v>0.50396825396825395</v>
      </c>
      <c r="S98" s="850">
        <v>127</v>
      </c>
    </row>
    <row r="99" spans="1:19" ht="14.4" customHeight="1" x14ac:dyDescent="0.3">
      <c r="A99" s="831" t="s">
        <v>3475</v>
      </c>
      <c r="B99" s="832" t="s">
        <v>3476</v>
      </c>
      <c r="C99" s="832" t="s">
        <v>614</v>
      </c>
      <c r="D99" s="832" t="s">
        <v>1311</v>
      </c>
      <c r="E99" s="832" t="s">
        <v>3464</v>
      </c>
      <c r="F99" s="832" t="s">
        <v>3518</v>
      </c>
      <c r="G99" s="832" t="s">
        <v>3520</v>
      </c>
      <c r="H99" s="849">
        <v>22</v>
      </c>
      <c r="I99" s="849">
        <v>2772</v>
      </c>
      <c r="J99" s="832">
        <v>1.8333333333333333</v>
      </c>
      <c r="K99" s="832">
        <v>126</v>
      </c>
      <c r="L99" s="849">
        <v>12</v>
      </c>
      <c r="M99" s="849">
        <v>1512</v>
      </c>
      <c r="N99" s="832">
        <v>1</v>
      </c>
      <c r="O99" s="832">
        <v>126</v>
      </c>
      <c r="P99" s="849">
        <v>10</v>
      </c>
      <c r="Q99" s="849">
        <v>1270</v>
      </c>
      <c r="R99" s="837">
        <v>0.83994708994709</v>
      </c>
      <c r="S99" s="850">
        <v>127</v>
      </c>
    </row>
    <row r="100" spans="1:19" ht="14.4" customHeight="1" x14ac:dyDescent="0.3">
      <c r="A100" s="831" t="s">
        <v>3475</v>
      </c>
      <c r="B100" s="832" t="s">
        <v>3476</v>
      </c>
      <c r="C100" s="832" t="s">
        <v>614</v>
      </c>
      <c r="D100" s="832" t="s">
        <v>1311</v>
      </c>
      <c r="E100" s="832" t="s">
        <v>3464</v>
      </c>
      <c r="F100" s="832" t="s">
        <v>3526</v>
      </c>
      <c r="G100" s="832" t="s">
        <v>3527</v>
      </c>
      <c r="H100" s="849">
        <v>49</v>
      </c>
      <c r="I100" s="849">
        <v>7987</v>
      </c>
      <c r="J100" s="832">
        <v>1.3611111111111112</v>
      </c>
      <c r="K100" s="832">
        <v>163</v>
      </c>
      <c r="L100" s="849">
        <v>36</v>
      </c>
      <c r="M100" s="849">
        <v>5868</v>
      </c>
      <c r="N100" s="832">
        <v>1</v>
      </c>
      <c r="O100" s="832">
        <v>163</v>
      </c>
      <c r="P100" s="849">
        <v>34</v>
      </c>
      <c r="Q100" s="849">
        <v>5576</v>
      </c>
      <c r="R100" s="837">
        <v>0.95023858214042267</v>
      </c>
      <c r="S100" s="850">
        <v>164</v>
      </c>
    </row>
    <row r="101" spans="1:19" ht="14.4" customHeight="1" x14ac:dyDescent="0.3">
      <c r="A101" s="831" t="s">
        <v>3475</v>
      </c>
      <c r="B101" s="832" t="s">
        <v>3476</v>
      </c>
      <c r="C101" s="832" t="s">
        <v>614</v>
      </c>
      <c r="D101" s="832" t="s">
        <v>1311</v>
      </c>
      <c r="E101" s="832" t="s">
        <v>3464</v>
      </c>
      <c r="F101" s="832" t="s">
        <v>3526</v>
      </c>
      <c r="G101" s="832" t="s">
        <v>3528</v>
      </c>
      <c r="H101" s="849">
        <v>54</v>
      </c>
      <c r="I101" s="849">
        <v>8802</v>
      </c>
      <c r="J101" s="832">
        <v>1.173913043478261</v>
      </c>
      <c r="K101" s="832">
        <v>163</v>
      </c>
      <c r="L101" s="849">
        <v>46</v>
      </c>
      <c r="M101" s="849">
        <v>7498</v>
      </c>
      <c r="N101" s="832">
        <v>1</v>
      </c>
      <c r="O101" s="832">
        <v>163</v>
      </c>
      <c r="P101" s="849">
        <v>37</v>
      </c>
      <c r="Q101" s="849">
        <v>6068</v>
      </c>
      <c r="R101" s="837">
        <v>0.80928247532675379</v>
      </c>
      <c r="S101" s="850">
        <v>164</v>
      </c>
    </row>
    <row r="102" spans="1:19" ht="14.4" customHeight="1" x14ac:dyDescent="0.3">
      <c r="A102" s="831" t="s">
        <v>3475</v>
      </c>
      <c r="B102" s="832" t="s">
        <v>3476</v>
      </c>
      <c r="C102" s="832" t="s">
        <v>614</v>
      </c>
      <c r="D102" s="832" t="s">
        <v>1311</v>
      </c>
      <c r="E102" s="832" t="s">
        <v>3464</v>
      </c>
      <c r="F102" s="832" t="s">
        <v>3529</v>
      </c>
      <c r="G102" s="832" t="s">
        <v>3530</v>
      </c>
      <c r="H102" s="849">
        <v>243</v>
      </c>
      <c r="I102" s="849">
        <v>8099.99</v>
      </c>
      <c r="J102" s="832">
        <v>1.2994622465644421</v>
      </c>
      <c r="K102" s="832">
        <v>33.333292181069957</v>
      </c>
      <c r="L102" s="849">
        <v>187</v>
      </c>
      <c r="M102" s="849">
        <v>6233.34</v>
      </c>
      <c r="N102" s="832">
        <v>1</v>
      </c>
      <c r="O102" s="832">
        <v>33.333368983957222</v>
      </c>
      <c r="P102" s="849">
        <v>166</v>
      </c>
      <c r="Q102" s="849">
        <v>5533.33</v>
      </c>
      <c r="R102" s="837">
        <v>0.88769905058925069</v>
      </c>
      <c r="S102" s="850">
        <v>33.333313253012051</v>
      </c>
    </row>
    <row r="103" spans="1:19" ht="14.4" customHeight="1" x14ac:dyDescent="0.3">
      <c r="A103" s="831" t="s">
        <v>3475</v>
      </c>
      <c r="B103" s="832" t="s">
        <v>3476</v>
      </c>
      <c r="C103" s="832" t="s">
        <v>614</v>
      </c>
      <c r="D103" s="832" t="s">
        <v>1311</v>
      </c>
      <c r="E103" s="832" t="s">
        <v>3464</v>
      </c>
      <c r="F103" s="832" t="s">
        <v>3469</v>
      </c>
      <c r="G103" s="832" t="s">
        <v>3538</v>
      </c>
      <c r="H103" s="849">
        <v>51</v>
      </c>
      <c r="I103" s="849">
        <v>4386</v>
      </c>
      <c r="J103" s="832">
        <v>1.3421052631578947</v>
      </c>
      <c r="K103" s="832">
        <v>86</v>
      </c>
      <c r="L103" s="849">
        <v>38</v>
      </c>
      <c r="M103" s="849">
        <v>3268</v>
      </c>
      <c r="N103" s="832">
        <v>1</v>
      </c>
      <c r="O103" s="832">
        <v>86</v>
      </c>
      <c r="P103" s="849">
        <v>36</v>
      </c>
      <c r="Q103" s="849">
        <v>3096</v>
      </c>
      <c r="R103" s="837">
        <v>0.94736842105263153</v>
      </c>
      <c r="S103" s="850">
        <v>86</v>
      </c>
    </row>
    <row r="104" spans="1:19" ht="14.4" customHeight="1" x14ac:dyDescent="0.3">
      <c r="A104" s="831" t="s">
        <v>3475</v>
      </c>
      <c r="B104" s="832" t="s">
        <v>3476</v>
      </c>
      <c r="C104" s="832" t="s">
        <v>614</v>
      </c>
      <c r="D104" s="832" t="s">
        <v>1311</v>
      </c>
      <c r="E104" s="832" t="s">
        <v>3464</v>
      </c>
      <c r="F104" s="832" t="s">
        <v>3469</v>
      </c>
      <c r="G104" s="832" t="s">
        <v>3470</v>
      </c>
      <c r="H104" s="849">
        <v>60</v>
      </c>
      <c r="I104" s="849">
        <v>5160</v>
      </c>
      <c r="J104" s="832">
        <v>1.2765957446808511</v>
      </c>
      <c r="K104" s="832">
        <v>86</v>
      </c>
      <c r="L104" s="849">
        <v>47</v>
      </c>
      <c r="M104" s="849">
        <v>4042</v>
      </c>
      <c r="N104" s="832">
        <v>1</v>
      </c>
      <c r="O104" s="832">
        <v>86</v>
      </c>
      <c r="P104" s="849">
        <v>40</v>
      </c>
      <c r="Q104" s="849">
        <v>3440</v>
      </c>
      <c r="R104" s="837">
        <v>0.85106382978723405</v>
      </c>
      <c r="S104" s="850">
        <v>86</v>
      </c>
    </row>
    <row r="105" spans="1:19" ht="14.4" customHeight="1" x14ac:dyDescent="0.3">
      <c r="A105" s="831" t="s">
        <v>3475</v>
      </c>
      <c r="B105" s="832" t="s">
        <v>3476</v>
      </c>
      <c r="C105" s="832" t="s">
        <v>614</v>
      </c>
      <c r="D105" s="832" t="s">
        <v>1311</v>
      </c>
      <c r="E105" s="832" t="s">
        <v>3464</v>
      </c>
      <c r="F105" s="832" t="s">
        <v>3569</v>
      </c>
      <c r="G105" s="832" t="s">
        <v>3571</v>
      </c>
      <c r="H105" s="849">
        <v>3</v>
      </c>
      <c r="I105" s="849">
        <v>177</v>
      </c>
      <c r="J105" s="832"/>
      <c r="K105" s="832">
        <v>59</v>
      </c>
      <c r="L105" s="849"/>
      <c r="M105" s="849"/>
      <c r="N105" s="832"/>
      <c r="O105" s="832"/>
      <c r="P105" s="849"/>
      <c r="Q105" s="849"/>
      <c r="R105" s="837"/>
      <c r="S105" s="850"/>
    </row>
    <row r="106" spans="1:19" ht="14.4" customHeight="1" x14ac:dyDescent="0.3">
      <c r="A106" s="831" t="s">
        <v>3475</v>
      </c>
      <c r="B106" s="832" t="s">
        <v>3476</v>
      </c>
      <c r="C106" s="832" t="s">
        <v>614</v>
      </c>
      <c r="D106" s="832" t="s">
        <v>1311</v>
      </c>
      <c r="E106" s="832" t="s">
        <v>3464</v>
      </c>
      <c r="F106" s="832" t="s">
        <v>3583</v>
      </c>
      <c r="G106" s="832" t="s">
        <v>3584</v>
      </c>
      <c r="H106" s="849">
        <v>4</v>
      </c>
      <c r="I106" s="849">
        <v>344</v>
      </c>
      <c r="J106" s="832">
        <v>4</v>
      </c>
      <c r="K106" s="832">
        <v>86</v>
      </c>
      <c r="L106" s="849">
        <v>1</v>
      </c>
      <c r="M106" s="849">
        <v>86</v>
      </c>
      <c r="N106" s="832">
        <v>1</v>
      </c>
      <c r="O106" s="832">
        <v>86</v>
      </c>
      <c r="P106" s="849">
        <v>3</v>
      </c>
      <c r="Q106" s="849">
        <v>261</v>
      </c>
      <c r="R106" s="837">
        <v>3.0348837209302326</v>
      </c>
      <c r="S106" s="850">
        <v>87</v>
      </c>
    </row>
    <row r="107" spans="1:19" ht="14.4" customHeight="1" x14ac:dyDescent="0.3">
      <c r="A107" s="831" t="s">
        <v>3475</v>
      </c>
      <c r="B107" s="832" t="s">
        <v>3476</v>
      </c>
      <c r="C107" s="832" t="s">
        <v>614</v>
      </c>
      <c r="D107" s="832" t="s">
        <v>1311</v>
      </c>
      <c r="E107" s="832" t="s">
        <v>3464</v>
      </c>
      <c r="F107" s="832" t="s">
        <v>3583</v>
      </c>
      <c r="G107" s="832" t="s">
        <v>3585</v>
      </c>
      <c r="H107" s="849">
        <v>5</v>
      </c>
      <c r="I107" s="849">
        <v>430</v>
      </c>
      <c r="J107" s="832">
        <v>1.6666666666666667</v>
      </c>
      <c r="K107" s="832">
        <v>86</v>
      </c>
      <c r="L107" s="849">
        <v>3</v>
      </c>
      <c r="M107" s="849">
        <v>258</v>
      </c>
      <c r="N107" s="832">
        <v>1</v>
      </c>
      <c r="O107" s="832">
        <v>86</v>
      </c>
      <c r="P107" s="849">
        <v>2</v>
      </c>
      <c r="Q107" s="849">
        <v>174</v>
      </c>
      <c r="R107" s="837">
        <v>0.67441860465116277</v>
      </c>
      <c r="S107" s="850">
        <v>87</v>
      </c>
    </row>
    <row r="108" spans="1:19" ht="14.4" customHeight="1" x14ac:dyDescent="0.3">
      <c r="A108" s="831" t="s">
        <v>3475</v>
      </c>
      <c r="B108" s="832" t="s">
        <v>3476</v>
      </c>
      <c r="C108" s="832" t="s">
        <v>614</v>
      </c>
      <c r="D108" s="832" t="s">
        <v>1312</v>
      </c>
      <c r="E108" s="832" t="s">
        <v>3461</v>
      </c>
      <c r="F108" s="832" t="s">
        <v>3462</v>
      </c>
      <c r="G108" s="832" t="s">
        <v>3463</v>
      </c>
      <c r="H108" s="849">
        <v>1.45</v>
      </c>
      <c r="I108" s="849">
        <v>218.95</v>
      </c>
      <c r="J108" s="832">
        <v>1.2083333333333333</v>
      </c>
      <c r="K108" s="832">
        <v>151</v>
      </c>
      <c r="L108" s="849">
        <v>1.2</v>
      </c>
      <c r="M108" s="849">
        <v>181.20000000000002</v>
      </c>
      <c r="N108" s="832">
        <v>1</v>
      </c>
      <c r="O108" s="832">
        <v>151.00000000000003</v>
      </c>
      <c r="P108" s="849">
        <v>1.3</v>
      </c>
      <c r="Q108" s="849">
        <v>90.47999999999999</v>
      </c>
      <c r="R108" s="837">
        <v>0.49933774834437078</v>
      </c>
      <c r="S108" s="850">
        <v>69.599999999999994</v>
      </c>
    </row>
    <row r="109" spans="1:19" ht="14.4" customHeight="1" x14ac:dyDescent="0.3">
      <c r="A109" s="831" t="s">
        <v>3475</v>
      </c>
      <c r="B109" s="832" t="s">
        <v>3476</v>
      </c>
      <c r="C109" s="832" t="s">
        <v>614</v>
      </c>
      <c r="D109" s="832" t="s">
        <v>1312</v>
      </c>
      <c r="E109" s="832" t="s">
        <v>3461</v>
      </c>
      <c r="F109" s="832" t="s">
        <v>3477</v>
      </c>
      <c r="G109" s="832" t="s">
        <v>793</v>
      </c>
      <c r="H109" s="849">
        <v>22</v>
      </c>
      <c r="I109" s="849">
        <v>464.86</v>
      </c>
      <c r="J109" s="832">
        <v>1.2030538302277434</v>
      </c>
      <c r="K109" s="832">
        <v>21.13</v>
      </c>
      <c r="L109" s="849">
        <v>23</v>
      </c>
      <c r="M109" s="849">
        <v>386.4</v>
      </c>
      <c r="N109" s="832">
        <v>1</v>
      </c>
      <c r="O109" s="832">
        <v>16.8</v>
      </c>
      <c r="P109" s="849">
        <v>25</v>
      </c>
      <c r="Q109" s="849">
        <v>419.99999999999994</v>
      </c>
      <c r="R109" s="837">
        <v>1.0869565217391304</v>
      </c>
      <c r="S109" s="850">
        <v>16.799999999999997</v>
      </c>
    </row>
    <row r="110" spans="1:19" ht="14.4" customHeight="1" x14ac:dyDescent="0.3">
      <c r="A110" s="831" t="s">
        <v>3475</v>
      </c>
      <c r="B110" s="832" t="s">
        <v>3476</v>
      </c>
      <c r="C110" s="832" t="s">
        <v>614</v>
      </c>
      <c r="D110" s="832" t="s">
        <v>1312</v>
      </c>
      <c r="E110" s="832" t="s">
        <v>3461</v>
      </c>
      <c r="F110" s="832" t="s">
        <v>3478</v>
      </c>
      <c r="G110" s="832" t="s">
        <v>798</v>
      </c>
      <c r="H110" s="849">
        <v>1.4</v>
      </c>
      <c r="I110" s="849">
        <v>369.67</v>
      </c>
      <c r="J110" s="832">
        <v>8.799571530587956</v>
      </c>
      <c r="K110" s="832">
        <v>264.05</v>
      </c>
      <c r="L110" s="849">
        <v>0.2</v>
      </c>
      <c r="M110" s="849">
        <v>42.01</v>
      </c>
      <c r="N110" s="832">
        <v>1</v>
      </c>
      <c r="O110" s="832">
        <v>210.04999999999998</v>
      </c>
      <c r="P110" s="849">
        <v>0.2</v>
      </c>
      <c r="Q110" s="849">
        <v>42.01</v>
      </c>
      <c r="R110" s="837">
        <v>1</v>
      </c>
      <c r="S110" s="850">
        <v>210.04999999999998</v>
      </c>
    </row>
    <row r="111" spans="1:19" ht="14.4" customHeight="1" x14ac:dyDescent="0.3">
      <c r="A111" s="831" t="s">
        <v>3475</v>
      </c>
      <c r="B111" s="832" t="s">
        <v>3476</v>
      </c>
      <c r="C111" s="832" t="s">
        <v>614</v>
      </c>
      <c r="D111" s="832" t="s">
        <v>1312</v>
      </c>
      <c r="E111" s="832" t="s">
        <v>3464</v>
      </c>
      <c r="F111" s="832" t="s">
        <v>3483</v>
      </c>
      <c r="G111" s="832" t="s">
        <v>3484</v>
      </c>
      <c r="H111" s="849">
        <v>11</v>
      </c>
      <c r="I111" s="849">
        <v>2255</v>
      </c>
      <c r="J111" s="832">
        <v>1</v>
      </c>
      <c r="K111" s="832">
        <v>205</v>
      </c>
      <c r="L111" s="849">
        <v>11</v>
      </c>
      <c r="M111" s="849">
        <v>2255</v>
      </c>
      <c r="N111" s="832">
        <v>1</v>
      </c>
      <c r="O111" s="832">
        <v>205</v>
      </c>
      <c r="P111" s="849">
        <v>1</v>
      </c>
      <c r="Q111" s="849">
        <v>206</v>
      </c>
      <c r="R111" s="837">
        <v>9.1352549889135257E-2</v>
      </c>
      <c r="S111" s="850">
        <v>206</v>
      </c>
    </row>
    <row r="112" spans="1:19" ht="14.4" customHeight="1" x14ac:dyDescent="0.3">
      <c r="A112" s="831" t="s">
        <v>3475</v>
      </c>
      <c r="B112" s="832" t="s">
        <v>3476</v>
      </c>
      <c r="C112" s="832" t="s">
        <v>614</v>
      </c>
      <c r="D112" s="832" t="s">
        <v>1312</v>
      </c>
      <c r="E112" s="832" t="s">
        <v>3464</v>
      </c>
      <c r="F112" s="832" t="s">
        <v>3483</v>
      </c>
      <c r="G112" s="832" t="s">
        <v>3485</v>
      </c>
      <c r="H112" s="849">
        <v>14</v>
      </c>
      <c r="I112" s="849">
        <v>2870</v>
      </c>
      <c r="J112" s="832">
        <v>1.75</v>
      </c>
      <c r="K112" s="832">
        <v>205</v>
      </c>
      <c r="L112" s="849">
        <v>8</v>
      </c>
      <c r="M112" s="849">
        <v>1640</v>
      </c>
      <c r="N112" s="832">
        <v>1</v>
      </c>
      <c r="O112" s="832">
        <v>205</v>
      </c>
      <c r="P112" s="849"/>
      <c r="Q112" s="849"/>
      <c r="R112" s="837"/>
      <c r="S112" s="850"/>
    </row>
    <row r="113" spans="1:19" ht="14.4" customHeight="1" x14ac:dyDescent="0.3">
      <c r="A113" s="831" t="s">
        <v>3475</v>
      </c>
      <c r="B113" s="832" t="s">
        <v>3476</v>
      </c>
      <c r="C113" s="832" t="s">
        <v>614</v>
      </c>
      <c r="D113" s="832" t="s">
        <v>1312</v>
      </c>
      <c r="E113" s="832" t="s">
        <v>3464</v>
      </c>
      <c r="F113" s="832" t="s">
        <v>3489</v>
      </c>
      <c r="G113" s="832" t="s">
        <v>3490</v>
      </c>
      <c r="H113" s="849">
        <v>4</v>
      </c>
      <c r="I113" s="849">
        <v>424</v>
      </c>
      <c r="J113" s="832">
        <v>0.5714285714285714</v>
      </c>
      <c r="K113" s="832">
        <v>106</v>
      </c>
      <c r="L113" s="849">
        <v>7</v>
      </c>
      <c r="M113" s="849">
        <v>742</v>
      </c>
      <c r="N113" s="832">
        <v>1</v>
      </c>
      <c r="O113" s="832">
        <v>106</v>
      </c>
      <c r="P113" s="849">
        <v>5</v>
      </c>
      <c r="Q113" s="849">
        <v>530</v>
      </c>
      <c r="R113" s="837">
        <v>0.7142857142857143</v>
      </c>
      <c r="S113" s="850">
        <v>106</v>
      </c>
    </row>
    <row r="114" spans="1:19" ht="14.4" customHeight="1" x14ac:dyDescent="0.3">
      <c r="A114" s="831" t="s">
        <v>3475</v>
      </c>
      <c r="B114" s="832" t="s">
        <v>3476</v>
      </c>
      <c r="C114" s="832" t="s">
        <v>614</v>
      </c>
      <c r="D114" s="832" t="s">
        <v>1312</v>
      </c>
      <c r="E114" s="832" t="s">
        <v>3464</v>
      </c>
      <c r="F114" s="832" t="s">
        <v>3489</v>
      </c>
      <c r="G114" s="832" t="s">
        <v>3491</v>
      </c>
      <c r="H114" s="849">
        <v>23</v>
      </c>
      <c r="I114" s="849">
        <v>2438</v>
      </c>
      <c r="J114" s="832">
        <v>1.9166666666666667</v>
      </c>
      <c r="K114" s="832">
        <v>106</v>
      </c>
      <c r="L114" s="849">
        <v>12</v>
      </c>
      <c r="M114" s="849">
        <v>1272</v>
      </c>
      <c r="N114" s="832">
        <v>1</v>
      </c>
      <c r="O114" s="832">
        <v>106</v>
      </c>
      <c r="P114" s="849">
        <v>10</v>
      </c>
      <c r="Q114" s="849">
        <v>1060</v>
      </c>
      <c r="R114" s="837">
        <v>0.83333333333333337</v>
      </c>
      <c r="S114" s="850">
        <v>106</v>
      </c>
    </row>
    <row r="115" spans="1:19" ht="14.4" customHeight="1" x14ac:dyDescent="0.3">
      <c r="A115" s="831" t="s">
        <v>3475</v>
      </c>
      <c r="B115" s="832" t="s">
        <v>3476</v>
      </c>
      <c r="C115" s="832" t="s">
        <v>614</v>
      </c>
      <c r="D115" s="832" t="s">
        <v>1312</v>
      </c>
      <c r="E115" s="832" t="s">
        <v>3464</v>
      </c>
      <c r="F115" s="832" t="s">
        <v>3492</v>
      </c>
      <c r="G115" s="832" t="s">
        <v>3493</v>
      </c>
      <c r="H115" s="849">
        <v>4</v>
      </c>
      <c r="I115" s="849">
        <v>148</v>
      </c>
      <c r="J115" s="832">
        <v>0.8</v>
      </c>
      <c r="K115" s="832">
        <v>37</v>
      </c>
      <c r="L115" s="849">
        <v>5</v>
      </c>
      <c r="M115" s="849">
        <v>185</v>
      </c>
      <c r="N115" s="832">
        <v>1</v>
      </c>
      <c r="O115" s="832">
        <v>37</v>
      </c>
      <c r="P115" s="849">
        <v>3</v>
      </c>
      <c r="Q115" s="849">
        <v>111</v>
      </c>
      <c r="R115" s="837">
        <v>0.6</v>
      </c>
      <c r="S115" s="850">
        <v>37</v>
      </c>
    </row>
    <row r="116" spans="1:19" ht="14.4" customHeight="1" x14ac:dyDescent="0.3">
      <c r="A116" s="831" t="s">
        <v>3475</v>
      </c>
      <c r="B116" s="832" t="s">
        <v>3476</v>
      </c>
      <c r="C116" s="832" t="s">
        <v>614</v>
      </c>
      <c r="D116" s="832" t="s">
        <v>1312</v>
      </c>
      <c r="E116" s="832" t="s">
        <v>3464</v>
      </c>
      <c r="F116" s="832" t="s">
        <v>3492</v>
      </c>
      <c r="G116" s="832" t="s">
        <v>3494</v>
      </c>
      <c r="H116" s="849">
        <v>6</v>
      </c>
      <c r="I116" s="849">
        <v>222</v>
      </c>
      <c r="J116" s="832">
        <v>0.8571428571428571</v>
      </c>
      <c r="K116" s="832">
        <v>37</v>
      </c>
      <c r="L116" s="849">
        <v>7</v>
      </c>
      <c r="M116" s="849">
        <v>259</v>
      </c>
      <c r="N116" s="832">
        <v>1</v>
      </c>
      <c r="O116" s="832">
        <v>37</v>
      </c>
      <c r="P116" s="849">
        <v>6</v>
      </c>
      <c r="Q116" s="849">
        <v>222</v>
      </c>
      <c r="R116" s="837">
        <v>0.8571428571428571</v>
      </c>
      <c r="S116" s="850">
        <v>37</v>
      </c>
    </row>
    <row r="117" spans="1:19" ht="14.4" customHeight="1" x14ac:dyDescent="0.3">
      <c r="A117" s="831" t="s">
        <v>3475</v>
      </c>
      <c r="B117" s="832" t="s">
        <v>3476</v>
      </c>
      <c r="C117" s="832" t="s">
        <v>614</v>
      </c>
      <c r="D117" s="832" t="s">
        <v>1312</v>
      </c>
      <c r="E117" s="832" t="s">
        <v>3464</v>
      </c>
      <c r="F117" s="832" t="s">
        <v>3515</v>
      </c>
      <c r="G117" s="832" t="s">
        <v>3516</v>
      </c>
      <c r="H117" s="849">
        <v>72</v>
      </c>
      <c r="I117" s="849">
        <v>18072</v>
      </c>
      <c r="J117" s="832">
        <v>0.88888888888888884</v>
      </c>
      <c r="K117" s="832">
        <v>251</v>
      </c>
      <c r="L117" s="849">
        <v>81</v>
      </c>
      <c r="M117" s="849">
        <v>20331</v>
      </c>
      <c r="N117" s="832">
        <v>1</v>
      </c>
      <c r="O117" s="832">
        <v>251</v>
      </c>
      <c r="P117" s="849">
        <v>83</v>
      </c>
      <c r="Q117" s="849">
        <v>20916</v>
      </c>
      <c r="R117" s="837">
        <v>1.0287737937140327</v>
      </c>
      <c r="S117" s="850">
        <v>252</v>
      </c>
    </row>
    <row r="118" spans="1:19" ht="14.4" customHeight="1" x14ac:dyDescent="0.3">
      <c r="A118" s="831" t="s">
        <v>3475</v>
      </c>
      <c r="B118" s="832" t="s">
        <v>3476</v>
      </c>
      <c r="C118" s="832" t="s">
        <v>614</v>
      </c>
      <c r="D118" s="832" t="s">
        <v>1312</v>
      </c>
      <c r="E118" s="832" t="s">
        <v>3464</v>
      </c>
      <c r="F118" s="832" t="s">
        <v>3515</v>
      </c>
      <c r="G118" s="832" t="s">
        <v>3517</v>
      </c>
      <c r="H118" s="849">
        <v>73</v>
      </c>
      <c r="I118" s="849">
        <v>18323</v>
      </c>
      <c r="J118" s="832">
        <v>1.0579710144927537</v>
      </c>
      <c r="K118" s="832">
        <v>251</v>
      </c>
      <c r="L118" s="849">
        <v>69</v>
      </c>
      <c r="M118" s="849">
        <v>17319</v>
      </c>
      <c r="N118" s="832">
        <v>1</v>
      </c>
      <c r="O118" s="832">
        <v>251</v>
      </c>
      <c r="P118" s="849">
        <v>76</v>
      </c>
      <c r="Q118" s="849">
        <v>19152</v>
      </c>
      <c r="R118" s="837">
        <v>1.1058375194872683</v>
      </c>
      <c r="S118" s="850">
        <v>252</v>
      </c>
    </row>
    <row r="119" spans="1:19" ht="14.4" customHeight="1" x14ac:dyDescent="0.3">
      <c r="A119" s="831" t="s">
        <v>3475</v>
      </c>
      <c r="B119" s="832" t="s">
        <v>3476</v>
      </c>
      <c r="C119" s="832" t="s">
        <v>614</v>
      </c>
      <c r="D119" s="832" t="s">
        <v>1312</v>
      </c>
      <c r="E119" s="832" t="s">
        <v>3464</v>
      </c>
      <c r="F119" s="832" t="s">
        <v>3518</v>
      </c>
      <c r="G119" s="832" t="s">
        <v>3519</v>
      </c>
      <c r="H119" s="849">
        <v>36</v>
      </c>
      <c r="I119" s="849">
        <v>4536</v>
      </c>
      <c r="J119" s="832">
        <v>1.0909090909090908</v>
      </c>
      <c r="K119" s="832">
        <v>126</v>
      </c>
      <c r="L119" s="849">
        <v>33</v>
      </c>
      <c r="M119" s="849">
        <v>4158</v>
      </c>
      <c r="N119" s="832">
        <v>1</v>
      </c>
      <c r="O119" s="832">
        <v>126</v>
      </c>
      <c r="P119" s="849">
        <v>23</v>
      </c>
      <c r="Q119" s="849">
        <v>2921</v>
      </c>
      <c r="R119" s="837">
        <v>0.70250120250120252</v>
      </c>
      <c r="S119" s="850">
        <v>127</v>
      </c>
    </row>
    <row r="120" spans="1:19" ht="14.4" customHeight="1" x14ac:dyDescent="0.3">
      <c r="A120" s="831" t="s">
        <v>3475</v>
      </c>
      <c r="B120" s="832" t="s">
        <v>3476</v>
      </c>
      <c r="C120" s="832" t="s">
        <v>614</v>
      </c>
      <c r="D120" s="832" t="s">
        <v>1312</v>
      </c>
      <c r="E120" s="832" t="s">
        <v>3464</v>
      </c>
      <c r="F120" s="832" t="s">
        <v>3518</v>
      </c>
      <c r="G120" s="832" t="s">
        <v>3520</v>
      </c>
      <c r="H120" s="849">
        <v>65</v>
      </c>
      <c r="I120" s="849">
        <v>8190</v>
      </c>
      <c r="J120" s="832">
        <v>1.625</v>
      </c>
      <c r="K120" s="832">
        <v>126</v>
      </c>
      <c r="L120" s="849">
        <v>40</v>
      </c>
      <c r="M120" s="849">
        <v>5040</v>
      </c>
      <c r="N120" s="832">
        <v>1</v>
      </c>
      <c r="O120" s="832">
        <v>126</v>
      </c>
      <c r="P120" s="849">
        <v>30</v>
      </c>
      <c r="Q120" s="849">
        <v>3810</v>
      </c>
      <c r="R120" s="837">
        <v>0.75595238095238093</v>
      </c>
      <c r="S120" s="850">
        <v>127</v>
      </c>
    </row>
    <row r="121" spans="1:19" ht="14.4" customHeight="1" x14ac:dyDescent="0.3">
      <c r="A121" s="831" t="s">
        <v>3475</v>
      </c>
      <c r="B121" s="832" t="s">
        <v>3476</v>
      </c>
      <c r="C121" s="832" t="s">
        <v>614</v>
      </c>
      <c r="D121" s="832" t="s">
        <v>1312</v>
      </c>
      <c r="E121" s="832" t="s">
        <v>3464</v>
      </c>
      <c r="F121" s="832" t="s">
        <v>3526</v>
      </c>
      <c r="G121" s="832" t="s">
        <v>3527</v>
      </c>
      <c r="H121" s="849">
        <v>21</v>
      </c>
      <c r="I121" s="849">
        <v>3423</v>
      </c>
      <c r="J121" s="832">
        <v>1.1052631578947369</v>
      </c>
      <c r="K121" s="832">
        <v>163</v>
      </c>
      <c r="L121" s="849">
        <v>19</v>
      </c>
      <c r="M121" s="849">
        <v>3097</v>
      </c>
      <c r="N121" s="832">
        <v>1</v>
      </c>
      <c r="O121" s="832">
        <v>163</v>
      </c>
      <c r="P121" s="849">
        <v>22</v>
      </c>
      <c r="Q121" s="849">
        <v>3608</v>
      </c>
      <c r="R121" s="837">
        <v>1.1649983855343882</v>
      </c>
      <c r="S121" s="850">
        <v>164</v>
      </c>
    </row>
    <row r="122" spans="1:19" ht="14.4" customHeight="1" x14ac:dyDescent="0.3">
      <c r="A122" s="831" t="s">
        <v>3475</v>
      </c>
      <c r="B122" s="832" t="s">
        <v>3476</v>
      </c>
      <c r="C122" s="832" t="s">
        <v>614</v>
      </c>
      <c r="D122" s="832" t="s">
        <v>1312</v>
      </c>
      <c r="E122" s="832" t="s">
        <v>3464</v>
      </c>
      <c r="F122" s="832" t="s">
        <v>3526</v>
      </c>
      <c r="G122" s="832" t="s">
        <v>3528</v>
      </c>
      <c r="H122" s="849">
        <v>30</v>
      </c>
      <c r="I122" s="849">
        <v>4890</v>
      </c>
      <c r="J122" s="832">
        <v>2.1428571428571428</v>
      </c>
      <c r="K122" s="832">
        <v>163</v>
      </c>
      <c r="L122" s="849">
        <v>14</v>
      </c>
      <c r="M122" s="849">
        <v>2282</v>
      </c>
      <c r="N122" s="832">
        <v>1</v>
      </c>
      <c r="O122" s="832">
        <v>163</v>
      </c>
      <c r="P122" s="849">
        <v>19</v>
      </c>
      <c r="Q122" s="849">
        <v>3116</v>
      </c>
      <c r="R122" s="837">
        <v>1.3654688869412797</v>
      </c>
      <c r="S122" s="850">
        <v>164</v>
      </c>
    </row>
    <row r="123" spans="1:19" ht="14.4" customHeight="1" x14ac:dyDescent="0.3">
      <c r="A123" s="831" t="s">
        <v>3475</v>
      </c>
      <c r="B123" s="832" t="s">
        <v>3476</v>
      </c>
      <c r="C123" s="832" t="s">
        <v>614</v>
      </c>
      <c r="D123" s="832" t="s">
        <v>1312</v>
      </c>
      <c r="E123" s="832" t="s">
        <v>3464</v>
      </c>
      <c r="F123" s="832" t="s">
        <v>3529</v>
      </c>
      <c r="G123" s="832" t="s">
        <v>3530</v>
      </c>
      <c r="H123" s="849">
        <v>243</v>
      </c>
      <c r="I123" s="849">
        <v>8100</v>
      </c>
      <c r="J123" s="832">
        <v>1.0995470137796317</v>
      </c>
      <c r="K123" s="832">
        <v>33.333333333333336</v>
      </c>
      <c r="L123" s="849">
        <v>221</v>
      </c>
      <c r="M123" s="849">
        <v>7366.67</v>
      </c>
      <c r="N123" s="832">
        <v>1</v>
      </c>
      <c r="O123" s="832">
        <v>33.333348416289596</v>
      </c>
      <c r="P123" s="849">
        <v>210</v>
      </c>
      <c r="Q123" s="849">
        <v>7000</v>
      </c>
      <c r="R123" s="837">
        <v>0.95022581437745957</v>
      </c>
      <c r="S123" s="850">
        <v>33.333333333333336</v>
      </c>
    </row>
    <row r="124" spans="1:19" ht="14.4" customHeight="1" x14ac:dyDescent="0.3">
      <c r="A124" s="831" t="s">
        <v>3475</v>
      </c>
      <c r="B124" s="832" t="s">
        <v>3476</v>
      </c>
      <c r="C124" s="832" t="s">
        <v>614</v>
      </c>
      <c r="D124" s="832" t="s">
        <v>1312</v>
      </c>
      <c r="E124" s="832" t="s">
        <v>3464</v>
      </c>
      <c r="F124" s="832" t="s">
        <v>3529</v>
      </c>
      <c r="G124" s="832" t="s">
        <v>3531</v>
      </c>
      <c r="H124" s="849"/>
      <c r="I124" s="849"/>
      <c r="J124" s="832"/>
      <c r="K124" s="832"/>
      <c r="L124" s="849"/>
      <c r="M124" s="849"/>
      <c r="N124" s="832"/>
      <c r="O124" s="832"/>
      <c r="P124" s="849">
        <v>2</v>
      </c>
      <c r="Q124" s="849">
        <v>66.67</v>
      </c>
      <c r="R124" s="837"/>
      <c r="S124" s="850">
        <v>33.335000000000001</v>
      </c>
    </row>
    <row r="125" spans="1:19" ht="14.4" customHeight="1" x14ac:dyDescent="0.3">
      <c r="A125" s="831" t="s">
        <v>3475</v>
      </c>
      <c r="B125" s="832" t="s">
        <v>3476</v>
      </c>
      <c r="C125" s="832" t="s">
        <v>614</v>
      </c>
      <c r="D125" s="832" t="s">
        <v>1312</v>
      </c>
      <c r="E125" s="832" t="s">
        <v>3464</v>
      </c>
      <c r="F125" s="832" t="s">
        <v>3535</v>
      </c>
      <c r="G125" s="832" t="s">
        <v>3537</v>
      </c>
      <c r="H125" s="849"/>
      <c r="I125" s="849"/>
      <c r="J125" s="832"/>
      <c r="K125" s="832"/>
      <c r="L125" s="849">
        <v>1</v>
      </c>
      <c r="M125" s="849">
        <v>37</v>
      </c>
      <c r="N125" s="832">
        <v>1</v>
      </c>
      <c r="O125" s="832">
        <v>37</v>
      </c>
      <c r="P125" s="849"/>
      <c r="Q125" s="849"/>
      <c r="R125" s="837"/>
      <c r="S125" s="850"/>
    </row>
    <row r="126" spans="1:19" ht="14.4" customHeight="1" x14ac:dyDescent="0.3">
      <c r="A126" s="831" t="s">
        <v>3475</v>
      </c>
      <c r="B126" s="832" t="s">
        <v>3476</v>
      </c>
      <c r="C126" s="832" t="s">
        <v>614</v>
      </c>
      <c r="D126" s="832" t="s">
        <v>1312</v>
      </c>
      <c r="E126" s="832" t="s">
        <v>3464</v>
      </c>
      <c r="F126" s="832" t="s">
        <v>3469</v>
      </c>
      <c r="G126" s="832" t="s">
        <v>3538</v>
      </c>
      <c r="H126" s="849">
        <v>21</v>
      </c>
      <c r="I126" s="849">
        <v>1806</v>
      </c>
      <c r="J126" s="832">
        <v>1.05</v>
      </c>
      <c r="K126" s="832">
        <v>86</v>
      </c>
      <c r="L126" s="849">
        <v>20</v>
      </c>
      <c r="M126" s="849">
        <v>1720</v>
      </c>
      <c r="N126" s="832">
        <v>1</v>
      </c>
      <c r="O126" s="832">
        <v>86</v>
      </c>
      <c r="P126" s="849">
        <v>23</v>
      </c>
      <c r="Q126" s="849">
        <v>1978</v>
      </c>
      <c r="R126" s="837">
        <v>1.1499999999999999</v>
      </c>
      <c r="S126" s="850">
        <v>86</v>
      </c>
    </row>
    <row r="127" spans="1:19" ht="14.4" customHeight="1" x14ac:dyDescent="0.3">
      <c r="A127" s="831" t="s">
        <v>3475</v>
      </c>
      <c r="B127" s="832" t="s">
        <v>3476</v>
      </c>
      <c r="C127" s="832" t="s">
        <v>614</v>
      </c>
      <c r="D127" s="832" t="s">
        <v>1312</v>
      </c>
      <c r="E127" s="832" t="s">
        <v>3464</v>
      </c>
      <c r="F127" s="832" t="s">
        <v>3469</v>
      </c>
      <c r="G127" s="832" t="s">
        <v>3470</v>
      </c>
      <c r="H127" s="849">
        <v>29</v>
      </c>
      <c r="I127" s="849">
        <v>2494</v>
      </c>
      <c r="J127" s="832">
        <v>1.45</v>
      </c>
      <c r="K127" s="832">
        <v>86</v>
      </c>
      <c r="L127" s="849">
        <v>20</v>
      </c>
      <c r="M127" s="849">
        <v>1720</v>
      </c>
      <c r="N127" s="832">
        <v>1</v>
      </c>
      <c r="O127" s="832">
        <v>86</v>
      </c>
      <c r="P127" s="849">
        <v>21</v>
      </c>
      <c r="Q127" s="849">
        <v>1806</v>
      </c>
      <c r="R127" s="837">
        <v>1.05</v>
      </c>
      <c r="S127" s="850">
        <v>86</v>
      </c>
    </row>
    <row r="128" spans="1:19" ht="14.4" customHeight="1" x14ac:dyDescent="0.3">
      <c r="A128" s="831" t="s">
        <v>3475</v>
      </c>
      <c r="B128" s="832" t="s">
        <v>3476</v>
      </c>
      <c r="C128" s="832" t="s">
        <v>614</v>
      </c>
      <c r="D128" s="832" t="s">
        <v>1312</v>
      </c>
      <c r="E128" s="832" t="s">
        <v>3464</v>
      </c>
      <c r="F128" s="832" t="s">
        <v>3559</v>
      </c>
      <c r="G128" s="832" t="s">
        <v>3560</v>
      </c>
      <c r="H128" s="849"/>
      <c r="I128" s="849"/>
      <c r="J128" s="832"/>
      <c r="K128" s="832"/>
      <c r="L128" s="849"/>
      <c r="M128" s="849"/>
      <c r="N128" s="832"/>
      <c r="O128" s="832"/>
      <c r="P128" s="849">
        <v>1</v>
      </c>
      <c r="Q128" s="849">
        <v>374</v>
      </c>
      <c r="R128" s="837"/>
      <c r="S128" s="850">
        <v>374</v>
      </c>
    </row>
    <row r="129" spans="1:19" ht="14.4" customHeight="1" x14ac:dyDescent="0.3">
      <c r="A129" s="831" t="s">
        <v>3475</v>
      </c>
      <c r="B129" s="832" t="s">
        <v>3476</v>
      </c>
      <c r="C129" s="832" t="s">
        <v>614</v>
      </c>
      <c r="D129" s="832" t="s">
        <v>1312</v>
      </c>
      <c r="E129" s="832" t="s">
        <v>3464</v>
      </c>
      <c r="F129" s="832" t="s">
        <v>3559</v>
      </c>
      <c r="G129" s="832" t="s">
        <v>3561</v>
      </c>
      <c r="H129" s="849"/>
      <c r="I129" s="849"/>
      <c r="J129" s="832"/>
      <c r="K129" s="832"/>
      <c r="L129" s="849"/>
      <c r="M129" s="849"/>
      <c r="N129" s="832"/>
      <c r="O129" s="832"/>
      <c r="P129" s="849">
        <v>1</v>
      </c>
      <c r="Q129" s="849">
        <v>374</v>
      </c>
      <c r="R129" s="837"/>
      <c r="S129" s="850">
        <v>374</v>
      </c>
    </row>
    <row r="130" spans="1:19" ht="14.4" customHeight="1" x14ac:dyDescent="0.3">
      <c r="A130" s="831" t="s">
        <v>3475</v>
      </c>
      <c r="B130" s="832" t="s">
        <v>3476</v>
      </c>
      <c r="C130" s="832" t="s">
        <v>614</v>
      </c>
      <c r="D130" s="832" t="s">
        <v>1312</v>
      </c>
      <c r="E130" s="832" t="s">
        <v>3464</v>
      </c>
      <c r="F130" s="832" t="s">
        <v>3583</v>
      </c>
      <c r="G130" s="832" t="s">
        <v>3584</v>
      </c>
      <c r="H130" s="849"/>
      <c r="I130" s="849"/>
      <c r="J130" s="832"/>
      <c r="K130" s="832"/>
      <c r="L130" s="849">
        <v>6</v>
      </c>
      <c r="M130" s="849">
        <v>516</v>
      </c>
      <c r="N130" s="832">
        <v>1</v>
      </c>
      <c r="O130" s="832">
        <v>86</v>
      </c>
      <c r="P130" s="849">
        <v>4</v>
      </c>
      <c r="Q130" s="849">
        <v>348</v>
      </c>
      <c r="R130" s="837">
        <v>0.67441860465116277</v>
      </c>
      <c r="S130" s="850">
        <v>87</v>
      </c>
    </row>
    <row r="131" spans="1:19" ht="14.4" customHeight="1" x14ac:dyDescent="0.3">
      <c r="A131" s="831" t="s">
        <v>3475</v>
      </c>
      <c r="B131" s="832" t="s">
        <v>3476</v>
      </c>
      <c r="C131" s="832" t="s">
        <v>614</v>
      </c>
      <c r="D131" s="832" t="s">
        <v>1312</v>
      </c>
      <c r="E131" s="832" t="s">
        <v>3464</v>
      </c>
      <c r="F131" s="832" t="s">
        <v>3583</v>
      </c>
      <c r="G131" s="832" t="s">
        <v>3585</v>
      </c>
      <c r="H131" s="849">
        <v>2</v>
      </c>
      <c r="I131" s="849">
        <v>172</v>
      </c>
      <c r="J131" s="832">
        <v>1</v>
      </c>
      <c r="K131" s="832">
        <v>86</v>
      </c>
      <c r="L131" s="849">
        <v>2</v>
      </c>
      <c r="M131" s="849">
        <v>172</v>
      </c>
      <c r="N131" s="832">
        <v>1</v>
      </c>
      <c r="O131" s="832">
        <v>86</v>
      </c>
      <c r="P131" s="849">
        <v>1</v>
      </c>
      <c r="Q131" s="849">
        <v>87</v>
      </c>
      <c r="R131" s="837">
        <v>0.5058139534883721</v>
      </c>
      <c r="S131" s="850">
        <v>87</v>
      </c>
    </row>
    <row r="132" spans="1:19" ht="14.4" customHeight="1" x14ac:dyDescent="0.3">
      <c r="A132" s="831" t="s">
        <v>3475</v>
      </c>
      <c r="B132" s="832" t="s">
        <v>3476</v>
      </c>
      <c r="C132" s="832" t="s">
        <v>614</v>
      </c>
      <c r="D132" s="832" t="s">
        <v>1313</v>
      </c>
      <c r="E132" s="832" t="s">
        <v>3461</v>
      </c>
      <c r="F132" s="832" t="s">
        <v>3462</v>
      </c>
      <c r="G132" s="832" t="s">
        <v>3463</v>
      </c>
      <c r="H132" s="849">
        <v>1.05</v>
      </c>
      <c r="I132" s="849">
        <v>158.54999999999998</v>
      </c>
      <c r="J132" s="832">
        <v>2.333333333333333</v>
      </c>
      <c r="K132" s="832">
        <v>150.99999999999997</v>
      </c>
      <c r="L132" s="849">
        <v>0.45</v>
      </c>
      <c r="M132" s="849">
        <v>67.95</v>
      </c>
      <c r="N132" s="832">
        <v>1</v>
      </c>
      <c r="O132" s="832">
        <v>151</v>
      </c>
      <c r="P132" s="849">
        <v>0.45</v>
      </c>
      <c r="Q132" s="849">
        <v>31.32</v>
      </c>
      <c r="R132" s="837">
        <v>0.46092715231788078</v>
      </c>
      <c r="S132" s="850">
        <v>69.599999999999994</v>
      </c>
    </row>
    <row r="133" spans="1:19" ht="14.4" customHeight="1" x14ac:dyDescent="0.3">
      <c r="A133" s="831" t="s">
        <v>3475</v>
      </c>
      <c r="B133" s="832" t="s">
        <v>3476</v>
      </c>
      <c r="C133" s="832" t="s">
        <v>614</v>
      </c>
      <c r="D133" s="832" t="s">
        <v>1313</v>
      </c>
      <c r="E133" s="832" t="s">
        <v>3461</v>
      </c>
      <c r="F133" s="832" t="s">
        <v>3477</v>
      </c>
      <c r="G133" s="832" t="s">
        <v>793</v>
      </c>
      <c r="H133" s="849">
        <v>20</v>
      </c>
      <c r="I133" s="849">
        <v>422.6</v>
      </c>
      <c r="J133" s="832">
        <v>8.3849206349206344</v>
      </c>
      <c r="K133" s="832">
        <v>21.130000000000003</v>
      </c>
      <c r="L133" s="849">
        <v>3</v>
      </c>
      <c r="M133" s="849">
        <v>50.400000000000006</v>
      </c>
      <c r="N133" s="832">
        <v>1</v>
      </c>
      <c r="O133" s="832">
        <v>16.8</v>
      </c>
      <c r="P133" s="849">
        <v>6</v>
      </c>
      <c r="Q133" s="849">
        <v>100.80000000000001</v>
      </c>
      <c r="R133" s="837">
        <v>2</v>
      </c>
      <c r="S133" s="850">
        <v>16.8</v>
      </c>
    </row>
    <row r="134" spans="1:19" ht="14.4" customHeight="1" x14ac:dyDescent="0.3">
      <c r="A134" s="831" t="s">
        <v>3475</v>
      </c>
      <c r="B134" s="832" t="s">
        <v>3476</v>
      </c>
      <c r="C134" s="832" t="s">
        <v>614</v>
      </c>
      <c r="D134" s="832" t="s">
        <v>1313</v>
      </c>
      <c r="E134" s="832" t="s">
        <v>3461</v>
      </c>
      <c r="F134" s="832" t="s">
        <v>3478</v>
      </c>
      <c r="G134" s="832" t="s">
        <v>798</v>
      </c>
      <c r="H134" s="849">
        <v>0.2</v>
      </c>
      <c r="I134" s="849">
        <v>52.81</v>
      </c>
      <c r="J134" s="832">
        <v>0.20951360787114182</v>
      </c>
      <c r="K134" s="832">
        <v>264.05</v>
      </c>
      <c r="L134" s="849">
        <v>1.2</v>
      </c>
      <c r="M134" s="849">
        <v>252.05999999999997</v>
      </c>
      <c r="N134" s="832">
        <v>1</v>
      </c>
      <c r="O134" s="832">
        <v>210.04999999999998</v>
      </c>
      <c r="P134" s="849">
        <v>0.60000000000000009</v>
      </c>
      <c r="Q134" s="849">
        <v>126.03</v>
      </c>
      <c r="R134" s="837">
        <v>0.50000000000000011</v>
      </c>
      <c r="S134" s="850">
        <v>210.04999999999998</v>
      </c>
    </row>
    <row r="135" spans="1:19" ht="14.4" customHeight="1" x14ac:dyDescent="0.3">
      <c r="A135" s="831" t="s">
        <v>3475</v>
      </c>
      <c r="B135" s="832" t="s">
        <v>3476</v>
      </c>
      <c r="C135" s="832" t="s">
        <v>614</v>
      </c>
      <c r="D135" s="832" t="s">
        <v>1313</v>
      </c>
      <c r="E135" s="832" t="s">
        <v>3464</v>
      </c>
      <c r="F135" s="832" t="s">
        <v>3492</v>
      </c>
      <c r="G135" s="832" t="s">
        <v>3493</v>
      </c>
      <c r="H135" s="849">
        <v>1</v>
      </c>
      <c r="I135" s="849">
        <v>37</v>
      </c>
      <c r="J135" s="832">
        <v>1</v>
      </c>
      <c r="K135" s="832">
        <v>37</v>
      </c>
      <c r="L135" s="849">
        <v>1</v>
      </c>
      <c r="M135" s="849">
        <v>37</v>
      </c>
      <c r="N135" s="832">
        <v>1</v>
      </c>
      <c r="O135" s="832">
        <v>37</v>
      </c>
      <c r="P135" s="849"/>
      <c r="Q135" s="849"/>
      <c r="R135" s="837"/>
      <c r="S135" s="850"/>
    </row>
    <row r="136" spans="1:19" ht="14.4" customHeight="1" x14ac:dyDescent="0.3">
      <c r="A136" s="831" t="s">
        <v>3475</v>
      </c>
      <c r="B136" s="832" t="s">
        <v>3476</v>
      </c>
      <c r="C136" s="832" t="s">
        <v>614</v>
      </c>
      <c r="D136" s="832" t="s">
        <v>1313</v>
      </c>
      <c r="E136" s="832" t="s">
        <v>3464</v>
      </c>
      <c r="F136" s="832" t="s">
        <v>3492</v>
      </c>
      <c r="G136" s="832" t="s">
        <v>3494</v>
      </c>
      <c r="H136" s="849"/>
      <c r="I136" s="849"/>
      <c r="J136" s="832"/>
      <c r="K136" s="832"/>
      <c r="L136" s="849">
        <v>4</v>
      </c>
      <c r="M136" s="849">
        <v>148</v>
      </c>
      <c r="N136" s="832">
        <v>1</v>
      </c>
      <c r="O136" s="832">
        <v>37</v>
      </c>
      <c r="P136" s="849">
        <v>2</v>
      </c>
      <c r="Q136" s="849">
        <v>74</v>
      </c>
      <c r="R136" s="837">
        <v>0.5</v>
      </c>
      <c r="S136" s="850">
        <v>37</v>
      </c>
    </row>
    <row r="137" spans="1:19" ht="14.4" customHeight="1" x14ac:dyDescent="0.3">
      <c r="A137" s="831" t="s">
        <v>3475</v>
      </c>
      <c r="B137" s="832" t="s">
        <v>3476</v>
      </c>
      <c r="C137" s="832" t="s">
        <v>614</v>
      </c>
      <c r="D137" s="832" t="s">
        <v>1313</v>
      </c>
      <c r="E137" s="832" t="s">
        <v>3464</v>
      </c>
      <c r="F137" s="832" t="s">
        <v>3515</v>
      </c>
      <c r="G137" s="832" t="s">
        <v>3516</v>
      </c>
      <c r="H137" s="849">
        <v>8</v>
      </c>
      <c r="I137" s="849">
        <v>2008</v>
      </c>
      <c r="J137" s="832">
        <v>2</v>
      </c>
      <c r="K137" s="832">
        <v>251</v>
      </c>
      <c r="L137" s="849">
        <v>4</v>
      </c>
      <c r="M137" s="849">
        <v>1004</v>
      </c>
      <c r="N137" s="832">
        <v>1</v>
      </c>
      <c r="O137" s="832">
        <v>251</v>
      </c>
      <c r="P137" s="849">
        <v>5</v>
      </c>
      <c r="Q137" s="849">
        <v>1260</v>
      </c>
      <c r="R137" s="837">
        <v>1.2549800796812749</v>
      </c>
      <c r="S137" s="850">
        <v>252</v>
      </c>
    </row>
    <row r="138" spans="1:19" ht="14.4" customHeight="1" x14ac:dyDescent="0.3">
      <c r="A138" s="831" t="s">
        <v>3475</v>
      </c>
      <c r="B138" s="832" t="s">
        <v>3476</v>
      </c>
      <c r="C138" s="832" t="s">
        <v>614</v>
      </c>
      <c r="D138" s="832" t="s">
        <v>1313</v>
      </c>
      <c r="E138" s="832" t="s">
        <v>3464</v>
      </c>
      <c r="F138" s="832" t="s">
        <v>3515</v>
      </c>
      <c r="G138" s="832" t="s">
        <v>3517</v>
      </c>
      <c r="H138" s="849">
        <v>10</v>
      </c>
      <c r="I138" s="849">
        <v>2510</v>
      </c>
      <c r="J138" s="832">
        <v>0.76923076923076927</v>
      </c>
      <c r="K138" s="832">
        <v>251</v>
      </c>
      <c r="L138" s="849">
        <v>13</v>
      </c>
      <c r="M138" s="849">
        <v>3263</v>
      </c>
      <c r="N138" s="832">
        <v>1</v>
      </c>
      <c r="O138" s="832">
        <v>251</v>
      </c>
      <c r="P138" s="849">
        <v>7</v>
      </c>
      <c r="Q138" s="849">
        <v>1764</v>
      </c>
      <c r="R138" s="837">
        <v>0.54060680355501067</v>
      </c>
      <c r="S138" s="850">
        <v>252</v>
      </c>
    </row>
    <row r="139" spans="1:19" ht="14.4" customHeight="1" x14ac:dyDescent="0.3">
      <c r="A139" s="831" t="s">
        <v>3475</v>
      </c>
      <c r="B139" s="832" t="s">
        <v>3476</v>
      </c>
      <c r="C139" s="832" t="s">
        <v>614</v>
      </c>
      <c r="D139" s="832" t="s">
        <v>1313</v>
      </c>
      <c r="E139" s="832" t="s">
        <v>3464</v>
      </c>
      <c r="F139" s="832" t="s">
        <v>3518</v>
      </c>
      <c r="G139" s="832" t="s">
        <v>3519</v>
      </c>
      <c r="H139" s="849">
        <v>5</v>
      </c>
      <c r="I139" s="849">
        <v>630</v>
      </c>
      <c r="J139" s="832">
        <v>5</v>
      </c>
      <c r="K139" s="832">
        <v>126</v>
      </c>
      <c r="L139" s="849">
        <v>1</v>
      </c>
      <c r="M139" s="849">
        <v>126</v>
      </c>
      <c r="N139" s="832">
        <v>1</v>
      </c>
      <c r="O139" s="832">
        <v>126</v>
      </c>
      <c r="P139" s="849">
        <v>4</v>
      </c>
      <c r="Q139" s="849">
        <v>508</v>
      </c>
      <c r="R139" s="837">
        <v>4.0317460317460316</v>
      </c>
      <c r="S139" s="850">
        <v>127</v>
      </c>
    </row>
    <row r="140" spans="1:19" ht="14.4" customHeight="1" x14ac:dyDescent="0.3">
      <c r="A140" s="831" t="s">
        <v>3475</v>
      </c>
      <c r="B140" s="832" t="s">
        <v>3476</v>
      </c>
      <c r="C140" s="832" t="s">
        <v>614</v>
      </c>
      <c r="D140" s="832" t="s">
        <v>1313</v>
      </c>
      <c r="E140" s="832" t="s">
        <v>3464</v>
      </c>
      <c r="F140" s="832" t="s">
        <v>3518</v>
      </c>
      <c r="G140" s="832" t="s">
        <v>3520</v>
      </c>
      <c r="H140" s="849">
        <v>13</v>
      </c>
      <c r="I140" s="849">
        <v>1638</v>
      </c>
      <c r="J140" s="832">
        <v>13</v>
      </c>
      <c r="K140" s="832">
        <v>126</v>
      </c>
      <c r="L140" s="849">
        <v>1</v>
      </c>
      <c r="M140" s="849">
        <v>126</v>
      </c>
      <c r="N140" s="832">
        <v>1</v>
      </c>
      <c r="O140" s="832">
        <v>126</v>
      </c>
      <c r="P140" s="849">
        <v>2</v>
      </c>
      <c r="Q140" s="849">
        <v>254</v>
      </c>
      <c r="R140" s="837">
        <v>2.0158730158730158</v>
      </c>
      <c r="S140" s="850">
        <v>127</v>
      </c>
    </row>
    <row r="141" spans="1:19" ht="14.4" customHeight="1" x14ac:dyDescent="0.3">
      <c r="A141" s="831" t="s">
        <v>3475</v>
      </c>
      <c r="B141" s="832" t="s">
        <v>3476</v>
      </c>
      <c r="C141" s="832" t="s">
        <v>614</v>
      </c>
      <c r="D141" s="832" t="s">
        <v>1313</v>
      </c>
      <c r="E141" s="832" t="s">
        <v>3464</v>
      </c>
      <c r="F141" s="832" t="s">
        <v>3526</v>
      </c>
      <c r="G141" s="832" t="s">
        <v>3527</v>
      </c>
      <c r="H141" s="849">
        <v>9</v>
      </c>
      <c r="I141" s="849">
        <v>1467</v>
      </c>
      <c r="J141" s="832">
        <v>9</v>
      </c>
      <c r="K141" s="832">
        <v>163</v>
      </c>
      <c r="L141" s="849">
        <v>1</v>
      </c>
      <c r="M141" s="849">
        <v>163</v>
      </c>
      <c r="N141" s="832">
        <v>1</v>
      </c>
      <c r="O141" s="832">
        <v>163</v>
      </c>
      <c r="P141" s="849">
        <v>3</v>
      </c>
      <c r="Q141" s="849">
        <v>492</v>
      </c>
      <c r="R141" s="837">
        <v>3.01840490797546</v>
      </c>
      <c r="S141" s="850">
        <v>164</v>
      </c>
    </row>
    <row r="142" spans="1:19" ht="14.4" customHeight="1" x14ac:dyDescent="0.3">
      <c r="A142" s="831" t="s">
        <v>3475</v>
      </c>
      <c r="B142" s="832" t="s">
        <v>3476</v>
      </c>
      <c r="C142" s="832" t="s">
        <v>614</v>
      </c>
      <c r="D142" s="832" t="s">
        <v>1313</v>
      </c>
      <c r="E142" s="832" t="s">
        <v>3464</v>
      </c>
      <c r="F142" s="832" t="s">
        <v>3526</v>
      </c>
      <c r="G142" s="832" t="s">
        <v>3528</v>
      </c>
      <c r="H142" s="849">
        <v>11</v>
      </c>
      <c r="I142" s="849">
        <v>1793</v>
      </c>
      <c r="J142" s="832">
        <v>1.375</v>
      </c>
      <c r="K142" s="832">
        <v>163</v>
      </c>
      <c r="L142" s="849">
        <v>8</v>
      </c>
      <c r="M142" s="849">
        <v>1304</v>
      </c>
      <c r="N142" s="832">
        <v>1</v>
      </c>
      <c r="O142" s="832">
        <v>163</v>
      </c>
      <c r="P142" s="849">
        <v>4</v>
      </c>
      <c r="Q142" s="849">
        <v>656</v>
      </c>
      <c r="R142" s="837">
        <v>0.50306748466257667</v>
      </c>
      <c r="S142" s="850">
        <v>164</v>
      </c>
    </row>
    <row r="143" spans="1:19" ht="14.4" customHeight="1" x14ac:dyDescent="0.3">
      <c r="A143" s="831" t="s">
        <v>3475</v>
      </c>
      <c r="B143" s="832" t="s">
        <v>3476</v>
      </c>
      <c r="C143" s="832" t="s">
        <v>614</v>
      </c>
      <c r="D143" s="832" t="s">
        <v>1313</v>
      </c>
      <c r="E143" s="832" t="s">
        <v>3464</v>
      </c>
      <c r="F143" s="832" t="s">
        <v>3529</v>
      </c>
      <c r="G143" s="832" t="s">
        <v>3530</v>
      </c>
      <c r="H143" s="849">
        <v>36</v>
      </c>
      <c r="I143" s="849">
        <v>1200</v>
      </c>
      <c r="J143" s="832">
        <v>2.4</v>
      </c>
      <c r="K143" s="832">
        <v>33.333333333333336</v>
      </c>
      <c r="L143" s="849">
        <v>15</v>
      </c>
      <c r="M143" s="849">
        <v>500</v>
      </c>
      <c r="N143" s="832">
        <v>1</v>
      </c>
      <c r="O143" s="832">
        <v>33.333333333333336</v>
      </c>
      <c r="P143" s="849">
        <v>18</v>
      </c>
      <c r="Q143" s="849">
        <v>599.99</v>
      </c>
      <c r="R143" s="837">
        <v>1.19998</v>
      </c>
      <c r="S143" s="850">
        <v>33.332777777777778</v>
      </c>
    </row>
    <row r="144" spans="1:19" ht="14.4" customHeight="1" x14ac:dyDescent="0.3">
      <c r="A144" s="831" t="s">
        <v>3475</v>
      </c>
      <c r="B144" s="832" t="s">
        <v>3476</v>
      </c>
      <c r="C144" s="832" t="s">
        <v>614</v>
      </c>
      <c r="D144" s="832" t="s">
        <v>1313</v>
      </c>
      <c r="E144" s="832" t="s">
        <v>3464</v>
      </c>
      <c r="F144" s="832" t="s">
        <v>3529</v>
      </c>
      <c r="G144" s="832" t="s">
        <v>3531</v>
      </c>
      <c r="H144" s="849"/>
      <c r="I144" s="849"/>
      <c r="J144" s="832"/>
      <c r="K144" s="832"/>
      <c r="L144" s="849">
        <v>4</v>
      </c>
      <c r="M144" s="849">
        <v>133.33000000000001</v>
      </c>
      <c r="N144" s="832">
        <v>1</v>
      </c>
      <c r="O144" s="832">
        <v>33.332500000000003</v>
      </c>
      <c r="P144" s="849"/>
      <c r="Q144" s="849"/>
      <c r="R144" s="837"/>
      <c r="S144" s="850"/>
    </row>
    <row r="145" spans="1:19" ht="14.4" customHeight="1" x14ac:dyDescent="0.3">
      <c r="A145" s="831" t="s">
        <v>3475</v>
      </c>
      <c r="B145" s="832" t="s">
        <v>3476</v>
      </c>
      <c r="C145" s="832" t="s">
        <v>614</v>
      </c>
      <c r="D145" s="832" t="s">
        <v>1313</v>
      </c>
      <c r="E145" s="832" t="s">
        <v>3464</v>
      </c>
      <c r="F145" s="832" t="s">
        <v>3469</v>
      </c>
      <c r="G145" s="832" t="s">
        <v>3538</v>
      </c>
      <c r="H145" s="849">
        <v>9</v>
      </c>
      <c r="I145" s="849">
        <v>774</v>
      </c>
      <c r="J145" s="832">
        <v>9</v>
      </c>
      <c r="K145" s="832">
        <v>86</v>
      </c>
      <c r="L145" s="849">
        <v>1</v>
      </c>
      <c r="M145" s="849">
        <v>86</v>
      </c>
      <c r="N145" s="832">
        <v>1</v>
      </c>
      <c r="O145" s="832">
        <v>86</v>
      </c>
      <c r="P145" s="849">
        <v>4</v>
      </c>
      <c r="Q145" s="849">
        <v>344</v>
      </c>
      <c r="R145" s="837">
        <v>4</v>
      </c>
      <c r="S145" s="850">
        <v>86</v>
      </c>
    </row>
    <row r="146" spans="1:19" ht="14.4" customHeight="1" x14ac:dyDescent="0.3">
      <c r="A146" s="831" t="s">
        <v>3475</v>
      </c>
      <c r="B146" s="832" t="s">
        <v>3476</v>
      </c>
      <c r="C146" s="832" t="s">
        <v>614</v>
      </c>
      <c r="D146" s="832" t="s">
        <v>1313</v>
      </c>
      <c r="E146" s="832" t="s">
        <v>3464</v>
      </c>
      <c r="F146" s="832" t="s">
        <v>3469</v>
      </c>
      <c r="G146" s="832" t="s">
        <v>3470</v>
      </c>
      <c r="H146" s="849">
        <v>12</v>
      </c>
      <c r="I146" s="849">
        <v>1032</v>
      </c>
      <c r="J146" s="832">
        <v>1.5</v>
      </c>
      <c r="K146" s="832">
        <v>86</v>
      </c>
      <c r="L146" s="849">
        <v>8</v>
      </c>
      <c r="M146" s="849">
        <v>688</v>
      </c>
      <c r="N146" s="832">
        <v>1</v>
      </c>
      <c r="O146" s="832">
        <v>86</v>
      </c>
      <c r="P146" s="849">
        <v>5</v>
      </c>
      <c r="Q146" s="849">
        <v>430</v>
      </c>
      <c r="R146" s="837">
        <v>0.625</v>
      </c>
      <c r="S146" s="850">
        <v>86</v>
      </c>
    </row>
    <row r="147" spans="1:19" ht="14.4" customHeight="1" x14ac:dyDescent="0.3">
      <c r="A147" s="831" t="s">
        <v>3475</v>
      </c>
      <c r="B147" s="832" t="s">
        <v>3476</v>
      </c>
      <c r="C147" s="832" t="s">
        <v>614</v>
      </c>
      <c r="D147" s="832" t="s">
        <v>1313</v>
      </c>
      <c r="E147" s="832" t="s">
        <v>3464</v>
      </c>
      <c r="F147" s="832" t="s">
        <v>3583</v>
      </c>
      <c r="G147" s="832" t="s">
        <v>3584</v>
      </c>
      <c r="H147" s="849">
        <v>1</v>
      </c>
      <c r="I147" s="849">
        <v>86</v>
      </c>
      <c r="J147" s="832"/>
      <c r="K147" s="832">
        <v>86</v>
      </c>
      <c r="L147" s="849"/>
      <c r="M147" s="849"/>
      <c r="N147" s="832"/>
      <c r="O147" s="832"/>
      <c r="P147" s="849">
        <v>1</v>
      </c>
      <c r="Q147" s="849">
        <v>87</v>
      </c>
      <c r="R147" s="837"/>
      <c r="S147" s="850">
        <v>87</v>
      </c>
    </row>
    <row r="148" spans="1:19" ht="14.4" customHeight="1" x14ac:dyDescent="0.3">
      <c r="A148" s="831" t="s">
        <v>3475</v>
      </c>
      <c r="B148" s="832" t="s">
        <v>3476</v>
      </c>
      <c r="C148" s="832" t="s">
        <v>614</v>
      </c>
      <c r="D148" s="832" t="s">
        <v>1313</v>
      </c>
      <c r="E148" s="832" t="s">
        <v>3464</v>
      </c>
      <c r="F148" s="832" t="s">
        <v>3583</v>
      </c>
      <c r="G148" s="832" t="s">
        <v>3585</v>
      </c>
      <c r="H148" s="849"/>
      <c r="I148" s="849"/>
      <c r="J148" s="832"/>
      <c r="K148" s="832"/>
      <c r="L148" s="849"/>
      <c r="M148" s="849"/>
      <c r="N148" s="832"/>
      <c r="O148" s="832"/>
      <c r="P148" s="849">
        <v>1</v>
      </c>
      <c r="Q148" s="849">
        <v>87</v>
      </c>
      <c r="R148" s="837"/>
      <c r="S148" s="850">
        <v>87</v>
      </c>
    </row>
    <row r="149" spans="1:19" ht="14.4" customHeight="1" x14ac:dyDescent="0.3">
      <c r="A149" s="831" t="s">
        <v>3475</v>
      </c>
      <c r="B149" s="832" t="s">
        <v>3476</v>
      </c>
      <c r="C149" s="832" t="s">
        <v>614</v>
      </c>
      <c r="D149" s="832" t="s">
        <v>1314</v>
      </c>
      <c r="E149" s="832" t="s">
        <v>3461</v>
      </c>
      <c r="F149" s="832" t="s">
        <v>3462</v>
      </c>
      <c r="G149" s="832" t="s">
        <v>3463</v>
      </c>
      <c r="H149" s="849">
        <v>0.95000000000000018</v>
      </c>
      <c r="I149" s="849">
        <v>143.44999999999999</v>
      </c>
      <c r="J149" s="832">
        <v>0.45238095238095233</v>
      </c>
      <c r="K149" s="832">
        <v>150.99999999999997</v>
      </c>
      <c r="L149" s="849">
        <v>2.1</v>
      </c>
      <c r="M149" s="849">
        <v>317.10000000000002</v>
      </c>
      <c r="N149" s="832">
        <v>1</v>
      </c>
      <c r="O149" s="832">
        <v>151</v>
      </c>
      <c r="P149" s="849">
        <v>2.5499999999999998</v>
      </c>
      <c r="Q149" s="849">
        <v>177.48</v>
      </c>
      <c r="R149" s="837">
        <v>0.55969725638599799</v>
      </c>
      <c r="S149" s="850">
        <v>69.599999999999994</v>
      </c>
    </row>
    <row r="150" spans="1:19" ht="14.4" customHeight="1" x14ac:dyDescent="0.3">
      <c r="A150" s="831" t="s">
        <v>3475</v>
      </c>
      <c r="B150" s="832" t="s">
        <v>3476</v>
      </c>
      <c r="C150" s="832" t="s">
        <v>614</v>
      </c>
      <c r="D150" s="832" t="s">
        <v>1314</v>
      </c>
      <c r="E150" s="832" t="s">
        <v>3461</v>
      </c>
      <c r="F150" s="832" t="s">
        <v>3477</v>
      </c>
      <c r="G150" s="832" t="s">
        <v>793</v>
      </c>
      <c r="H150" s="849">
        <v>19</v>
      </c>
      <c r="I150" s="849">
        <v>401.46999999999997</v>
      </c>
      <c r="J150" s="832">
        <v>0.56897675736961451</v>
      </c>
      <c r="K150" s="832">
        <v>21.13</v>
      </c>
      <c r="L150" s="849">
        <v>42</v>
      </c>
      <c r="M150" s="849">
        <v>705.6</v>
      </c>
      <c r="N150" s="832">
        <v>1</v>
      </c>
      <c r="O150" s="832">
        <v>16.8</v>
      </c>
      <c r="P150" s="849">
        <v>51</v>
      </c>
      <c r="Q150" s="849">
        <v>856.8</v>
      </c>
      <c r="R150" s="837">
        <v>1.2142857142857142</v>
      </c>
      <c r="S150" s="850">
        <v>16.8</v>
      </c>
    </row>
    <row r="151" spans="1:19" ht="14.4" customHeight="1" x14ac:dyDescent="0.3">
      <c r="A151" s="831" t="s">
        <v>3475</v>
      </c>
      <c r="B151" s="832" t="s">
        <v>3476</v>
      </c>
      <c r="C151" s="832" t="s">
        <v>614</v>
      </c>
      <c r="D151" s="832" t="s">
        <v>1314</v>
      </c>
      <c r="E151" s="832" t="s">
        <v>3464</v>
      </c>
      <c r="F151" s="832" t="s">
        <v>3486</v>
      </c>
      <c r="G151" s="832" t="s">
        <v>3487</v>
      </c>
      <c r="H151" s="849"/>
      <c r="I151" s="849"/>
      <c r="J151" s="832"/>
      <c r="K151" s="832"/>
      <c r="L151" s="849"/>
      <c r="M151" s="849"/>
      <c r="N151" s="832"/>
      <c r="O151" s="832"/>
      <c r="P151" s="849">
        <v>1</v>
      </c>
      <c r="Q151" s="849">
        <v>83</v>
      </c>
      <c r="R151" s="837"/>
      <c r="S151" s="850">
        <v>83</v>
      </c>
    </row>
    <row r="152" spans="1:19" ht="14.4" customHeight="1" x14ac:dyDescent="0.3">
      <c r="A152" s="831" t="s">
        <v>3475</v>
      </c>
      <c r="B152" s="832" t="s">
        <v>3476</v>
      </c>
      <c r="C152" s="832" t="s">
        <v>614</v>
      </c>
      <c r="D152" s="832" t="s">
        <v>1314</v>
      </c>
      <c r="E152" s="832" t="s">
        <v>3464</v>
      </c>
      <c r="F152" s="832" t="s">
        <v>3486</v>
      </c>
      <c r="G152" s="832" t="s">
        <v>3488</v>
      </c>
      <c r="H152" s="849">
        <v>1</v>
      </c>
      <c r="I152" s="849">
        <v>83</v>
      </c>
      <c r="J152" s="832">
        <v>0.25</v>
      </c>
      <c r="K152" s="832">
        <v>83</v>
      </c>
      <c r="L152" s="849">
        <v>4</v>
      </c>
      <c r="M152" s="849">
        <v>332</v>
      </c>
      <c r="N152" s="832">
        <v>1</v>
      </c>
      <c r="O152" s="832">
        <v>83</v>
      </c>
      <c r="P152" s="849">
        <v>2</v>
      </c>
      <c r="Q152" s="849">
        <v>166</v>
      </c>
      <c r="R152" s="837">
        <v>0.5</v>
      </c>
      <c r="S152" s="850">
        <v>83</v>
      </c>
    </row>
    <row r="153" spans="1:19" ht="14.4" customHeight="1" x14ac:dyDescent="0.3">
      <c r="A153" s="831" t="s">
        <v>3475</v>
      </c>
      <c r="B153" s="832" t="s">
        <v>3476</v>
      </c>
      <c r="C153" s="832" t="s">
        <v>614</v>
      </c>
      <c r="D153" s="832" t="s">
        <v>1314</v>
      </c>
      <c r="E153" s="832" t="s">
        <v>3464</v>
      </c>
      <c r="F153" s="832" t="s">
        <v>3489</v>
      </c>
      <c r="G153" s="832" t="s">
        <v>3490</v>
      </c>
      <c r="H153" s="849"/>
      <c r="I153" s="849"/>
      <c r="J153" s="832"/>
      <c r="K153" s="832"/>
      <c r="L153" s="849"/>
      <c r="M153" s="849"/>
      <c r="N153" s="832"/>
      <c r="O153" s="832"/>
      <c r="P153" s="849">
        <v>1</v>
      </c>
      <c r="Q153" s="849">
        <v>106</v>
      </c>
      <c r="R153" s="837"/>
      <c r="S153" s="850">
        <v>106</v>
      </c>
    </row>
    <row r="154" spans="1:19" ht="14.4" customHeight="1" x14ac:dyDescent="0.3">
      <c r="A154" s="831" t="s">
        <v>3475</v>
      </c>
      <c r="B154" s="832" t="s">
        <v>3476</v>
      </c>
      <c r="C154" s="832" t="s">
        <v>614</v>
      </c>
      <c r="D154" s="832" t="s">
        <v>1314</v>
      </c>
      <c r="E154" s="832" t="s">
        <v>3464</v>
      </c>
      <c r="F154" s="832" t="s">
        <v>3489</v>
      </c>
      <c r="G154" s="832" t="s">
        <v>3491</v>
      </c>
      <c r="H154" s="849"/>
      <c r="I154" s="849"/>
      <c r="J154" s="832"/>
      <c r="K154" s="832"/>
      <c r="L154" s="849">
        <v>1</v>
      </c>
      <c r="M154" s="849">
        <v>106</v>
      </c>
      <c r="N154" s="832">
        <v>1</v>
      </c>
      <c r="O154" s="832">
        <v>106</v>
      </c>
      <c r="P154" s="849">
        <v>4</v>
      </c>
      <c r="Q154" s="849">
        <v>424</v>
      </c>
      <c r="R154" s="837">
        <v>4</v>
      </c>
      <c r="S154" s="850">
        <v>106</v>
      </c>
    </row>
    <row r="155" spans="1:19" ht="14.4" customHeight="1" x14ac:dyDescent="0.3">
      <c r="A155" s="831" t="s">
        <v>3475</v>
      </c>
      <c r="B155" s="832" t="s">
        <v>3476</v>
      </c>
      <c r="C155" s="832" t="s">
        <v>614</v>
      </c>
      <c r="D155" s="832" t="s">
        <v>1314</v>
      </c>
      <c r="E155" s="832" t="s">
        <v>3464</v>
      </c>
      <c r="F155" s="832" t="s">
        <v>3492</v>
      </c>
      <c r="G155" s="832" t="s">
        <v>3493</v>
      </c>
      <c r="H155" s="849"/>
      <c r="I155" s="849"/>
      <c r="J155" s="832"/>
      <c r="K155" s="832"/>
      <c r="L155" s="849">
        <v>2</v>
      </c>
      <c r="M155" s="849">
        <v>74</v>
      </c>
      <c r="N155" s="832">
        <v>1</v>
      </c>
      <c r="O155" s="832">
        <v>37</v>
      </c>
      <c r="P155" s="849">
        <v>10</v>
      </c>
      <c r="Q155" s="849">
        <v>370</v>
      </c>
      <c r="R155" s="837">
        <v>5</v>
      </c>
      <c r="S155" s="850">
        <v>37</v>
      </c>
    </row>
    <row r="156" spans="1:19" ht="14.4" customHeight="1" x14ac:dyDescent="0.3">
      <c r="A156" s="831" t="s">
        <v>3475</v>
      </c>
      <c r="B156" s="832" t="s">
        <v>3476</v>
      </c>
      <c r="C156" s="832" t="s">
        <v>614</v>
      </c>
      <c r="D156" s="832" t="s">
        <v>1314</v>
      </c>
      <c r="E156" s="832" t="s">
        <v>3464</v>
      </c>
      <c r="F156" s="832" t="s">
        <v>3492</v>
      </c>
      <c r="G156" s="832" t="s">
        <v>3494</v>
      </c>
      <c r="H156" s="849"/>
      <c r="I156" s="849"/>
      <c r="J156" s="832"/>
      <c r="K156" s="832"/>
      <c r="L156" s="849">
        <v>4</v>
      </c>
      <c r="M156" s="849">
        <v>148</v>
      </c>
      <c r="N156" s="832">
        <v>1</v>
      </c>
      <c r="O156" s="832">
        <v>37</v>
      </c>
      <c r="P156" s="849">
        <v>6</v>
      </c>
      <c r="Q156" s="849">
        <v>222</v>
      </c>
      <c r="R156" s="837">
        <v>1.5</v>
      </c>
      <c r="S156" s="850">
        <v>37</v>
      </c>
    </row>
    <row r="157" spans="1:19" ht="14.4" customHeight="1" x14ac:dyDescent="0.3">
      <c r="A157" s="831" t="s">
        <v>3475</v>
      </c>
      <c r="B157" s="832" t="s">
        <v>3476</v>
      </c>
      <c r="C157" s="832" t="s">
        <v>614</v>
      </c>
      <c r="D157" s="832" t="s">
        <v>1314</v>
      </c>
      <c r="E157" s="832" t="s">
        <v>3464</v>
      </c>
      <c r="F157" s="832" t="s">
        <v>3497</v>
      </c>
      <c r="G157" s="832" t="s">
        <v>3498</v>
      </c>
      <c r="H157" s="849">
        <v>1</v>
      </c>
      <c r="I157" s="849">
        <v>5</v>
      </c>
      <c r="J157" s="832"/>
      <c r="K157" s="832">
        <v>5</v>
      </c>
      <c r="L157" s="849"/>
      <c r="M157" s="849"/>
      <c r="N157" s="832"/>
      <c r="O157" s="832"/>
      <c r="P157" s="849"/>
      <c r="Q157" s="849"/>
      <c r="R157" s="837"/>
      <c r="S157" s="850"/>
    </row>
    <row r="158" spans="1:19" ht="14.4" customHeight="1" x14ac:dyDescent="0.3">
      <c r="A158" s="831" t="s">
        <v>3475</v>
      </c>
      <c r="B158" s="832" t="s">
        <v>3476</v>
      </c>
      <c r="C158" s="832" t="s">
        <v>614</v>
      </c>
      <c r="D158" s="832" t="s">
        <v>1314</v>
      </c>
      <c r="E158" s="832" t="s">
        <v>3464</v>
      </c>
      <c r="F158" s="832" t="s">
        <v>3507</v>
      </c>
      <c r="G158" s="832" t="s">
        <v>3509</v>
      </c>
      <c r="H158" s="849"/>
      <c r="I158" s="849"/>
      <c r="J158" s="832"/>
      <c r="K158" s="832"/>
      <c r="L158" s="849"/>
      <c r="M158" s="849"/>
      <c r="N158" s="832"/>
      <c r="O158" s="832"/>
      <c r="P158" s="849">
        <v>1</v>
      </c>
      <c r="Q158" s="849">
        <v>91</v>
      </c>
      <c r="R158" s="837"/>
      <c r="S158" s="850">
        <v>91</v>
      </c>
    </row>
    <row r="159" spans="1:19" ht="14.4" customHeight="1" x14ac:dyDescent="0.3">
      <c r="A159" s="831" t="s">
        <v>3475</v>
      </c>
      <c r="B159" s="832" t="s">
        <v>3476</v>
      </c>
      <c r="C159" s="832" t="s">
        <v>614</v>
      </c>
      <c r="D159" s="832" t="s">
        <v>1314</v>
      </c>
      <c r="E159" s="832" t="s">
        <v>3464</v>
      </c>
      <c r="F159" s="832" t="s">
        <v>3512</v>
      </c>
      <c r="G159" s="832" t="s">
        <v>3514</v>
      </c>
      <c r="H159" s="849"/>
      <c r="I159" s="849"/>
      <c r="J159" s="832"/>
      <c r="K159" s="832"/>
      <c r="L159" s="849"/>
      <c r="M159" s="849"/>
      <c r="N159" s="832"/>
      <c r="O159" s="832"/>
      <c r="P159" s="849">
        <v>1</v>
      </c>
      <c r="Q159" s="849">
        <v>81</v>
      </c>
      <c r="R159" s="837"/>
      <c r="S159" s="850">
        <v>81</v>
      </c>
    </row>
    <row r="160" spans="1:19" ht="14.4" customHeight="1" x14ac:dyDescent="0.3">
      <c r="A160" s="831" t="s">
        <v>3475</v>
      </c>
      <c r="B160" s="832" t="s">
        <v>3476</v>
      </c>
      <c r="C160" s="832" t="s">
        <v>614</v>
      </c>
      <c r="D160" s="832" t="s">
        <v>1314</v>
      </c>
      <c r="E160" s="832" t="s">
        <v>3464</v>
      </c>
      <c r="F160" s="832" t="s">
        <v>3515</v>
      </c>
      <c r="G160" s="832" t="s">
        <v>3516</v>
      </c>
      <c r="H160" s="849">
        <v>5</v>
      </c>
      <c r="I160" s="849">
        <v>1255</v>
      </c>
      <c r="J160" s="832">
        <v>0.10638297872340426</v>
      </c>
      <c r="K160" s="832">
        <v>251</v>
      </c>
      <c r="L160" s="849">
        <v>47</v>
      </c>
      <c r="M160" s="849">
        <v>11797</v>
      </c>
      <c r="N160" s="832">
        <v>1</v>
      </c>
      <c r="O160" s="832">
        <v>251</v>
      </c>
      <c r="P160" s="849">
        <v>48</v>
      </c>
      <c r="Q160" s="849">
        <v>12096</v>
      </c>
      <c r="R160" s="837">
        <v>1.0253454268034246</v>
      </c>
      <c r="S160" s="850">
        <v>252</v>
      </c>
    </row>
    <row r="161" spans="1:19" ht="14.4" customHeight="1" x14ac:dyDescent="0.3">
      <c r="A161" s="831" t="s">
        <v>3475</v>
      </c>
      <c r="B161" s="832" t="s">
        <v>3476</v>
      </c>
      <c r="C161" s="832" t="s">
        <v>614</v>
      </c>
      <c r="D161" s="832" t="s">
        <v>1314</v>
      </c>
      <c r="E161" s="832" t="s">
        <v>3464</v>
      </c>
      <c r="F161" s="832" t="s">
        <v>3515</v>
      </c>
      <c r="G161" s="832" t="s">
        <v>3517</v>
      </c>
      <c r="H161" s="849">
        <v>28</v>
      </c>
      <c r="I161" s="849">
        <v>7028</v>
      </c>
      <c r="J161" s="832">
        <v>0.84848484848484851</v>
      </c>
      <c r="K161" s="832">
        <v>251</v>
      </c>
      <c r="L161" s="849">
        <v>33</v>
      </c>
      <c r="M161" s="849">
        <v>8283</v>
      </c>
      <c r="N161" s="832">
        <v>1</v>
      </c>
      <c r="O161" s="832">
        <v>251</v>
      </c>
      <c r="P161" s="849">
        <v>43</v>
      </c>
      <c r="Q161" s="849">
        <v>10836</v>
      </c>
      <c r="R161" s="837">
        <v>1.3082216588192683</v>
      </c>
      <c r="S161" s="850">
        <v>252</v>
      </c>
    </row>
    <row r="162" spans="1:19" ht="14.4" customHeight="1" x14ac:dyDescent="0.3">
      <c r="A162" s="831" t="s">
        <v>3475</v>
      </c>
      <c r="B162" s="832" t="s">
        <v>3476</v>
      </c>
      <c r="C162" s="832" t="s">
        <v>614</v>
      </c>
      <c r="D162" s="832" t="s">
        <v>1314</v>
      </c>
      <c r="E162" s="832" t="s">
        <v>3464</v>
      </c>
      <c r="F162" s="832" t="s">
        <v>3518</v>
      </c>
      <c r="G162" s="832" t="s">
        <v>3519</v>
      </c>
      <c r="H162" s="849">
        <v>2</v>
      </c>
      <c r="I162" s="849">
        <v>252</v>
      </c>
      <c r="J162" s="832">
        <v>0.13333333333333333</v>
      </c>
      <c r="K162" s="832">
        <v>126</v>
      </c>
      <c r="L162" s="849">
        <v>15</v>
      </c>
      <c r="M162" s="849">
        <v>1890</v>
      </c>
      <c r="N162" s="832">
        <v>1</v>
      </c>
      <c r="O162" s="832">
        <v>126</v>
      </c>
      <c r="P162" s="849">
        <v>50</v>
      </c>
      <c r="Q162" s="849">
        <v>6350</v>
      </c>
      <c r="R162" s="837">
        <v>3.35978835978836</v>
      </c>
      <c r="S162" s="850">
        <v>127</v>
      </c>
    </row>
    <row r="163" spans="1:19" ht="14.4" customHeight="1" x14ac:dyDescent="0.3">
      <c r="A163" s="831" t="s">
        <v>3475</v>
      </c>
      <c r="B163" s="832" t="s">
        <v>3476</v>
      </c>
      <c r="C163" s="832" t="s">
        <v>614</v>
      </c>
      <c r="D163" s="832" t="s">
        <v>1314</v>
      </c>
      <c r="E163" s="832" t="s">
        <v>3464</v>
      </c>
      <c r="F163" s="832" t="s">
        <v>3518</v>
      </c>
      <c r="G163" s="832" t="s">
        <v>3520</v>
      </c>
      <c r="H163" s="849">
        <v>9</v>
      </c>
      <c r="I163" s="849">
        <v>1134</v>
      </c>
      <c r="J163" s="832">
        <v>0.23076923076923078</v>
      </c>
      <c r="K163" s="832">
        <v>126</v>
      </c>
      <c r="L163" s="849">
        <v>39</v>
      </c>
      <c r="M163" s="849">
        <v>4914</v>
      </c>
      <c r="N163" s="832">
        <v>1</v>
      </c>
      <c r="O163" s="832">
        <v>126</v>
      </c>
      <c r="P163" s="849">
        <v>52</v>
      </c>
      <c r="Q163" s="849">
        <v>6604</v>
      </c>
      <c r="R163" s="837">
        <v>1.343915343915344</v>
      </c>
      <c r="S163" s="850">
        <v>127</v>
      </c>
    </row>
    <row r="164" spans="1:19" ht="14.4" customHeight="1" x14ac:dyDescent="0.3">
      <c r="A164" s="831" t="s">
        <v>3475</v>
      </c>
      <c r="B164" s="832" t="s">
        <v>3476</v>
      </c>
      <c r="C164" s="832" t="s">
        <v>614</v>
      </c>
      <c r="D164" s="832" t="s">
        <v>1314</v>
      </c>
      <c r="E164" s="832" t="s">
        <v>3464</v>
      </c>
      <c r="F164" s="832" t="s">
        <v>3526</v>
      </c>
      <c r="G164" s="832" t="s">
        <v>3527</v>
      </c>
      <c r="H164" s="849">
        <v>2</v>
      </c>
      <c r="I164" s="849">
        <v>326</v>
      </c>
      <c r="J164" s="832">
        <v>7.407407407407407E-2</v>
      </c>
      <c r="K164" s="832">
        <v>163</v>
      </c>
      <c r="L164" s="849">
        <v>27</v>
      </c>
      <c r="M164" s="849">
        <v>4401</v>
      </c>
      <c r="N164" s="832">
        <v>1</v>
      </c>
      <c r="O164" s="832">
        <v>163</v>
      </c>
      <c r="P164" s="849">
        <v>34</v>
      </c>
      <c r="Q164" s="849">
        <v>5576</v>
      </c>
      <c r="R164" s="837">
        <v>1.2669847761872302</v>
      </c>
      <c r="S164" s="850">
        <v>164</v>
      </c>
    </row>
    <row r="165" spans="1:19" ht="14.4" customHeight="1" x14ac:dyDescent="0.3">
      <c r="A165" s="831" t="s">
        <v>3475</v>
      </c>
      <c r="B165" s="832" t="s">
        <v>3476</v>
      </c>
      <c r="C165" s="832" t="s">
        <v>614</v>
      </c>
      <c r="D165" s="832" t="s">
        <v>1314</v>
      </c>
      <c r="E165" s="832" t="s">
        <v>3464</v>
      </c>
      <c r="F165" s="832" t="s">
        <v>3526</v>
      </c>
      <c r="G165" s="832" t="s">
        <v>3528</v>
      </c>
      <c r="H165" s="849">
        <v>23</v>
      </c>
      <c r="I165" s="849">
        <v>3749</v>
      </c>
      <c r="J165" s="832">
        <v>0.92</v>
      </c>
      <c r="K165" s="832">
        <v>163</v>
      </c>
      <c r="L165" s="849">
        <v>25</v>
      </c>
      <c r="M165" s="849">
        <v>4075</v>
      </c>
      <c r="N165" s="832">
        <v>1</v>
      </c>
      <c r="O165" s="832">
        <v>163</v>
      </c>
      <c r="P165" s="849">
        <v>35</v>
      </c>
      <c r="Q165" s="849">
        <v>5740</v>
      </c>
      <c r="R165" s="837">
        <v>1.4085889570552148</v>
      </c>
      <c r="S165" s="850">
        <v>164</v>
      </c>
    </row>
    <row r="166" spans="1:19" ht="14.4" customHeight="1" x14ac:dyDescent="0.3">
      <c r="A166" s="831" t="s">
        <v>3475</v>
      </c>
      <c r="B166" s="832" t="s">
        <v>3476</v>
      </c>
      <c r="C166" s="832" t="s">
        <v>614</v>
      </c>
      <c r="D166" s="832" t="s">
        <v>1314</v>
      </c>
      <c r="E166" s="832" t="s">
        <v>3464</v>
      </c>
      <c r="F166" s="832" t="s">
        <v>3529</v>
      </c>
      <c r="G166" s="832" t="s">
        <v>3530</v>
      </c>
      <c r="H166" s="849">
        <v>44</v>
      </c>
      <c r="I166" s="849">
        <v>1466.67</v>
      </c>
      <c r="J166" s="832">
        <v>0.34375051269491197</v>
      </c>
      <c r="K166" s="832">
        <v>33.333409090909093</v>
      </c>
      <c r="L166" s="849">
        <v>128</v>
      </c>
      <c r="M166" s="849">
        <v>4266.67</v>
      </c>
      <c r="N166" s="832">
        <v>1</v>
      </c>
      <c r="O166" s="832">
        <v>33.333359375000001</v>
      </c>
      <c r="P166" s="849">
        <v>192</v>
      </c>
      <c r="Q166" s="849">
        <v>6400.01</v>
      </c>
      <c r="R166" s="837">
        <v>1.5000011718740844</v>
      </c>
      <c r="S166" s="850">
        <v>33.333385416666665</v>
      </c>
    </row>
    <row r="167" spans="1:19" ht="14.4" customHeight="1" x14ac:dyDescent="0.3">
      <c r="A167" s="831" t="s">
        <v>3475</v>
      </c>
      <c r="B167" s="832" t="s">
        <v>3476</v>
      </c>
      <c r="C167" s="832" t="s">
        <v>614</v>
      </c>
      <c r="D167" s="832" t="s">
        <v>1314</v>
      </c>
      <c r="E167" s="832" t="s">
        <v>3464</v>
      </c>
      <c r="F167" s="832" t="s">
        <v>3535</v>
      </c>
      <c r="G167" s="832" t="s">
        <v>3536</v>
      </c>
      <c r="H167" s="849">
        <v>1</v>
      </c>
      <c r="I167" s="849">
        <v>37</v>
      </c>
      <c r="J167" s="832"/>
      <c r="K167" s="832">
        <v>37</v>
      </c>
      <c r="L167" s="849"/>
      <c r="M167" s="849"/>
      <c r="N167" s="832"/>
      <c r="O167" s="832"/>
      <c r="P167" s="849"/>
      <c r="Q167" s="849"/>
      <c r="R167" s="837"/>
      <c r="S167" s="850"/>
    </row>
    <row r="168" spans="1:19" ht="14.4" customHeight="1" x14ac:dyDescent="0.3">
      <c r="A168" s="831" t="s">
        <v>3475</v>
      </c>
      <c r="B168" s="832" t="s">
        <v>3476</v>
      </c>
      <c r="C168" s="832" t="s">
        <v>614</v>
      </c>
      <c r="D168" s="832" t="s">
        <v>1314</v>
      </c>
      <c r="E168" s="832" t="s">
        <v>3464</v>
      </c>
      <c r="F168" s="832" t="s">
        <v>3535</v>
      </c>
      <c r="G168" s="832" t="s">
        <v>3537</v>
      </c>
      <c r="H168" s="849"/>
      <c r="I168" s="849"/>
      <c r="J168" s="832"/>
      <c r="K168" s="832"/>
      <c r="L168" s="849">
        <v>1</v>
      </c>
      <c r="M168" s="849">
        <v>37</v>
      </c>
      <c r="N168" s="832">
        <v>1</v>
      </c>
      <c r="O168" s="832">
        <v>37</v>
      </c>
      <c r="P168" s="849"/>
      <c r="Q168" s="849"/>
      <c r="R168" s="837"/>
      <c r="S168" s="850"/>
    </row>
    <row r="169" spans="1:19" ht="14.4" customHeight="1" x14ac:dyDescent="0.3">
      <c r="A169" s="831" t="s">
        <v>3475</v>
      </c>
      <c r="B169" s="832" t="s">
        <v>3476</v>
      </c>
      <c r="C169" s="832" t="s">
        <v>614</v>
      </c>
      <c r="D169" s="832" t="s">
        <v>1314</v>
      </c>
      <c r="E169" s="832" t="s">
        <v>3464</v>
      </c>
      <c r="F169" s="832" t="s">
        <v>3469</v>
      </c>
      <c r="G169" s="832" t="s">
        <v>3538</v>
      </c>
      <c r="H169" s="849">
        <v>2</v>
      </c>
      <c r="I169" s="849">
        <v>172</v>
      </c>
      <c r="J169" s="832">
        <v>7.407407407407407E-2</v>
      </c>
      <c r="K169" s="832">
        <v>86</v>
      </c>
      <c r="L169" s="849">
        <v>27</v>
      </c>
      <c r="M169" s="849">
        <v>2322</v>
      </c>
      <c r="N169" s="832">
        <v>1</v>
      </c>
      <c r="O169" s="832">
        <v>86</v>
      </c>
      <c r="P169" s="849">
        <v>34</v>
      </c>
      <c r="Q169" s="849">
        <v>2924</v>
      </c>
      <c r="R169" s="837">
        <v>1.2592592592592593</v>
      </c>
      <c r="S169" s="850">
        <v>86</v>
      </c>
    </row>
    <row r="170" spans="1:19" ht="14.4" customHeight="1" x14ac:dyDescent="0.3">
      <c r="A170" s="831" t="s">
        <v>3475</v>
      </c>
      <c r="B170" s="832" t="s">
        <v>3476</v>
      </c>
      <c r="C170" s="832" t="s">
        <v>614</v>
      </c>
      <c r="D170" s="832" t="s">
        <v>1314</v>
      </c>
      <c r="E170" s="832" t="s">
        <v>3464</v>
      </c>
      <c r="F170" s="832" t="s">
        <v>3469</v>
      </c>
      <c r="G170" s="832" t="s">
        <v>3470</v>
      </c>
      <c r="H170" s="849">
        <v>23</v>
      </c>
      <c r="I170" s="849">
        <v>1978</v>
      </c>
      <c r="J170" s="832">
        <v>0.92</v>
      </c>
      <c r="K170" s="832">
        <v>86</v>
      </c>
      <c r="L170" s="849">
        <v>25</v>
      </c>
      <c r="M170" s="849">
        <v>2150</v>
      </c>
      <c r="N170" s="832">
        <v>1</v>
      </c>
      <c r="O170" s="832">
        <v>86</v>
      </c>
      <c r="P170" s="849">
        <v>35</v>
      </c>
      <c r="Q170" s="849">
        <v>3010</v>
      </c>
      <c r="R170" s="837">
        <v>1.4</v>
      </c>
      <c r="S170" s="850">
        <v>86</v>
      </c>
    </row>
    <row r="171" spans="1:19" ht="14.4" customHeight="1" x14ac:dyDescent="0.3">
      <c r="A171" s="831" t="s">
        <v>3475</v>
      </c>
      <c r="B171" s="832" t="s">
        <v>3476</v>
      </c>
      <c r="C171" s="832" t="s">
        <v>614</v>
      </c>
      <c r="D171" s="832" t="s">
        <v>1314</v>
      </c>
      <c r="E171" s="832" t="s">
        <v>3464</v>
      </c>
      <c r="F171" s="832" t="s">
        <v>3542</v>
      </c>
      <c r="G171" s="832" t="s">
        <v>3544</v>
      </c>
      <c r="H171" s="849"/>
      <c r="I171" s="849"/>
      <c r="J171" s="832"/>
      <c r="K171" s="832"/>
      <c r="L171" s="849"/>
      <c r="M171" s="849"/>
      <c r="N171" s="832"/>
      <c r="O171" s="832"/>
      <c r="P171" s="849">
        <v>1</v>
      </c>
      <c r="Q171" s="849">
        <v>32</v>
      </c>
      <c r="R171" s="837"/>
      <c r="S171" s="850">
        <v>32</v>
      </c>
    </row>
    <row r="172" spans="1:19" ht="14.4" customHeight="1" x14ac:dyDescent="0.3">
      <c r="A172" s="831" t="s">
        <v>3475</v>
      </c>
      <c r="B172" s="832" t="s">
        <v>3476</v>
      </c>
      <c r="C172" s="832" t="s">
        <v>614</v>
      </c>
      <c r="D172" s="832" t="s">
        <v>1314</v>
      </c>
      <c r="E172" s="832" t="s">
        <v>3464</v>
      </c>
      <c r="F172" s="832" t="s">
        <v>3556</v>
      </c>
      <c r="G172" s="832" t="s">
        <v>3558</v>
      </c>
      <c r="H172" s="849"/>
      <c r="I172" s="849"/>
      <c r="J172" s="832"/>
      <c r="K172" s="832"/>
      <c r="L172" s="849">
        <v>1</v>
      </c>
      <c r="M172" s="849">
        <v>162</v>
      </c>
      <c r="N172" s="832">
        <v>1</v>
      </c>
      <c r="O172" s="832">
        <v>162</v>
      </c>
      <c r="P172" s="849">
        <v>1</v>
      </c>
      <c r="Q172" s="849">
        <v>158</v>
      </c>
      <c r="R172" s="837">
        <v>0.97530864197530864</v>
      </c>
      <c r="S172" s="850">
        <v>158</v>
      </c>
    </row>
    <row r="173" spans="1:19" ht="14.4" customHeight="1" x14ac:dyDescent="0.3">
      <c r="A173" s="831" t="s">
        <v>3475</v>
      </c>
      <c r="B173" s="832" t="s">
        <v>3476</v>
      </c>
      <c r="C173" s="832" t="s">
        <v>614</v>
      </c>
      <c r="D173" s="832" t="s">
        <v>1314</v>
      </c>
      <c r="E173" s="832" t="s">
        <v>3464</v>
      </c>
      <c r="F173" s="832" t="s">
        <v>3569</v>
      </c>
      <c r="G173" s="832" t="s">
        <v>3570</v>
      </c>
      <c r="H173" s="849"/>
      <c r="I173" s="849"/>
      <c r="J173" s="832"/>
      <c r="K173" s="832"/>
      <c r="L173" s="849"/>
      <c r="M173" s="849"/>
      <c r="N173" s="832"/>
      <c r="O173" s="832"/>
      <c r="P173" s="849">
        <v>1</v>
      </c>
      <c r="Q173" s="849">
        <v>59</v>
      </c>
      <c r="R173" s="837"/>
      <c r="S173" s="850">
        <v>59</v>
      </c>
    </row>
    <row r="174" spans="1:19" ht="14.4" customHeight="1" x14ac:dyDescent="0.3">
      <c r="A174" s="831" t="s">
        <v>3475</v>
      </c>
      <c r="B174" s="832" t="s">
        <v>3476</v>
      </c>
      <c r="C174" s="832" t="s">
        <v>614</v>
      </c>
      <c r="D174" s="832" t="s">
        <v>1314</v>
      </c>
      <c r="E174" s="832" t="s">
        <v>3464</v>
      </c>
      <c r="F174" s="832" t="s">
        <v>3575</v>
      </c>
      <c r="G174" s="832" t="s">
        <v>3576</v>
      </c>
      <c r="H174" s="849"/>
      <c r="I174" s="849"/>
      <c r="J174" s="832"/>
      <c r="K174" s="832"/>
      <c r="L174" s="849"/>
      <c r="M174" s="849"/>
      <c r="N174" s="832"/>
      <c r="O174" s="832"/>
      <c r="P174" s="849">
        <v>1</v>
      </c>
      <c r="Q174" s="849">
        <v>353</v>
      </c>
      <c r="R174" s="837"/>
      <c r="S174" s="850">
        <v>353</v>
      </c>
    </row>
    <row r="175" spans="1:19" ht="14.4" customHeight="1" x14ac:dyDescent="0.3">
      <c r="A175" s="831" t="s">
        <v>3475</v>
      </c>
      <c r="B175" s="832" t="s">
        <v>3476</v>
      </c>
      <c r="C175" s="832" t="s">
        <v>614</v>
      </c>
      <c r="D175" s="832" t="s">
        <v>1314</v>
      </c>
      <c r="E175" s="832" t="s">
        <v>3464</v>
      </c>
      <c r="F175" s="832" t="s">
        <v>3583</v>
      </c>
      <c r="G175" s="832" t="s">
        <v>3585</v>
      </c>
      <c r="H175" s="849"/>
      <c r="I175" s="849"/>
      <c r="J175" s="832"/>
      <c r="K175" s="832"/>
      <c r="L175" s="849"/>
      <c r="M175" s="849"/>
      <c r="N175" s="832"/>
      <c r="O175" s="832"/>
      <c r="P175" s="849">
        <v>1</v>
      </c>
      <c r="Q175" s="849">
        <v>87</v>
      </c>
      <c r="R175" s="837"/>
      <c r="S175" s="850">
        <v>87</v>
      </c>
    </row>
    <row r="176" spans="1:19" ht="14.4" customHeight="1" x14ac:dyDescent="0.3">
      <c r="A176" s="831" t="s">
        <v>3475</v>
      </c>
      <c r="B176" s="832" t="s">
        <v>3476</v>
      </c>
      <c r="C176" s="832" t="s">
        <v>614</v>
      </c>
      <c r="D176" s="832" t="s">
        <v>1315</v>
      </c>
      <c r="E176" s="832" t="s">
        <v>3461</v>
      </c>
      <c r="F176" s="832" t="s">
        <v>3462</v>
      </c>
      <c r="G176" s="832" t="s">
        <v>3463</v>
      </c>
      <c r="H176" s="849">
        <v>1.3</v>
      </c>
      <c r="I176" s="849">
        <v>196.29999999999998</v>
      </c>
      <c r="J176" s="832">
        <v>0.7222222222222221</v>
      </c>
      <c r="K176" s="832">
        <v>150.99999999999997</v>
      </c>
      <c r="L176" s="849">
        <v>1.8</v>
      </c>
      <c r="M176" s="849">
        <v>271.8</v>
      </c>
      <c r="N176" s="832">
        <v>1</v>
      </c>
      <c r="O176" s="832">
        <v>151</v>
      </c>
      <c r="P176" s="849"/>
      <c r="Q176" s="849"/>
      <c r="R176" s="837"/>
      <c r="S176" s="850"/>
    </row>
    <row r="177" spans="1:19" ht="14.4" customHeight="1" x14ac:dyDescent="0.3">
      <c r="A177" s="831" t="s">
        <v>3475</v>
      </c>
      <c r="B177" s="832" t="s">
        <v>3476</v>
      </c>
      <c r="C177" s="832" t="s">
        <v>614</v>
      </c>
      <c r="D177" s="832" t="s">
        <v>1315</v>
      </c>
      <c r="E177" s="832" t="s">
        <v>3461</v>
      </c>
      <c r="F177" s="832" t="s">
        <v>3477</v>
      </c>
      <c r="G177" s="832" t="s">
        <v>793</v>
      </c>
      <c r="H177" s="849">
        <v>22</v>
      </c>
      <c r="I177" s="849">
        <v>464.86</v>
      </c>
      <c r="J177" s="832">
        <v>0.76861772486772495</v>
      </c>
      <c r="K177" s="832">
        <v>21.13</v>
      </c>
      <c r="L177" s="849">
        <v>36</v>
      </c>
      <c r="M177" s="849">
        <v>604.79999999999995</v>
      </c>
      <c r="N177" s="832">
        <v>1</v>
      </c>
      <c r="O177" s="832">
        <v>16.799999999999997</v>
      </c>
      <c r="P177" s="849"/>
      <c r="Q177" s="849"/>
      <c r="R177" s="837"/>
      <c r="S177" s="850"/>
    </row>
    <row r="178" spans="1:19" ht="14.4" customHeight="1" x14ac:dyDescent="0.3">
      <c r="A178" s="831" t="s">
        <v>3475</v>
      </c>
      <c r="B178" s="832" t="s">
        <v>3476</v>
      </c>
      <c r="C178" s="832" t="s">
        <v>614</v>
      </c>
      <c r="D178" s="832" t="s">
        <v>1315</v>
      </c>
      <c r="E178" s="832" t="s">
        <v>3461</v>
      </c>
      <c r="F178" s="832" t="s">
        <v>3478</v>
      </c>
      <c r="G178" s="832" t="s">
        <v>798</v>
      </c>
      <c r="H178" s="849">
        <v>0.8</v>
      </c>
      <c r="I178" s="849">
        <v>211.24</v>
      </c>
      <c r="J178" s="832"/>
      <c r="K178" s="832">
        <v>264.05</v>
      </c>
      <c r="L178" s="849"/>
      <c r="M178" s="849"/>
      <c r="N178" s="832"/>
      <c r="O178" s="832"/>
      <c r="P178" s="849"/>
      <c r="Q178" s="849"/>
      <c r="R178" s="837"/>
      <c r="S178" s="850"/>
    </row>
    <row r="179" spans="1:19" ht="14.4" customHeight="1" x14ac:dyDescent="0.3">
      <c r="A179" s="831" t="s">
        <v>3475</v>
      </c>
      <c r="B179" s="832" t="s">
        <v>3476</v>
      </c>
      <c r="C179" s="832" t="s">
        <v>614</v>
      </c>
      <c r="D179" s="832" t="s">
        <v>1315</v>
      </c>
      <c r="E179" s="832" t="s">
        <v>3464</v>
      </c>
      <c r="F179" s="832" t="s">
        <v>3486</v>
      </c>
      <c r="G179" s="832" t="s">
        <v>3487</v>
      </c>
      <c r="H179" s="849">
        <v>18</v>
      </c>
      <c r="I179" s="849">
        <v>1494</v>
      </c>
      <c r="J179" s="832">
        <v>0.81818181818181823</v>
      </c>
      <c r="K179" s="832">
        <v>83</v>
      </c>
      <c r="L179" s="849">
        <v>22</v>
      </c>
      <c r="M179" s="849">
        <v>1826</v>
      </c>
      <c r="N179" s="832">
        <v>1</v>
      </c>
      <c r="O179" s="832">
        <v>83</v>
      </c>
      <c r="P179" s="849"/>
      <c r="Q179" s="849"/>
      <c r="R179" s="837"/>
      <c r="S179" s="850"/>
    </row>
    <row r="180" spans="1:19" ht="14.4" customHeight="1" x14ac:dyDescent="0.3">
      <c r="A180" s="831" t="s">
        <v>3475</v>
      </c>
      <c r="B180" s="832" t="s">
        <v>3476</v>
      </c>
      <c r="C180" s="832" t="s">
        <v>614</v>
      </c>
      <c r="D180" s="832" t="s">
        <v>1315</v>
      </c>
      <c r="E180" s="832" t="s">
        <v>3464</v>
      </c>
      <c r="F180" s="832" t="s">
        <v>3486</v>
      </c>
      <c r="G180" s="832" t="s">
        <v>3488</v>
      </c>
      <c r="H180" s="849">
        <v>30</v>
      </c>
      <c r="I180" s="849">
        <v>2490</v>
      </c>
      <c r="J180" s="832">
        <v>1.5</v>
      </c>
      <c r="K180" s="832">
        <v>83</v>
      </c>
      <c r="L180" s="849">
        <v>20</v>
      </c>
      <c r="M180" s="849">
        <v>1660</v>
      </c>
      <c r="N180" s="832">
        <v>1</v>
      </c>
      <c r="O180" s="832">
        <v>83</v>
      </c>
      <c r="P180" s="849"/>
      <c r="Q180" s="849"/>
      <c r="R180" s="837"/>
      <c r="S180" s="850"/>
    </row>
    <row r="181" spans="1:19" ht="14.4" customHeight="1" x14ac:dyDescent="0.3">
      <c r="A181" s="831" t="s">
        <v>3475</v>
      </c>
      <c r="B181" s="832" t="s">
        <v>3476</v>
      </c>
      <c r="C181" s="832" t="s">
        <v>614</v>
      </c>
      <c r="D181" s="832" t="s">
        <v>1315</v>
      </c>
      <c r="E181" s="832" t="s">
        <v>3464</v>
      </c>
      <c r="F181" s="832" t="s">
        <v>3489</v>
      </c>
      <c r="G181" s="832" t="s">
        <v>3491</v>
      </c>
      <c r="H181" s="849"/>
      <c r="I181" s="849"/>
      <c r="J181" s="832"/>
      <c r="K181" s="832"/>
      <c r="L181" s="849">
        <v>1</v>
      </c>
      <c r="M181" s="849">
        <v>106</v>
      </c>
      <c r="N181" s="832">
        <v>1</v>
      </c>
      <c r="O181" s="832">
        <v>106</v>
      </c>
      <c r="P181" s="849"/>
      <c r="Q181" s="849"/>
      <c r="R181" s="837"/>
      <c r="S181" s="850"/>
    </row>
    <row r="182" spans="1:19" ht="14.4" customHeight="1" x14ac:dyDescent="0.3">
      <c r="A182" s="831" t="s">
        <v>3475</v>
      </c>
      <c r="B182" s="832" t="s">
        <v>3476</v>
      </c>
      <c r="C182" s="832" t="s">
        <v>614</v>
      </c>
      <c r="D182" s="832" t="s">
        <v>1315</v>
      </c>
      <c r="E182" s="832" t="s">
        <v>3464</v>
      </c>
      <c r="F182" s="832" t="s">
        <v>3492</v>
      </c>
      <c r="G182" s="832" t="s">
        <v>3493</v>
      </c>
      <c r="H182" s="849">
        <v>4</v>
      </c>
      <c r="I182" s="849">
        <v>148</v>
      </c>
      <c r="J182" s="832">
        <v>0.44444444444444442</v>
      </c>
      <c r="K182" s="832">
        <v>37</v>
      </c>
      <c r="L182" s="849">
        <v>9</v>
      </c>
      <c r="M182" s="849">
        <v>333</v>
      </c>
      <c r="N182" s="832">
        <v>1</v>
      </c>
      <c r="O182" s="832">
        <v>37</v>
      </c>
      <c r="P182" s="849"/>
      <c r="Q182" s="849"/>
      <c r="R182" s="837"/>
      <c r="S182" s="850"/>
    </row>
    <row r="183" spans="1:19" ht="14.4" customHeight="1" x14ac:dyDescent="0.3">
      <c r="A183" s="831" t="s">
        <v>3475</v>
      </c>
      <c r="B183" s="832" t="s">
        <v>3476</v>
      </c>
      <c r="C183" s="832" t="s">
        <v>614</v>
      </c>
      <c r="D183" s="832" t="s">
        <v>1315</v>
      </c>
      <c r="E183" s="832" t="s">
        <v>3464</v>
      </c>
      <c r="F183" s="832" t="s">
        <v>3492</v>
      </c>
      <c r="G183" s="832" t="s">
        <v>3494</v>
      </c>
      <c r="H183" s="849">
        <v>9</v>
      </c>
      <c r="I183" s="849">
        <v>333</v>
      </c>
      <c r="J183" s="832">
        <v>0.75</v>
      </c>
      <c r="K183" s="832">
        <v>37</v>
      </c>
      <c r="L183" s="849">
        <v>12</v>
      </c>
      <c r="M183" s="849">
        <v>444</v>
      </c>
      <c r="N183" s="832">
        <v>1</v>
      </c>
      <c r="O183" s="832">
        <v>37</v>
      </c>
      <c r="P183" s="849">
        <v>1</v>
      </c>
      <c r="Q183" s="849">
        <v>37</v>
      </c>
      <c r="R183" s="837">
        <v>8.3333333333333329E-2</v>
      </c>
      <c r="S183" s="850">
        <v>37</v>
      </c>
    </row>
    <row r="184" spans="1:19" ht="14.4" customHeight="1" x14ac:dyDescent="0.3">
      <c r="A184" s="831" t="s">
        <v>3475</v>
      </c>
      <c r="B184" s="832" t="s">
        <v>3476</v>
      </c>
      <c r="C184" s="832" t="s">
        <v>614</v>
      </c>
      <c r="D184" s="832" t="s">
        <v>1315</v>
      </c>
      <c r="E184" s="832" t="s">
        <v>3464</v>
      </c>
      <c r="F184" s="832" t="s">
        <v>3497</v>
      </c>
      <c r="G184" s="832" t="s">
        <v>3498</v>
      </c>
      <c r="H184" s="849"/>
      <c r="I184" s="849"/>
      <c r="J184" s="832"/>
      <c r="K184" s="832"/>
      <c r="L184" s="849">
        <v>2</v>
      </c>
      <c r="M184" s="849">
        <v>10</v>
      </c>
      <c r="N184" s="832">
        <v>1</v>
      </c>
      <c r="O184" s="832">
        <v>5</v>
      </c>
      <c r="P184" s="849"/>
      <c r="Q184" s="849"/>
      <c r="R184" s="837"/>
      <c r="S184" s="850"/>
    </row>
    <row r="185" spans="1:19" ht="14.4" customHeight="1" x14ac:dyDescent="0.3">
      <c r="A185" s="831" t="s">
        <v>3475</v>
      </c>
      <c r="B185" s="832" t="s">
        <v>3476</v>
      </c>
      <c r="C185" s="832" t="s">
        <v>614</v>
      </c>
      <c r="D185" s="832" t="s">
        <v>1315</v>
      </c>
      <c r="E185" s="832" t="s">
        <v>3464</v>
      </c>
      <c r="F185" s="832" t="s">
        <v>3499</v>
      </c>
      <c r="G185" s="832" t="s">
        <v>3500</v>
      </c>
      <c r="H185" s="849">
        <v>1</v>
      </c>
      <c r="I185" s="849">
        <v>207</v>
      </c>
      <c r="J185" s="832">
        <v>1</v>
      </c>
      <c r="K185" s="832">
        <v>207</v>
      </c>
      <c r="L185" s="849">
        <v>1</v>
      </c>
      <c r="M185" s="849">
        <v>207</v>
      </c>
      <c r="N185" s="832">
        <v>1</v>
      </c>
      <c r="O185" s="832">
        <v>207</v>
      </c>
      <c r="P185" s="849"/>
      <c r="Q185" s="849"/>
      <c r="R185" s="837"/>
      <c r="S185" s="850"/>
    </row>
    <row r="186" spans="1:19" ht="14.4" customHeight="1" x14ac:dyDescent="0.3">
      <c r="A186" s="831" t="s">
        <v>3475</v>
      </c>
      <c r="B186" s="832" t="s">
        <v>3476</v>
      </c>
      <c r="C186" s="832" t="s">
        <v>614</v>
      </c>
      <c r="D186" s="832" t="s">
        <v>1315</v>
      </c>
      <c r="E186" s="832" t="s">
        <v>3464</v>
      </c>
      <c r="F186" s="832" t="s">
        <v>3507</v>
      </c>
      <c r="G186" s="832" t="s">
        <v>3508</v>
      </c>
      <c r="H186" s="849">
        <v>5</v>
      </c>
      <c r="I186" s="849">
        <v>495</v>
      </c>
      <c r="J186" s="832">
        <v>1</v>
      </c>
      <c r="K186" s="832">
        <v>99</v>
      </c>
      <c r="L186" s="849">
        <v>5</v>
      </c>
      <c r="M186" s="849">
        <v>495</v>
      </c>
      <c r="N186" s="832">
        <v>1</v>
      </c>
      <c r="O186" s="832">
        <v>99</v>
      </c>
      <c r="P186" s="849"/>
      <c r="Q186" s="849"/>
      <c r="R186" s="837"/>
      <c r="S186" s="850"/>
    </row>
    <row r="187" spans="1:19" ht="14.4" customHeight="1" x14ac:dyDescent="0.3">
      <c r="A187" s="831" t="s">
        <v>3475</v>
      </c>
      <c r="B187" s="832" t="s">
        <v>3476</v>
      </c>
      <c r="C187" s="832" t="s">
        <v>614</v>
      </c>
      <c r="D187" s="832" t="s">
        <v>1315</v>
      </c>
      <c r="E187" s="832" t="s">
        <v>3464</v>
      </c>
      <c r="F187" s="832" t="s">
        <v>3507</v>
      </c>
      <c r="G187" s="832" t="s">
        <v>3509</v>
      </c>
      <c r="H187" s="849">
        <v>3</v>
      </c>
      <c r="I187" s="849">
        <v>297</v>
      </c>
      <c r="J187" s="832">
        <v>1.5</v>
      </c>
      <c r="K187" s="832">
        <v>99</v>
      </c>
      <c r="L187" s="849">
        <v>2</v>
      </c>
      <c r="M187" s="849">
        <v>198</v>
      </c>
      <c r="N187" s="832">
        <v>1</v>
      </c>
      <c r="O187" s="832">
        <v>99</v>
      </c>
      <c r="P187" s="849"/>
      <c r="Q187" s="849"/>
      <c r="R187" s="837"/>
      <c r="S187" s="850"/>
    </row>
    <row r="188" spans="1:19" ht="14.4" customHeight="1" x14ac:dyDescent="0.3">
      <c r="A188" s="831" t="s">
        <v>3475</v>
      </c>
      <c r="B188" s="832" t="s">
        <v>3476</v>
      </c>
      <c r="C188" s="832" t="s">
        <v>614</v>
      </c>
      <c r="D188" s="832" t="s">
        <v>1315</v>
      </c>
      <c r="E188" s="832" t="s">
        <v>3464</v>
      </c>
      <c r="F188" s="832" t="s">
        <v>3512</v>
      </c>
      <c r="G188" s="832" t="s">
        <v>3514</v>
      </c>
      <c r="H188" s="849"/>
      <c r="I188" s="849"/>
      <c r="J188" s="832"/>
      <c r="K188" s="832"/>
      <c r="L188" s="849">
        <v>2</v>
      </c>
      <c r="M188" s="849">
        <v>194</v>
      </c>
      <c r="N188" s="832">
        <v>1</v>
      </c>
      <c r="O188" s="832">
        <v>97</v>
      </c>
      <c r="P188" s="849"/>
      <c r="Q188" s="849"/>
      <c r="R188" s="837"/>
      <c r="S188" s="850"/>
    </row>
    <row r="189" spans="1:19" ht="14.4" customHeight="1" x14ac:dyDescent="0.3">
      <c r="A189" s="831" t="s">
        <v>3475</v>
      </c>
      <c r="B189" s="832" t="s">
        <v>3476</v>
      </c>
      <c r="C189" s="832" t="s">
        <v>614</v>
      </c>
      <c r="D189" s="832" t="s">
        <v>1315</v>
      </c>
      <c r="E189" s="832" t="s">
        <v>3464</v>
      </c>
      <c r="F189" s="832" t="s">
        <v>3515</v>
      </c>
      <c r="G189" s="832" t="s">
        <v>3516</v>
      </c>
      <c r="H189" s="849">
        <v>41</v>
      </c>
      <c r="I189" s="849">
        <v>10291</v>
      </c>
      <c r="J189" s="832">
        <v>0.56944444444444442</v>
      </c>
      <c r="K189" s="832">
        <v>251</v>
      </c>
      <c r="L189" s="849">
        <v>72</v>
      </c>
      <c r="M189" s="849">
        <v>18072</v>
      </c>
      <c r="N189" s="832">
        <v>1</v>
      </c>
      <c r="O189" s="832">
        <v>251</v>
      </c>
      <c r="P189" s="849"/>
      <c r="Q189" s="849"/>
      <c r="R189" s="837"/>
      <c r="S189" s="850"/>
    </row>
    <row r="190" spans="1:19" ht="14.4" customHeight="1" x14ac:dyDescent="0.3">
      <c r="A190" s="831" t="s">
        <v>3475</v>
      </c>
      <c r="B190" s="832" t="s">
        <v>3476</v>
      </c>
      <c r="C190" s="832" t="s">
        <v>614</v>
      </c>
      <c r="D190" s="832" t="s">
        <v>1315</v>
      </c>
      <c r="E190" s="832" t="s">
        <v>3464</v>
      </c>
      <c r="F190" s="832" t="s">
        <v>3515</v>
      </c>
      <c r="G190" s="832" t="s">
        <v>3517</v>
      </c>
      <c r="H190" s="849">
        <v>74</v>
      </c>
      <c r="I190" s="849">
        <v>18574</v>
      </c>
      <c r="J190" s="832">
        <v>1.3962264150943395</v>
      </c>
      <c r="K190" s="832">
        <v>251</v>
      </c>
      <c r="L190" s="849">
        <v>53</v>
      </c>
      <c r="M190" s="849">
        <v>13303</v>
      </c>
      <c r="N190" s="832">
        <v>1</v>
      </c>
      <c r="O190" s="832">
        <v>251</v>
      </c>
      <c r="P190" s="849"/>
      <c r="Q190" s="849"/>
      <c r="R190" s="837"/>
      <c r="S190" s="850"/>
    </row>
    <row r="191" spans="1:19" ht="14.4" customHeight="1" x14ac:dyDescent="0.3">
      <c r="A191" s="831" t="s">
        <v>3475</v>
      </c>
      <c r="B191" s="832" t="s">
        <v>3476</v>
      </c>
      <c r="C191" s="832" t="s">
        <v>614</v>
      </c>
      <c r="D191" s="832" t="s">
        <v>1315</v>
      </c>
      <c r="E191" s="832" t="s">
        <v>3464</v>
      </c>
      <c r="F191" s="832" t="s">
        <v>3518</v>
      </c>
      <c r="G191" s="832" t="s">
        <v>3519</v>
      </c>
      <c r="H191" s="849">
        <v>69</v>
      </c>
      <c r="I191" s="849">
        <v>8694</v>
      </c>
      <c r="J191" s="832">
        <v>1.078125</v>
      </c>
      <c r="K191" s="832">
        <v>126</v>
      </c>
      <c r="L191" s="849">
        <v>64</v>
      </c>
      <c r="M191" s="849">
        <v>8064</v>
      </c>
      <c r="N191" s="832">
        <v>1</v>
      </c>
      <c r="O191" s="832">
        <v>126</v>
      </c>
      <c r="P191" s="849"/>
      <c r="Q191" s="849"/>
      <c r="R191" s="837"/>
      <c r="S191" s="850"/>
    </row>
    <row r="192" spans="1:19" ht="14.4" customHeight="1" x14ac:dyDescent="0.3">
      <c r="A192" s="831" t="s">
        <v>3475</v>
      </c>
      <c r="B192" s="832" t="s">
        <v>3476</v>
      </c>
      <c r="C192" s="832" t="s">
        <v>614</v>
      </c>
      <c r="D192" s="832" t="s">
        <v>1315</v>
      </c>
      <c r="E192" s="832" t="s">
        <v>3464</v>
      </c>
      <c r="F192" s="832" t="s">
        <v>3518</v>
      </c>
      <c r="G192" s="832" t="s">
        <v>3520</v>
      </c>
      <c r="H192" s="849">
        <v>79</v>
      </c>
      <c r="I192" s="849">
        <v>9954</v>
      </c>
      <c r="J192" s="832">
        <v>1.3389830508474576</v>
      </c>
      <c r="K192" s="832">
        <v>126</v>
      </c>
      <c r="L192" s="849">
        <v>59</v>
      </c>
      <c r="M192" s="849">
        <v>7434</v>
      </c>
      <c r="N192" s="832">
        <v>1</v>
      </c>
      <c r="O192" s="832">
        <v>126</v>
      </c>
      <c r="P192" s="849"/>
      <c r="Q192" s="849"/>
      <c r="R192" s="837"/>
      <c r="S192" s="850"/>
    </row>
    <row r="193" spans="1:19" ht="14.4" customHeight="1" x14ac:dyDescent="0.3">
      <c r="A193" s="831" t="s">
        <v>3475</v>
      </c>
      <c r="B193" s="832" t="s">
        <v>3476</v>
      </c>
      <c r="C193" s="832" t="s">
        <v>614</v>
      </c>
      <c r="D193" s="832" t="s">
        <v>1315</v>
      </c>
      <c r="E193" s="832" t="s">
        <v>3464</v>
      </c>
      <c r="F193" s="832" t="s">
        <v>3526</v>
      </c>
      <c r="G193" s="832" t="s">
        <v>3527</v>
      </c>
      <c r="H193" s="849">
        <v>12</v>
      </c>
      <c r="I193" s="849">
        <v>1956</v>
      </c>
      <c r="J193" s="832">
        <v>0.42857142857142855</v>
      </c>
      <c r="K193" s="832">
        <v>163</v>
      </c>
      <c r="L193" s="849">
        <v>28</v>
      </c>
      <c r="M193" s="849">
        <v>4564</v>
      </c>
      <c r="N193" s="832">
        <v>1</v>
      </c>
      <c r="O193" s="832">
        <v>163</v>
      </c>
      <c r="P193" s="849"/>
      <c r="Q193" s="849"/>
      <c r="R193" s="837"/>
      <c r="S193" s="850"/>
    </row>
    <row r="194" spans="1:19" ht="14.4" customHeight="1" x14ac:dyDescent="0.3">
      <c r="A194" s="831" t="s">
        <v>3475</v>
      </c>
      <c r="B194" s="832" t="s">
        <v>3476</v>
      </c>
      <c r="C194" s="832" t="s">
        <v>614</v>
      </c>
      <c r="D194" s="832" t="s">
        <v>1315</v>
      </c>
      <c r="E194" s="832" t="s">
        <v>3464</v>
      </c>
      <c r="F194" s="832" t="s">
        <v>3526</v>
      </c>
      <c r="G194" s="832" t="s">
        <v>3528</v>
      </c>
      <c r="H194" s="849">
        <v>24</v>
      </c>
      <c r="I194" s="849">
        <v>3912</v>
      </c>
      <c r="J194" s="832">
        <v>1.8461538461538463</v>
      </c>
      <c r="K194" s="832">
        <v>163</v>
      </c>
      <c r="L194" s="849">
        <v>13</v>
      </c>
      <c r="M194" s="849">
        <v>2119</v>
      </c>
      <c r="N194" s="832">
        <v>1</v>
      </c>
      <c r="O194" s="832">
        <v>163</v>
      </c>
      <c r="P194" s="849"/>
      <c r="Q194" s="849"/>
      <c r="R194" s="837"/>
      <c r="S194" s="850"/>
    </row>
    <row r="195" spans="1:19" ht="14.4" customHeight="1" x14ac:dyDescent="0.3">
      <c r="A195" s="831" t="s">
        <v>3475</v>
      </c>
      <c r="B195" s="832" t="s">
        <v>3476</v>
      </c>
      <c r="C195" s="832" t="s">
        <v>614</v>
      </c>
      <c r="D195" s="832" t="s">
        <v>1315</v>
      </c>
      <c r="E195" s="832" t="s">
        <v>3464</v>
      </c>
      <c r="F195" s="832" t="s">
        <v>3529</v>
      </c>
      <c r="G195" s="832" t="s">
        <v>3530</v>
      </c>
      <c r="H195" s="849">
        <v>257</v>
      </c>
      <c r="I195" s="849">
        <v>8566.66</v>
      </c>
      <c r="J195" s="832">
        <v>1.0663896541035909</v>
      </c>
      <c r="K195" s="832">
        <v>33.333307392996112</v>
      </c>
      <c r="L195" s="849">
        <v>241</v>
      </c>
      <c r="M195" s="849">
        <v>8033.33</v>
      </c>
      <c r="N195" s="832">
        <v>1</v>
      </c>
      <c r="O195" s="832">
        <v>33.333319502074687</v>
      </c>
      <c r="P195" s="849"/>
      <c r="Q195" s="849"/>
      <c r="R195" s="837"/>
      <c r="S195" s="850"/>
    </row>
    <row r="196" spans="1:19" ht="14.4" customHeight="1" x14ac:dyDescent="0.3">
      <c r="A196" s="831" t="s">
        <v>3475</v>
      </c>
      <c r="B196" s="832" t="s">
        <v>3476</v>
      </c>
      <c r="C196" s="832" t="s">
        <v>614</v>
      </c>
      <c r="D196" s="832" t="s">
        <v>1315</v>
      </c>
      <c r="E196" s="832" t="s">
        <v>3464</v>
      </c>
      <c r="F196" s="832" t="s">
        <v>3535</v>
      </c>
      <c r="G196" s="832" t="s">
        <v>3536</v>
      </c>
      <c r="H196" s="849">
        <v>1</v>
      </c>
      <c r="I196" s="849">
        <v>37</v>
      </c>
      <c r="J196" s="832"/>
      <c r="K196" s="832">
        <v>37</v>
      </c>
      <c r="L196" s="849"/>
      <c r="M196" s="849"/>
      <c r="N196" s="832"/>
      <c r="O196" s="832"/>
      <c r="P196" s="849"/>
      <c r="Q196" s="849"/>
      <c r="R196" s="837"/>
      <c r="S196" s="850"/>
    </row>
    <row r="197" spans="1:19" ht="14.4" customHeight="1" x14ac:dyDescent="0.3">
      <c r="A197" s="831" t="s">
        <v>3475</v>
      </c>
      <c r="B197" s="832" t="s">
        <v>3476</v>
      </c>
      <c r="C197" s="832" t="s">
        <v>614</v>
      </c>
      <c r="D197" s="832" t="s">
        <v>1315</v>
      </c>
      <c r="E197" s="832" t="s">
        <v>3464</v>
      </c>
      <c r="F197" s="832" t="s">
        <v>3469</v>
      </c>
      <c r="G197" s="832" t="s">
        <v>3538</v>
      </c>
      <c r="H197" s="849">
        <v>7</v>
      </c>
      <c r="I197" s="849">
        <v>602</v>
      </c>
      <c r="J197" s="832">
        <v>0.29166666666666669</v>
      </c>
      <c r="K197" s="832">
        <v>86</v>
      </c>
      <c r="L197" s="849">
        <v>24</v>
      </c>
      <c r="M197" s="849">
        <v>2064</v>
      </c>
      <c r="N197" s="832">
        <v>1</v>
      </c>
      <c r="O197" s="832">
        <v>86</v>
      </c>
      <c r="P197" s="849"/>
      <c r="Q197" s="849"/>
      <c r="R197" s="837"/>
      <c r="S197" s="850"/>
    </row>
    <row r="198" spans="1:19" ht="14.4" customHeight="1" x14ac:dyDescent="0.3">
      <c r="A198" s="831" t="s">
        <v>3475</v>
      </c>
      <c r="B198" s="832" t="s">
        <v>3476</v>
      </c>
      <c r="C198" s="832" t="s">
        <v>614</v>
      </c>
      <c r="D198" s="832" t="s">
        <v>1315</v>
      </c>
      <c r="E198" s="832" t="s">
        <v>3464</v>
      </c>
      <c r="F198" s="832" t="s">
        <v>3469</v>
      </c>
      <c r="G198" s="832" t="s">
        <v>3470</v>
      </c>
      <c r="H198" s="849">
        <v>20</v>
      </c>
      <c r="I198" s="849">
        <v>1720</v>
      </c>
      <c r="J198" s="832">
        <v>1.6666666666666667</v>
      </c>
      <c r="K198" s="832">
        <v>86</v>
      </c>
      <c r="L198" s="849">
        <v>12</v>
      </c>
      <c r="M198" s="849">
        <v>1032</v>
      </c>
      <c r="N198" s="832">
        <v>1</v>
      </c>
      <c r="O198" s="832">
        <v>86</v>
      </c>
      <c r="P198" s="849"/>
      <c r="Q198" s="849"/>
      <c r="R198" s="837"/>
      <c r="S198" s="850"/>
    </row>
    <row r="199" spans="1:19" ht="14.4" customHeight="1" x14ac:dyDescent="0.3">
      <c r="A199" s="831" t="s">
        <v>3475</v>
      </c>
      <c r="B199" s="832" t="s">
        <v>3476</v>
      </c>
      <c r="C199" s="832" t="s">
        <v>614</v>
      </c>
      <c r="D199" s="832" t="s">
        <v>1315</v>
      </c>
      <c r="E199" s="832" t="s">
        <v>3464</v>
      </c>
      <c r="F199" s="832" t="s">
        <v>3539</v>
      </c>
      <c r="G199" s="832" t="s">
        <v>3540</v>
      </c>
      <c r="H199" s="849"/>
      <c r="I199" s="849"/>
      <c r="J199" s="832"/>
      <c r="K199" s="832"/>
      <c r="L199" s="849">
        <v>1</v>
      </c>
      <c r="M199" s="849">
        <v>154</v>
      </c>
      <c r="N199" s="832">
        <v>1</v>
      </c>
      <c r="O199" s="832">
        <v>154</v>
      </c>
      <c r="P199" s="849"/>
      <c r="Q199" s="849"/>
      <c r="R199" s="837"/>
      <c r="S199" s="850"/>
    </row>
    <row r="200" spans="1:19" ht="14.4" customHeight="1" x14ac:dyDescent="0.3">
      <c r="A200" s="831" t="s">
        <v>3475</v>
      </c>
      <c r="B200" s="832" t="s">
        <v>3476</v>
      </c>
      <c r="C200" s="832" t="s">
        <v>614</v>
      </c>
      <c r="D200" s="832" t="s">
        <v>1315</v>
      </c>
      <c r="E200" s="832" t="s">
        <v>3464</v>
      </c>
      <c r="F200" s="832" t="s">
        <v>3542</v>
      </c>
      <c r="G200" s="832" t="s">
        <v>3544</v>
      </c>
      <c r="H200" s="849"/>
      <c r="I200" s="849"/>
      <c r="J200" s="832"/>
      <c r="K200" s="832"/>
      <c r="L200" s="849">
        <v>1</v>
      </c>
      <c r="M200" s="849">
        <v>32</v>
      </c>
      <c r="N200" s="832">
        <v>1</v>
      </c>
      <c r="O200" s="832">
        <v>32</v>
      </c>
      <c r="P200" s="849"/>
      <c r="Q200" s="849"/>
      <c r="R200" s="837"/>
      <c r="S200" s="850"/>
    </row>
    <row r="201" spans="1:19" ht="14.4" customHeight="1" x14ac:dyDescent="0.3">
      <c r="A201" s="831" t="s">
        <v>3475</v>
      </c>
      <c r="B201" s="832" t="s">
        <v>3476</v>
      </c>
      <c r="C201" s="832" t="s">
        <v>614</v>
      </c>
      <c r="D201" s="832" t="s">
        <v>1315</v>
      </c>
      <c r="E201" s="832" t="s">
        <v>3464</v>
      </c>
      <c r="F201" s="832" t="s">
        <v>3580</v>
      </c>
      <c r="G201" s="832" t="s">
        <v>3581</v>
      </c>
      <c r="H201" s="849"/>
      <c r="I201" s="849"/>
      <c r="J201" s="832"/>
      <c r="K201" s="832"/>
      <c r="L201" s="849">
        <v>1</v>
      </c>
      <c r="M201" s="849">
        <v>611</v>
      </c>
      <c r="N201" s="832">
        <v>1</v>
      </c>
      <c r="O201" s="832">
        <v>611</v>
      </c>
      <c r="P201" s="849"/>
      <c r="Q201" s="849"/>
      <c r="R201" s="837"/>
      <c r="S201" s="850"/>
    </row>
    <row r="202" spans="1:19" ht="14.4" customHeight="1" x14ac:dyDescent="0.3">
      <c r="A202" s="831" t="s">
        <v>3475</v>
      </c>
      <c r="B202" s="832" t="s">
        <v>3476</v>
      </c>
      <c r="C202" s="832" t="s">
        <v>614</v>
      </c>
      <c r="D202" s="832" t="s">
        <v>1315</v>
      </c>
      <c r="E202" s="832" t="s">
        <v>3464</v>
      </c>
      <c r="F202" s="832" t="s">
        <v>3580</v>
      </c>
      <c r="G202" s="832" t="s">
        <v>3582</v>
      </c>
      <c r="H202" s="849"/>
      <c r="I202" s="849"/>
      <c r="J202" s="832"/>
      <c r="K202" s="832"/>
      <c r="L202" s="849">
        <v>1</v>
      </c>
      <c r="M202" s="849">
        <v>611</v>
      </c>
      <c r="N202" s="832">
        <v>1</v>
      </c>
      <c r="O202" s="832">
        <v>611</v>
      </c>
      <c r="P202" s="849"/>
      <c r="Q202" s="849"/>
      <c r="R202" s="837"/>
      <c r="S202" s="850"/>
    </row>
    <row r="203" spans="1:19" ht="14.4" customHeight="1" x14ac:dyDescent="0.3">
      <c r="A203" s="831" t="s">
        <v>3475</v>
      </c>
      <c r="B203" s="832" t="s">
        <v>3476</v>
      </c>
      <c r="C203" s="832" t="s">
        <v>614</v>
      </c>
      <c r="D203" s="832" t="s">
        <v>1315</v>
      </c>
      <c r="E203" s="832" t="s">
        <v>3464</v>
      </c>
      <c r="F203" s="832" t="s">
        <v>3583</v>
      </c>
      <c r="G203" s="832" t="s">
        <v>3585</v>
      </c>
      <c r="H203" s="849">
        <v>2</v>
      </c>
      <c r="I203" s="849">
        <v>172</v>
      </c>
      <c r="J203" s="832">
        <v>1</v>
      </c>
      <c r="K203" s="832">
        <v>86</v>
      </c>
      <c r="L203" s="849">
        <v>2</v>
      </c>
      <c r="M203" s="849">
        <v>172</v>
      </c>
      <c r="N203" s="832">
        <v>1</v>
      </c>
      <c r="O203" s="832">
        <v>86</v>
      </c>
      <c r="P203" s="849"/>
      <c r="Q203" s="849"/>
      <c r="R203" s="837"/>
      <c r="S203" s="850"/>
    </row>
    <row r="204" spans="1:19" ht="14.4" customHeight="1" x14ac:dyDescent="0.3">
      <c r="A204" s="831" t="s">
        <v>3475</v>
      </c>
      <c r="B204" s="832" t="s">
        <v>3476</v>
      </c>
      <c r="C204" s="832" t="s">
        <v>614</v>
      </c>
      <c r="D204" s="832" t="s">
        <v>1316</v>
      </c>
      <c r="E204" s="832" t="s">
        <v>3461</v>
      </c>
      <c r="F204" s="832" t="s">
        <v>3462</v>
      </c>
      <c r="G204" s="832" t="s">
        <v>3463</v>
      </c>
      <c r="H204" s="849"/>
      <c r="I204" s="849"/>
      <c r="J204" s="832"/>
      <c r="K204" s="832"/>
      <c r="L204" s="849">
        <v>0.65000000000000013</v>
      </c>
      <c r="M204" s="849">
        <v>98.149999999999991</v>
      </c>
      <c r="N204" s="832">
        <v>1</v>
      </c>
      <c r="O204" s="832">
        <v>150.99999999999994</v>
      </c>
      <c r="P204" s="849">
        <v>2.1500000000000004</v>
      </c>
      <c r="Q204" s="849">
        <v>149.64000000000001</v>
      </c>
      <c r="R204" s="837">
        <v>1.5246051961283753</v>
      </c>
      <c r="S204" s="850">
        <v>69.599999999999994</v>
      </c>
    </row>
    <row r="205" spans="1:19" ht="14.4" customHeight="1" x14ac:dyDescent="0.3">
      <c r="A205" s="831" t="s">
        <v>3475</v>
      </c>
      <c r="B205" s="832" t="s">
        <v>3476</v>
      </c>
      <c r="C205" s="832" t="s">
        <v>614</v>
      </c>
      <c r="D205" s="832" t="s">
        <v>1316</v>
      </c>
      <c r="E205" s="832" t="s">
        <v>3461</v>
      </c>
      <c r="F205" s="832" t="s">
        <v>3477</v>
      </c>
      <c r="G205" s="832" t="s">
        <v>793</v>
      </c>
      <c r="H205" s="849"/>
      <c r="I205" s="849"/>
      <c r="J205" s="832"/>
      <c r="K205" s="832"/>
      <c r="L205" s="849">
        <v>13</v>
      </c>
      <c r="M205" s="849">
        <v>218.40000000000003</v>
      </c>
      <c r="N205" s="832">
        <v>1</v>
      </c>
      <c r="O205" s="832">
        <v>16.800000000000004</v>
      </c>
      <c r="P205" s="849">
        <v>36</v>
      </c>
      <c r="Q205" s="849">
        <v>604.79999999999995</v>
      </c>
      <c r="R205" s="837">
        <v>2.7692307692307687</v>
      </c>
      <c r="S205" s="850">
        <v>16.799999999999997</v>
      </c>
    </row>
    <row r="206" spans="1:19" ht="14.4" customHeight="1" x14ac:dyDescent="0.3">
      <c r="A206" s="831" t="s">
        <v>3475</v>
      </c>
      <c r="B206" s="832" t="s">
        <v>3476</v>
      </c>
      <c r="C206" s="832" t="s">
        <v>614</v>
      </c>
      <c r="D206" s="832" t="s">
        <v>1316</v>
      </c>
      <c r="E206" s="832" t="s">
        <v>3461</v>
      </c>
      <c r="F206" s="832" t="s">
        <v>3478</v>
      </c>
      <c r="G206" s="832" t="s">
        <v>798</v>
      </c>
      <c r="H206" s="849"/>
      <c r="I206" s="849"/>
      <c r="J206" s="832"/>
      <c r="K206" s="832"/>
      <c r="L206" s="849"/>
      <c r="M206" s="849"/>
      <c r="N206" s="832"/>
      <c r="O206" s="832"/>
      <c r="P206" s="849">
        <v>1.4000000000000001</v>
      </c>
      <c r="Q206" s="849">
        <v>294.07</v>
      </c>
      <c r="R206" s="837"/>
      <c r="S206" s="850">
        <v>210.04999999999998</v>
      </c>
    </row>
    <row r="207" spans="1:19" ht="14.4" customHeight="1" x14ac:dyDescent="0.3">
      <c r="A207" s="831" t="s">
        <v>3475</v>
      </c>
      <c r="B207" s="832" t="s">
        <v>3476</v>
      </c>
      <c r="C207" s="832" t="s">
        <v>614</v>
      </c>
      <c r="D207" s="832" t="s">
        <v>1316</v>
      </c>
      <c r="E207" s="832" t="s">
        <v>3464</v>
      </c>
      <c r="F207" s="832" t="s">
        <v>3483</v>
      </c>
      <c r="G207" s="832" t="s">
        <v>3484</v>
      </c>
      <c r="H207" s="849"/>
      <c r="I207" s="849"/>
      <c r="J207" s="832"/>
      <c r="K207" s="832"/>
      <c r="L207" s="849"/>
      <c r="M207" s="849"/>
      <c r="N207" s="832"/>
      <c r="O207" s="832"/>
      <c r="P207" s="849">
        <v>17</v>
      </c>
      <c r="Q207" s="849">
        <v>3502</v>
      </c>
      <c r="R207" s="837"/>
      <c r="S207" s="850">
        <v>206</v>
      </c>
    </row>
    <row r="208" spans="1:19" ht="14.4" customHeight="1" x14ac:dyDescent="0.3">
      <c r="A208" s="831" t="s">
        <v>3475</v>
      </c>
      <c r="B208" s="832" t="s">
        <v>3476</v>
      </c>
      <c r="C208" s="832" t="s">
        <v>614</v>
      </c>
      <c r="D208" s="832" t="s">
        <v>1316</v>
      </c>
      <c r="E208" s="832" t="s">
        <v>3464</v>
      </c>
      <c r="F208" s="832" t="s">
        <v>3483</v>
      </c>
      <c r="G208" s="832" t="s">
        <v>3485</v>
      </c>
      <c r="H208" s="849"/>
      <c r="I208" s="849"/>
      <c r="J208" s="832"/>
      <c r="K208" s="832"/>
      <c r="L208" s="849">
        <v>1</v>
      </c>
      <c r="M208" s="849">
        <v>205</v>
      </c>
      <c r="N208" s="832">
        <v>1</v>
      </c>
      <c r="O208" s="832">
        <v>205</v>
      </c>
      <c r="P208" s="849">
        <v>20</v>
      </c>
      <c r="Q208" s="849">
        <v>4120</v>
      </c>
      <c r="R208" s="837">
        <v>20.097560975609756</v>
      </c>
      <c r="S208" s="850">
        <v>206</v>
      </c>
    </row>
    <row r="209" spans="1:19" ht="14.4" customHeight="1" x14ac:dyDescent="0.3">
      <c r="A209" s="831" t="s">
        <v>3475</v>
      </c>
      <c r="B209" s="832" t="s">
        <v>3476</v>
      </c>
      <c r="C209" s="832" t="s">
        <v>614</v>
      </c>
      <c r="D209" s="832" t="s">
        <v>1316</v>
      </c>
      <c r="E209" s="832" t="s">
        <v>3464</v>
      </c>
      <c r="F209" s="832" t="s">
        <v>3486</v>
      </c>
      <c r="G209" s="832" t="s">
        <v>3487</v>
      </c>
      <c r="H209" s="849"/>
      <c r="I209" s="849"/>
      <c r="J209" s="832"/>
      <c r="K209" s="832"/>
      <c r="L209" s="849">
        <v>1</v>
      </c>
      <c r="M209" s="849">
        <v>83</v>
      </c>
      <c r="N209" s="832">
        <v>1</v>
      </c>
      <c r="O209" s="832">
        <v>83</v>
      </c>
      <c r="P209" s="849"/>
      <c r="Q209" s="849"/>
      <c r="R209" s="837"/>
      <c r="S209" s="850"/>
    </row>
    <row r="210" spans="1:19" ht="14.4" customHeight="1" x14ac:dyDescent="0.3">
      <c r="A210" s="831" t="s">
        <v>3475</v>
      </c>
      <c r="B210" s="832" t="s">
        <v>3476</v>
      </c>
      <c r="C210" s="832" t="s">
        <v>614</v>
      </c>
      <c r="D210" s="832" t="s">
        <v>1316</v>
      </c>
      <c r="E210" s="832" t="s">
        <v>3464</v>
      </c>
      <c r="F210" s="832" t="s">
        <v>3489</v>
      </c>
      <c r="G210" s="832" t="s">
        <v>3491</v>
      </c>
      <c r="H210" s="849"/>
      <c r="I210" s="849"/>
      <c r="J210" s="832"/>
      <c r="K210" s="832"/>
      <c r="L210" s="849">
        <v>1</v>
      </c>
      <c r="M210" s="849">
        <v>106</v>
      </c>
      <c r="N210" s="832">
        <v>1</v>
      </c>
      <c r="O210" s="832">
        <v>106</v>
      </c>
      <c r="P210" s="849">
        <v>2</v>
      </c>
      <c r="Q210" s="849">
        <v>212</v>
      </c>
      <c r="R210" s="837">
        <v>2</v>
      </c>
      <c r="S210" s="850">
        <v>106</v>
      </c>
    </row>
    <row r="211" spans="1:19" ht="14.4" customHeight="1" x14ac:dyDescent="0.3">
      <c r="A211" s="831" t="s">
        <v>3475</v>
      </c>
      <c r="B211" s="832" t="s">
        <v>3476</v>
      </c>
      <c r="C211" s="832" t="s">
        <v>614</v>
      </c>
      <c r="D211" s="832" t="s">
        <v>1316</v>
      </c>
      <c r="E211" s="832" t="s">
        <v>3464</v>
      </c>
      <c r="F211" s="832" t="s">
        <v>3492</v>
      </c>
      <c r="G211" s="832" t="s">
        <v>3493</v>
      </c>
      <c r="H211" s="849"/>
      <c r="I211" s="849"/>
      <c r="J211" s="832"/>
      <c r="K211" s="832"/>
      <c r="L211" s="849">
        <v>2</v>
      </c>
      <c r="M211" s="849">
        <v>74</v>
      </c>
      <c r="N211" s="832">
        <v>1</v>
      </c>
      <c r="O211" s="832">
        <v>37</v>
      </c>
      <c r="P211" s="849">
        <v>2</v>
      </c>
      <c r="Q211" s="849">
        <v>74</v>
      </c>
      <c r="R211" s="837">
        <v>1</v>
      </c>
      <c r="S211" s="850">
        <v>37</v>
      </c>
    </row>
    <row r="212" spans="1:19" ht="14.4" customHeight="1" x14ac:dyDescent="0.3">
      <c r="A212" s="831" t="s">
        <v>3475</v>
      </c>
      <c r="B212" s="832" t="s">
        <v>3476</v>
      </c>
      <c r="C212" s="832" t="s">
        <v>614</v>
      </c>
      <c r="D212" s="832" t="s">
        <v>1316</v>
      </c>
      <c r="E212" s="832" t="s">
        <v>3464</v>
      </c>
      <c r="F212" s="832" t="s">
        <v>3492</v>
      </c>
      <c r="G212" s="832" t="s">
        <v>3494</v>
      </c>
      <c r="H212" s="849"/>
      <c r="I212" s="849"/>
      <c r="J212" s="832"/>
      <c r="K212" s="832"/>
      <c r="L212" s="849">
        <v>4</v>
      </c>
      <c r="M212" s="849">
        <v>148</v>
      </c>
      <c r="N212" s="832">
        <v>1</v>
      </c>
      <c r="O212" s="832">
        <v>37</v>
      </c>
      <c r="P212" s="849">
        <v>3</v>
      </c>
      <c r="Q212" s="849">
        <v>111</v>
      </c>
      <c r="R212" s="837">
        <v>0.75</v>
      </c>
      <c r="S212" s="850">
        <v>37</v>
      </c>
    </row>
    <row r="213" spans="1:19" ht="14.4" customHeight="1" x14ac:dyDescent="0.3">
      <c r="A213" s="831" t="s">
        <v>3475</v>
      </c>
      <c r="B213" s="832" t="s">
        <v>3476</v>
      </c>
      <c r="C213" s="832" t="s">
        <v>614</v>
      </c>
      <c r="D213" s="832" t="s">
        <v>1316</v>
      </c>
      <c r="E213" s="832" t="s">
        <v>3464</v>
      </c>
      <c r="F213" s="832" t="s">
        <v>3497</v>
      </c>
      <c r="G213" s="832" t="s">
        <v>3498</v>
      </c>
      <c r="H213" s="849"/>
      <c r="I213" s="849"/>
      <c r="J213" s="832"/>
      <c r="K213" s="832"/>
      <c r="L213" s="849">
        <v>1</v>
      </c>
      <c r="M213" s="849">
        <v>5</v>
      </c>
      <c r="N213" s="832">
        <v>1</v>
      </c>
      <c r="O213" s="832">
        <v>5</v>
      </c>
      <c r="P213" s="849"/>
      <c r="Q213" s="849"/>
      <c r="R213" s="837"/>
      <c r="S213" s="850"/>
    </row>
    <row r="214" spans="1:19" ht="14.4" customHeight="1" x14ac:dyDescent="0.3">
      <c r="A214" s="831" t="s">
        <v>3475</v>
      </c>
      <c r="B214" s="832" t="s">
        <v>3476</v>
      </c>
      <c r="C214" s="832" t="s">
        <v>614</v>
      </c>
      <c r="D214" s="832" t="s">
        <v>1316</v>
      </c>
      <c r="E214" s="832" t="s">
        <v>3464</v>
      </c>
      <c r="F214" s="832" t="s">
        <v>3512</v>
      </c>
      <c r="G214" s="832" t="s">
        <v>3513</v>
      </c>
      <c r="H214" s="849"/>
      <c r="I214" s="849"/>
      <c r="J214" s="832"/>
      <c r="K214" s="832"/>
      <c r="L214" s="849"/>
      <c r="M214" s="849"/>
      <c r="N214" s="832"/>
      <c r="O214" s="832"/>
      <c r="P214" s="849">
        <v>1</v>
      </c>
      <c r="Q214" s="849">
        <v>81</v>
      </c>
      <c r="R214" s="837"/>
      <c r="S214" s="850">
        <v>81</v>
      </c>
    </row>
    <row r="215" spans="1:19" ht="14.4" customHeight="1" x14ac:dyDescent="0.3">
      <c r="A215" s="831" t="s">
        <v>3475</v>
      </c>
      <c r="B215" s="832" t="s">
        <v>3476</v>
      </c>
      <c r="C215" s="832" t="s">
        <v>614</v>
      </c>
      <c r="D215" s="832" t="s">
        <v>1316</v>
      </c>
      <c r="E215" s="832" t="s">
        <v>3464</v>
      </c>
      <c r="F215" s="832" t="s">
        <v>3512</v>
      </c>
      <c r="G215" s="832" t="s">
        <v>3514</v>
      </c>
      <c r="H215" s="849"/>
      <c r="I215" s="849"/>
      <c r="J215" s="832"/>
      <c r="K215" s="832"/>
      <c r="L215" s="849"/>
      <c r="M215" s="849"/>
      <c r="N215" s="832"/>
      <c r="O215" s="832"/>
      <c r="P215" s="849">
        <v>2</v>
      </c>
      <c r="Q215" s="849">
        <v>162</v>
      </c>
      <c r="R215" s="837"/>
      <c r="S215" s="850">
        <v>81</v>
      </c>
    </row>
    <row r="216" spans="1:19" ht="14.4" customHeight="1" x14ac:dyDescent="0.3">
      <c r="A216" s="831" t="s">
        <v>3475</v>
      </c>
      <c r="B216" s="832" t="s">
        <v>3476</v>
      </c>
      <c r="C216" s="832" t="s">
        <v>614</v>
      </c>
      <c r="D216" s="832" t="s">
        <v>1316</v>
      </c>
      <c r="E216" s="832" t="s">
        <v>3464</v>
      </c>
      <c r="F216" s="832" t="s">
        <v>3515</v>
      </c>
      <c r="G216" s="832" t="s">
        <v>3516</v>
      </c>
      <c r="H216" s="849"/>
      <c r="I216" s="849"/>
      <c r="J216" s="832"/>
      <c r="K216" s="832"/>
      <c r="L216" s="849">
        <v>11</v>
      </c>
      <c r="M216" s="849">
        <v>2761</v>
      </c>
      <c r="N216" s="832">
        <v>1</v>
      </c>
      <c r="O216" s="832">
        <v>251</v>
      </c>
      <c r="P216" s="849">
        <v>33</v>
      </c>
      <c r="Q216" s="849">
        <v>8316</v>
      </c>
      <c r="R216" s="837">
        <v>3.0119521912350598</v>
      </c>
      <c r="S216" s="850">
        <v>252</v>
      </c>
    </row>
    <row r="217" spans="1:19" ht="14.4" customHeight="1" x14ac:dyDescent="0.3">
      <c r="A217" s="831" t="s">
        <v>3475</v>
      </c>
      <c r="B217" s="832" t="s">
        <v>3476</v>
      </c>
      <c r="C217" s="832" t="s">
        <v>614</v>
      </c>
      <c r="D217" s="832" t="s">
        <v>1316</v>
      </c>
      <c r="E217" s="832" t="s">
        <v>3464</v>
      </c>
      <c r="F217" s="832" t="s">
        <v>3515</v>
      </c>
      <c r="G217" s="832" t="s">
        <v>3517</v>
      </c>
      <c r="H217" s="849"/>
      <c r="I217" s="849"/>
      <c r="J217" s="832"/>
      <c r="K217" s="832"/>
      <c r="L217" s="849">
        <v>7</v>
      </c>
      <c r="M217" s="849">
        <v>1757</v>
      </c>
      <c r="N217" s="832">
        <v>1</v>
      </c>
      <c r="O217" s="832">
        <v>251</v>
      </c>
      <c r="P217" s="849">
        <v>30</v>
      </c>
      <c r="Q217" s="849">
        <v>7560</v>
      </c>
      <c r="R217" s="837">
        <v>4.3027888446215137</v>
      </c>
      <c r="S217" s="850">
        <v>252</v>
      </c>
    </row>
    <row r="218" spans="1:19" ht="14.4" customHeight="1" x14ac:dyDescent="0.3">
      <c r="A218" s="831" t="s">
        <v>3475</v>
      </c>
      <c r="B218" s="832" t="s">
        <v>3476</v>
      </c>
      <c r="C218" s="832" t="s">
        <v>614</v>
      </c>
      <c r="D218" s="832" t="s">
        <v>1316</v>
      </c>
      <c r="E218" s="832" t="s">
        <v>3464</v>
      </c>
      <c r="F218" s="832" t="s">
        <v>3518</v>
      </c>
      <c r="G218" s="832" t="s">
        <v>3519</v>
      </c>
      <c r="H218" s="849"/>
      <c r="I218" s="849"/>
      <c r="J218" s="832"/>
      <c r="K218" s="832"/>
      <c r="L218" s="849">
        <v>7</v>
      </c>
      <c r="M218" s="849">
        <v>882</v>
      </c>
      <c r="N218" s="832">
        <v>1</v>
      </c>
      <c r="O218" s="832">
        <v>126</v>
      </c>
      <c r="P218" s="849">
        <v>45</v>
      </c>
      <c r="Q218" s="849">
        <v>5715</v>
      </c>
      <c r="R218" s="837">
        <v>6.4795918367346941</v>
      </c>
      <c r="S218" s="850">
        <v>127</v>
      </c>
    </row>
    <row r="219" spans="1:19" ht="14.4" customHeight="1" x14ac:dyDescent="0.3">
      <c r="A219" s="831" t="s">
        <v>3475</v>
      </c>
      <c r="B219" s="832" t="s">
        <v>3476</v>
      </c>
      <c r="C219" s="832" t="s">
        <v>614</v>
      </c>
      <c r="D219" s="832" t="s">
        <v>1316</v>
      </c>
      <c r="E219" s="832" t="s">
        <v>3464</v>
      </c>
      <c r="F219" s="832" t="s">
        <v>3518</v>
      </c>
      <c r="G219" s="832" t="s">
        <v>3520</v>
      </c>
      <c r="H219" s="849"/>
      <c r="I219" s="849"/>
      <c r="J219" s="832"/>
      <c r="K219" s="832"/>
      <c r="L219" s="849">
        <v>10</v>
      </c>
      <c r="M219" s="849">
        <v>1260</v>
      </c>
      <c r="N219" s="832">
        <v>1</v>
      </c>
      <c r="O219" s="832">
        <v>126</v>
      </c>
      <c r="P219" s="849">
        <v>50</v>
      </c>
      <c r="Q219" s="849">
        <v>6350</v>
      </c>
      <c r="R219" s="837">
        <v>5.0396825396825395</v>
      </c>
      <c r="S219" s="850">
        <v>127</v>
      </c>
    </row>
    <row r="220" spans="1:19" ht="14.4" customHeight="1" x14ac:dyDescent="0.3">
      <c r="A220" s="831" t="s">
        <v>3475</v>
      </c>
      <c r="B220" s="832" t="s">
        <v>3476</v>
      </c>
      <c r="C220" s="832" t="s">
        <v>614</v>
      </c>
      <c r="D220" s="832" t="s">
        <v>1316</v>
      </c>
      <c r="E220" s="832" t="s">
        <v>3464</v>
      </c>
      <c r="F220" s="832" t="s">
        <v>3526</v>
      </c>
      <c r="G220" s="832" t="s">
        <v>3527</v>
      </c>
      <c r="H220" s="849"/>
      <c r="I220" s="849"/>
      <c r="J220" s="832"/>
      <c r="K220" s="832"/>
      <c r="L220" s="849">
        <v>7</v>
      </c>
      <c r="M220" s="849">
        <v>1141</v>
      </c>
      <c r="N220" s="832">
        <v>1</v>
      </c>
      <c r="O220" s="832">
        <v>163</v>
      </c>
      <c r="P220" s="849">
        <v>34</v>
      </c>
      <c r="Q220" s="849">
        <v>5576</v>
      </c>
      <c r="R220" s="837">
        <v>4.8869412795793163</v>
      </c>
      <c r="S220" s="850">
        <v>164</v>
      </c>
    </row>
    <row r="221" spans="1:19" ht="14.4" customHeight="1" x14ac:dyDescent="0.3">
      <c r="A221" s="831" t="s">
        <v>3475</v>
      </c>
      <c r="B221" s="832" t="s">
        <v>3476</v>
      </c>
      <c r="C221" s="832" t="s">
        <v>614</v>
      </c>
      <c r="D221" s="832" t="s">
        <v>1316</v>
      </c>
      <c r="E221" s="832" t="s">
        <v>3464</v>
      </c>
      <c r="F221" s="832" t="s">
        <v>3526</v>
      </c>
      <c r="G221" s="832" t="s">
        <v>3528</v>
      </c>
      <c r="H221" s="849"/>
      <c r="I221" s="849"/>
      <c r="J221" s="832"/>
      <c r="K221" s="832"/>
      <c r="L221" s="849">
        <v>10</v>
      </c>
      <c r="M221" s="849">
        <v>1630</v>
      </c>
      <c r="N221" s="832">
        <v>1</v>
      </c>
      <c r="O221" s="832">
        <v>163</v>
      </c>
      <c r="P221" s="849">
        <v>17</v>
      </c>
      <c r="Q221" s="849">
        <v>2788</v>
      </c>
      <c r="R221" s="837">
        <v>1.7104294478527606</v>
      </c>
      <c r="S221" s="850">
        <v>164</v>
      </c>
    </row>
    <row r="222" spans="1:19" ht="14.4" customHeight="1" x14ac:dyDescent="0.3">
      <c r="A222" s="831" t="s">
        <v>3475</v>
      </c>
      <c r="B222" s="832" t="s">
        <v>3476</v>
      </c>
      <c r="C222" s="832" t="s">
        <v>614</v>
      </c>
      <c r="D222" s="832" t="s">
        <v>1316</v>
      </c>
      <c r="E222" s="832" t="s">
        <v>3464</v>
      </c>
      <c r="F222" s="832" t="s">
        <v>3529</v>
      </c>
      <c r="G222" s="832" t="s">
        <v>3530</v>
      </c>
      <c r="H222" s="849"/>
      <c r="I222" s="849"/>
      <c r="J222" s="832"/>
      <c r="K222" s="832"/>
      <c r="L222" s="849">
        <v>32</v>
      </c>
      <c r="M222" s="849">
        <v>1066.6699999999998</v>
      </c>
      <c r="N222" s="832">
        <v>1</v>
      </c>
      <c r="O222" s="832">
        <v>33.333437499999995</v>
      </c>
      <c r="P222" s="849">
        <v>90</v>
      </c>
      <c r="Q222" s="849">
        <v>3000</v>
      </c>
      <c r="R222" s="837">
        <v>2.812491210964966</v>
      </c>
      <c r="S222" s="850">
        <v>33.333333333333336</v>
      </c>
    </row>
    <row r="223" spans="1:19" ht="14.4" customHeight="1" x14ac:dyDescent="0.3">
      <c r="A223" s="831" t="s">
        <v>3475</v>
      </c>
      <c r="B223" s="832" t="s">
        <v>3476</v>
      </c>
      <c r="C223" s="832" t="s">
        <v>614</v>
      </c>
      <c r="D223" s="832" t="s">
        <v>1316</v>
      </c>
      <c r="E223" s="832" t="s">
        <v>3464</v>
      </c>
      <c r="F223" s="832" t="s">
        <v>3529</v>
      </c>
      <c r="G223" s="832" t="s">
        <v>3531</v>
      </c>
      <c r="H223" s="849"/>
      <c r="I223" s="849"/>
      <c r="J223" s="832"/>
      <c r="K223" s="832"/>
      <c r="L223" s="849"/>
      <c r="M223" s="849"/>
      <c r="N223" s="832"/>
      <c r="O223" s="832"/>
      <c r="P223" s="849">
        <v>2</v>
      </c>
      <c r="Q223" s="849">
        <v>66.67</v>
      </c>
      <c r="R223" s="837"/>
      <c r="S223" s="850">
        <v>33.335000000000001</v>
      </c>
    </row>
    <row r="224" spans="1:19" ht="14.4" customHeight="1" x14ac:dyDescent="0.3">
      <c r="A224" s="831" t="s">
        <v>3475</v>
      </c>
      <c r="B224" s="832" t="s">
        <v>3476</v>
      </c>
      <c r="C224" s="832" t="s">
        <v>614</v>
      </c>
      <c r="D224" s="832" t="s">
        <v>1316</v>
      </c>
      <c r="E224" s="832" t="s">
        <v>3464</v>
      </c>
      <c r="F224" s="832" t="s">
        <v>3532</v>
      </c>
      <c r="G224" s="832" t="s">
        <v>3533</v>
      </c>
      <c r="H224" s="849"/>
      <c r="I224" s="849"/>
      <c r="J224" s="832"/>
      <c r="K224" s="832"/>
      <c r="L224" s="849"/>
      <c r="M224" s="849"/>
      <c r="N224" s="832"/>
      <c r="O224" s="832"/>
      <c r="P224" s="849">
        <v>6</v>
      </c>
      <c r="Q224" s="849">
        <v>696</v>
      </c>
      <c r="R224" s="837"/>
      <c r="S224" s="850">
        <v>116</v>
      </c>
    </row>
    <row r="225" spans="1:19" ht="14.4" customHeight="1" x14ac:dyDescent="0.3">
      <c r="A225" s="831" t="s">
        <v>3475</v>
      </c>
      <c r="B225" s="832" t="s">
        <v>3476</v>
      </c>
      <c r="C225" s="832" t="s">
        <v>614</v>
      </c>
      <c r="D225" s="832" t="s">
        <v>1316</v>
      </c>
      <c r="E225" s="832" t="s">
        <v>3464</v>
      </c>
      <c r="F225" s="832" t="s">
        <v>3532</v>
      </c>
      <c r="G225" s="832" t="s">
        <v>3534</v>
      </c>
      <c r="H225" s="849"/>
      <c r="I225" s="849"/>
      <c r="J225" s="832"/>
      <c r="K225" s="832"/>
      <c r="L225" s="849">
        <v>1</v>
      </c>
      <c r="M225" s="849">
        <v>116</v>
      </c>
      <c r="N225" s="832">
        <v>1</v>
      </c>
      <c r="O225" s="832">
        <v>116</v>
      </c>
      <c r="P225" s="849">
        <v>8</v>
      </c>
      <c r="Q225" s="849">
        <v>928</v>
      </c>
      <c r="R225" s="837">
        <v>8</v>
      </c>
      <c r="S225" s="850">
        <v>116</v>
      </c>
    </row>
    <row r="226" spans="1:19" ht="14.4" customHeight="1" x14ac:dyDescent="0.3">
      <c r="A226" s="831" t="s">
        <v>3475</v>
      </c>
      <c r="B226" s="832" t="s">
        <v>3476</v>
      </c>
      <c r="C226" s="832" t="s">
        <v>614</v>
      </c>
      <c r="D226" s="832" t="s">
        <v>1316</v>
      </c>
      <c r="E226" s="832" t="s">
        <v>3464</v>
      </c>
      <c r="F226" s="832" t="s">
        <v>3535</v>
      </c>
      <c r="G226" s="832" t="s">
        <v>3536</v>
      </c>
      <c r="H226" s="849"/>
      <c r="I226" s="849"/>
      <c r="J226" s="832"/>
      <c r="K226" s="832"/>
      <c r="L226" s="849">
        <v>1</v>
      </c>
      <c r="M226" s="849">
        <v>37</v>
      </c>
      <c r="N226" s="832">
        <v>1</v>
      </c>
      <c r="O226" s="832">
        <v>37</v>
      </c>
      <c r="P226" s="849">
        <v>1</v>
      </c>
      <c r="Q226" s="849">
        <v>37</v>
      </c>
      <c r="R226" s="837">
        <v>1</v>
      </c>
      <c r="S226" s="850">
        <v>37</v>
      </c>
    </row>
    <row r="227" spans="1:19" ht="14.4" customHeight="1" x14ac:dyDescent="0.3">
      <c r="A227" s="831" t="s">
        <v>3475</v>
      </c>
      <c r="B227" s="832" t="s">
        <v>3476</v>
      </c>
      <c r="C227" s="832" t="s">
        <v>614</v>
      </c>
      <c r="D227" s="832" t="s">
        <v>1316</v>
      </c>
      <c r="E227" s="832" t="s">
        <v>3464</v>
      </c>
      <c r="F227" s="832" t="s">
        <v>3469</v>
      </c>
      <c r="G227" s="832" t="s">
        <v>3538</v>
      </c>
      <c r="H227" s="849"/>
      <c r="I227" s="849"/>
      <c r="J227" s="832"/>
      <c r="K227" s="832"/>
      <c r="L227" s="849">
        <v>7</v>
      </c>
      <c r="M227" s="849">
        <v>602</v>
      </c>
      <c r="N227" s="832">
        <v>1</v>
      </c>
      <c r="O227" s="832">
        <v>86</v>
      </c>
      <c r="P227" s="849">
        <v>35</v>
      </c>
      <c r="Q227" s="849">
        <v>3010</v>
      </c>
      <c r="R227" s="837">
        <v>5</v>
      </c>
      <c r="S227" s="850">
        <v>86</v>
      </c>
    </row>
    <row r="228" spans="1:19" ht="14.4" customHeight="1" x14ac:dyDescent="0.3">
      <c r="A228" s="831" t="s">
        <v>3475</v>
      </c>
      <c r="B228" s="832" t="s">
        <v>3476</v>
      </c>
      <c r="C228" s="832" t="s">
        <v>614</v>
      </c>
      <c r="D228" s="832" t="s">
        <v>1316</v>
      </c>
      <c r="E228" s="832" t="s">
        <v>3464</v>
      </c>
      <c r="F228" s="832" t="s">
        <v>3469</v>
      </c>
      <c r="G228" s="832" t="s">
        <v>3470</v>
      </c>
      <c r="H228" s="849"/>
      <c r="I228" s="849"/>
      <c r="J228" s="832"/>
      <c r="K228" s="832"/>
      <c r="L228" s="849">
        <v>10</v>
      </c>
      <c r="M228" s="849">
        <v>860</v>
      </c>
      <c r="N228" s="832">
        <v>1</v>
      </c>
      <c r="O228" s="832">
        <v>86</v>
      </c>
      <c r="P228" s="849">
        <v>17</v>
      </c>
      <c r="Q228" s="849">
        <v>1462</v>
      </c>
      <c r="R228" s="837">
        <v>1.7</v>
      </c>
      <c r="S228" s="850">
        <v>86</v>
      </c>
    </row>
    <row r="229" spans="1:19" ht="14.4" customHeight="1" x14ac:dyDescent="0.3">
      <c r="A229" s="831" t="s">
        <v>3475</v>
      </c>
      <c r="B229" s="832" t="s">
        <v>3476</v>
      </c>
      <c r="C229" s="832" t="s">
        <v>614</v>
      </c>
      <c r="D229" s="832" t="s">
        <v>1316</v>
      </c>
      <c r="E229" s="832" t="s">
        <v>3464</v>
      </c>
      <c r="F229" s="832" t="s">
        <v>3572</v>
      </c>
      <c r="G229" s="832" t="s">
        <v>3573</v>
      </c>
      <c r="H229" s="849"/>
      <c r="I229" s="849"/>
      <c r="J229" s="832"/>
      <c r="K229" s="832"/>
      <c r="L229" s="849"/>
      <c r="M229" s="849"/>
      <c r="N229" s="832"/>
      <c r="O229" s="832"/>
      <c r="P229" s="849">
        <v>55</v>
      </c>
      <c r="Q229" s="849">
        <v>11275</v>
      </c>
      <c r="R229" s="837"/>
      <c r="S229" s="850">
        <v>205</v>
      </c>
    </row>
    <row r="230" spans="1:19" ht="14.4" customHeight="1" x14ac:dyDescent="0.3">
      <c r="A230" s="831" t="s">
        <v>3475</v>
      </c>
      <c r="B230" s="832" t="s">
        <v>3476</v>
      </c>
      <c r="C230" s="832" t="s">
        <v>614</v>
      </c>
      <c r="D230" s="832" t="s">
        <v>1316</v>
      </c>
      <c r="E230" s="832" t="s">
        <v>3464</v>
      </c>
      <c r="F230" s="832" t="s">
        <v>3572</v>
      </c>
      <c r="G230" s="832" t="s">
        <v>3574</v>
      </c>
      <c r="H230" s="849"/>
      <c r="I230" s="849"/>
      <c r="J230" s="832"/>
      <c r="K230" s="832"/>
      <c r="L230" s="849"/>
      <c r="M230" s="849"/>
      <c r="N230" s="832"/>
      <c r="O230" s="832"/>
      <c r="P230" s="849">
        <v>70</v>
      </c>
      <c r="Q230" s="849">
        <v>14350</v>
      </c>
      <c r="R230" s="837"/>
      <c r="S230" s="850">
        <v>205</v>
      </c>
    </row>
    <row r="231" spans="1:19" ht="14.4" customHeight="1" x14ac:dyDescent="0.3">
      <c r="A231" s="831" t="s">
        <v>3475</v>
      </c>
      <c r="B231" s="832" t="s">
        <v>3476</v>
      </c>
      <c r="C231" s="832" t="s">
        <v>614</v>
      </c>
      <c r="D231" s="832" t="s">
        <v>1316</v>
      </c>
      <c r="E231" s="832" t="s">
        <v>3464</v>
      </c>
      <c r="F231" s="832" t="s">
        <v>3583</v>
      </c>
      <c r="G231" s="832" t="s">
        <v>3585</v>
      </c>
      <c r="H231" s="849"/>
      <c r="I231" s="849"/>
      <c r="J231" s="832"/>
      <c r="K231" s="832"/>
      <c r="L231" s="849"/>
      <c r="M231" s="849"/>
      <c r="N231" s="832"/>
      <c r="O231" s="832"/>
      <c r="P231" s="849">
        <v>1</v>
      </c>
      <c r="Q231" s="849">
        <v>87</v>
      </c>
      <c r="R231" s="837"/>
      <c r="S231" s="850">
        <v>87</v>
      </c>
    </row>
    <row r="232" spans="1:19" ht="14.4" customHeight="1" x14ac:dyDescent="0.3">
      <c r="A232" s="831" t="s">
        <v>3475</v>
      </c>
      <c r="B232" s="832" t="s">
        <v>3476</v>
      </c>
      <c r="C232" s="832" t="s">
        <v>614</v>
      </c>
      <c r="D232" s="832" t="s">
        <v>1317</v>
      </c>
      <c r="E232" s="832" t="s">
        <v>3461</v>
      </c>
      <c r="F232" s="832" t="s">
        <v>3462</v>
      </c>
      <c r="G232" s="832" t="s">
        <v>3463</v>
      </c>
      <c r="H232" s="849">
        <v>0.1</v>
      </c>
      <c r="I232" s="849">
        <v>15.1</v>
      </c>
      <c r="J232" s="832"/>
      <c r="K232" s="832">
        <v>151</v>
      </c>
      <c r="L232" s="849"/>
      <c r="M232" s="849"/>
      <c r="N232" s="832"/>
      <c r="O232" s="832"/>
      <c r="P232" s="849">
        <v>0.1</v>
      </c>
      <c r="Q232" s="849">
        <v>6.96</v>
      </c>
      <c r="R232" s="837"/>
      <c r="S232" s="850">
        <v>69.599999999999994</v>
      </c>
    </row>
    <row r="233" spans="1:19" ht="14.4" customHeight="1" x14ac:dyDescent="0.3">
      <c r="A233" s="831" t="s">
        <v>3475</v>
      </c>
      <c r="B233" s="832" t="s">
        <v>3476</v>
      </c>
      <c r="C233" s="832" t="s">
        <v>614</v>
      </c>
      <c r="D233" s="832" t="s">
        <v>1317</v>
      </c>
      <c r="E233" s="832" t="s">
        <v>3461</v>
      </c>
      <c r="F233" s="832" t="s">
        <v>3477</v>
      </c>
      <c r="G233" s="832" t="s">
        <v>793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16.8</v>
      </c>
      <c r="R233" s="837"/>
      <c r="S233" s="850">
        <v>16.8</v>
      </c>
    </row>
    <row r="234" spans="1:19" ht="14.4" customHeight="1" x14ac:dyDescent="0.3">
      <c r="A234" s="831" t="s">
        <v>3475</v>
      </c>
      <c r="B234" s="832" t="s">
        <v>3476</v>
      </c>
      <c r="C234" s="832" t="s">
        <v>614</v>
      </c>
      <c r="D234" s="832" t="s">
        <v>1317</v>
      </c>
      <c r="E234" s="832" t="s">
        <v>3461</v>
      </c>
      <c r="F234" s="832" t="s">
        <v>3478</v>
      </c>
      <c r="G234" s="832" t="s">
        <v>798</v>
      </c>
      <c r="H234" s="849">
        <v>0.4</v>
      </c>
      <c r="I234" s="849">
        <v>105.62</v>
      </c>
      <c r="J234" s="832"/>
      <c r="K234" s="832">
        <v>264.05</v>
      </c>
      <c r="L234" s="849"/>
      <c r="M234" s="849"/>
      <c r="N234" s="832"/>
      <c r="O234" s="832"/>
      <c r="P234" s="849">
        <v>0.2</v>
      </c>
      <c r="Q234" s="849">
        <v>42.01</v>
      </c>
      <c r="R234" s="837"/>
      <c r="S234" s="850">
        <v>210.04999999999998</v>
      </c>
    </row>
    <row r="235" spans="1:19" ht="14.4" customHeight="1" x14ac:dyDescent="0.3">
      <c r="A235" s="831" t="s">
        <v>3475</v>
      </c>
      <c r="B235" s="832" t="s">
        <v>3476</v>
      </c>
      <c r="C235" s="832" t="s">
        <v>614</v>
      </c>
      <c r="D235" s="832" t="s">
        <v>1317</v>
      </c>
      <c r="E235" s="832" t="s">
        <v>3464</v>
      </c>
      <c r="F235" s="832" t="s">
        <v>3492</v>
      </c>
      <c r="G235" s="832" t="s">
        <v>3493</v>
      </c>
      <c r="H235" s="849">
        <v>7</v>
      </c>
      <c r="I235" s="849">
        <v>259</v>
      </c>
      <c r="J235" s="832">
        <v>0.7</v>
      </c>
      <c r="K235" s="832">
        <v>37</v>
      </c>
      <c r="L235" s="849">
        <v>10</v>
      </c>
      <c r="M235" s="849">
        <v>370</v>
      </c>
      <c r="N235" s="832">
        <v>1</v>
      </c>
      <c r="O235" s="832">
        <v>37</v>
      </c>
      <c r="P235" s="849">
        <v>6</v>
      </c>
      <c r="Q235" s="849">
        <v>222</v>
      </c>
      <c r="R235" s="837">
        <v>0.6</v>
      </c>
      <c r="S235" s="850">
        <v>37</v>
      </c>
    </row>
    <row r="236" spans="1:19" ht="14.4" customHeight="1" x14ac:dyDescent="0.3">
      <c r="A236" s="831" t="s">
        <v>3475</v>
      </c>
      <c r="B236" s="832" t="s">
        <v>3476</v>
      </c>
      <c r="C236" s="832" t="s">
        <v>614</v>
      </c>
      <c r="D236" s="832" t="s">
        <v>1317</v>
      </c>
      <c r="E236" s="832" t="s">
        <v>3464</v>
      </c>
      <c r="F236" s="832" t="s">
        <v>3492</v>
      </c>
      <c r="G236" s="832" t="s">
        <v>3494</v>
      </c>
      <c r="H236" s="849">
        <v>13</v>
      </c>
      <c r="I236" s="849">
        <v>481</v>
      </c>
      <c r="J236" s="832">
        <v>1.625</v>
      </c>
      <c r="K236" s="832">
        <v>37</v>
      </c>
      <c r="L236" s="849">
        <v>8</v>
      </c>
      <c r="M236" s="849">
        <v>296</v>
      </c>
      <c r="N236" s="832">
        <v>1</v>
      </c>
      <c r="O236" s="832">
        <v>37</v>
      </c>
      <c r="P236" s="849">
        <v>4</v>
      </c>
      <c r="Q236" s="849">
        <v>148</v>
      </c>
      <c r="R236" s="837">
        <v>0.5</v>
      </c>
      <c r="S236" s="850">
        <v>37</v>
      </c>
    </row>
    <row r="237" spans="1:19" ht="14.4" customHeight="1" x14ac:dyDescent="0.3">
      <c r="A237" s="831" t="s">
        <v>3475</v>
      </c>
      <c r="B237" s="832" t="s">
        <v>3476</v>
      </c>
      <c r="C237" s="832" t="s">
        <v>614</v>
      </c>
      <c r="D237" s="832" t="s">
        <v>1317</v>
      </c>
      <c r="E237" s="832" t="s">
        <v>3464</v>
      </c>
      <c r="F237" s="832" t="s">
        <v>3515</v>
      </c>
      <c r="G237" s="832" t="s">
        <v>3516</v>
      </c>
      <c r="H237" s="849">
        <v>62</v>
      </c>
      <c r="I237" s="849">
        <v>15562</v>
      </c>
      <c r="J237" s="832">
        <v>1.7222222222222223</v>
      </c>
      <c r="K237" s="832">
        <v>251</v>
      </c>
      <c r="L237" s="849">
        <v>36</v>
      </c>
      <c r="M237" s="849">
        <v>9036</v>
      </c>
      <c r="N237" s="832">
        <v>1</v>
      </c>
      <c r="O237" s="832">
        <v>251</v>
      </c>
      <c r="P237" s="849">
        <v>38</v>
      </c>
      <c r="Q237" s="849">
        <v>9576</v>
      </c>
      <c r="R237" s="837">
        <v>1.0597609561752988</v>
      </c>
      <c r="S237" s="850">
        <v>252</v>
      </c>
    </row>
    <row r="238" spans="1:19" ht="14.4" customHeight="1" x14ac:dyDescent="0.3">
      <c r="A238" s="831" t="s">
        <v>3475</v>
      </c>
      <c r="B238" s="832" t="s">
        <v>3476</v>
      </c>
      <c r="C238" s="832" t="s">
        <v>614</v>
      </c>
      <c r="D238" s="832" t="s">
        <v>1317</v>
      </c>
      <c r="E238" s="832" t="s">
        <v>3464</v>
      </c>
      <c r="F238" s="832" t="s">
        <v>3515</v>
      </c>
      <c r="G238" s="832" t="s">
        <v>3517</v>
      </c>
      <c r="H238" s="849">
        <v>51</v>
      </c>
      <c r="I238" s="849">
        <v>12801</v>
      </c>
      <c r="J238" s="832">
        <v>1.59375</v>
      </c>
      <c r="K238" s="832">
        <v>251</v>
      </c>
      <c r="L238" s="849">
        <v>32</v>
      </c>
      <c r="M238" s="849">
        <v>8032</v>
      </c>
      <c r="N238" s="832">
        <v>1</v>
      </c>
      <c r="O238" s="832">
        <v>251</v>
      </c>
      <c r="P238" s="849">
        <v>25</v>
      </c>
      <c r="Q238" s="849">
        <v>6300</v>
      </c>
      <c r="R238" s="837">
        <v>0.78436254980079678</v>
      </c>
      <c r="S238" s="850">
        <v>252</v>
      </c>
    </row>
    <row r="239" spans="1:19" ht="14.4" customHeight="1" x14ac:dyDescent="0.3">
      <c r="A239" s="831" t="s">
        <v>3475</v>
      </c>
      <c r="B239" s="832" t="s">
        <v>3476</v>
      </c>
      <c r="C239" s="832" t="s">
        <v>614</v>
      </c>
      <c r="D239" s="832" t="s">
        <v>1317</v>
      </c>
      <c r="E239" s="832" t="s">
        <v>3464</v>
      </c>
      <c r="F239" s="832" t="s">
        <v>3518</v>
      </c>
      <c r="G239" s="832" t="s">
        <v>3519</v>
      </c>
      <c r="H239" s="849">
        <v>6</v>
      </c>
      <c r="I239" s="849">
        <v>756</v>
      </c>
      <c r="J239" s="832">
        <v>1</v>
      </c>
      <c r="K239" s="832">
        <v>126</v>
      </c>
      <c r="L239" s="849">
        <v>6</v>
      </c>
      <c r="M239" s="849">
        <v>756</v>
      </c>
      <c r="N239" s="832">
        <v>1</v>
      </c>
      <c r="O239" s="832">
        <v>126</v>
      </c>
      <c r="P239" s="849">
        <v>16</v>
      </c>
      <c r="Q239" s="849">
        <v>2032</v>
      </c>
      <c r="R239" s="837">
        <v>2.6878306878306879</v>
      </c>
      <c r="S239" s="850">
        <v>127</v>
      </c>
    </row>
    <row r="240" spans="1:19" ht="14.4" customHeight="1" x14ac:dyDescent="0.3">
      <c r="A240" s="831" t="s">
        <v>3475</v>
      </c>
      <c r="B240" s="832" t="s">
        <v>3476</v>
      </c>
      <c r="C240" s="832" t="s">
        <v>614</v>
      </c>
      <c r="D240" s="832" t="s">
        <v>1317</v>
      </c>
      <c r="E240" s="832" t="s">
        <v>3464</v>
      </c>
      <c r="F240" s="832" t="s">
        <v>3518</v>
      </c>
      <c r="G240" s="832" t="s">
        <v>3520</v>
      </c>
      <c r="H240" s="849">
        <v>9</v>
      </c>
      <c r="I240" s="849">
        <v>1134</v>
      </c>
      <c r="J240" s="832">
        <v>2.25</v>
      </c>
      <c r="K240" s="832">
        <v>126</v>
      </c>
      <c r="L240" s="849">
        <v>4</v>
      </c>
      <c r="M240" s="849">
        <v>504</v>
      </c>
      <c r="N240" s="832">
        <v>1</v>
      </c>
      <c r="O240" s="832">
        <v>126</v>
      </c>
      <c r="P240" s="849">
        <v>11</v>
      </c>
      <c r="Q240" s="849">
        <v>1397</v>
      </c>
      <c r="R240" s="837">
        <v>2.7718253968253967</v>
      </c>
      <c r="S240" s="850">
        <v>127</v>
      </c>
    </row>
    <row r="241" spans="1:19" ht="14.4" customHeight="1" x14ac:dyDescent="0.3">
      <c r="A241" s="831" t="s">
        <v>3475</v>
      </c>
      <c r="B241" s="832" t="s">
        <v>3476</v>
      </c>
      <c r="C241" s="832" t="s">
        <v>614</v>
      </c>
      <c r="D241" s="832" t="s">
        <v>1317</v>
      </c>
      <c r="E241" s="832" t="s">
        <v>3464</v>
      </c>
      <c r="F241" s="832" t="s">
        <v>3526</v>
      </c>
      <c r="G241" s="832" t="s">
        <v>3527</v>
      </c>
      <c r="H241" s="849">
        <v>2</v>
      </c>
      <c r="I241" s="849">
        <v>326</v>
      </c>
      <c r="J241" s="832">
        <v>2</v>
      </c>
      <c r="K241" s="832">
        <v>163</v>
      </c>
      <c r="L241" s="849">
        <v>1</v>
      </c>
      <c r="M241" s="849">
        <v>163</v>
      </c>
      <c r="N241" s="832">
        <v>1</v>
      </c>
      <c r="O241" s="832">
        <v>163</v>
      </c>
      <c r="P241" s="849">
        <v>1</v>
      </c>
      <c r="Q241" s="849">
        <v>164</v>
      </c>
      <c r="R241" s="837">
        <v>1.0061349693251533</v>
      </c>
      <c r="S241" s="850">
        <v>164</v>
      </c>
    </row>
    <row r="242" spans="1:19" ht="14.4" customHeight="1" x14ac:dyDescent="0.3">
      <c r="A242" s="831" t="s">
        <v>3475</v>
      </c>
      <c r="B242" s="832" t="s">
        <v>3476</v>
      </c>
      <c r="C242" s="832" t="s">
        <v>614</v>
      </c>
      <c r="D242" s="832" t="s">
        <v>1317</v>
      </c>
      <c r="E242" s="832" t="s">
        <v>3464</v>
      </c>
      <c r="F242" s="832" t="s">
        <v>3526</v>
      </c>
      <c r="G242" s="832" t="s">
        <v>3528</v>
      </c>
      <c r="H242" s="849">
        <v>4</v>
      </c>
      <c r="I242" s="849">
        <v>652</v>
      </c>
      <c r="J242" s="832"/>
      <c r="K242" s="832">
        <v>163</v>
      </c>
      <c r="L242" s="849"/>
      <c r="M242" s="849"/>
      <c r="N242" s="832"/>
      <c r="O242" s="832"/>
      <c r="P242" s="849">
        <v>4</v>
      </c>
      <c r="Q242" s="849">
        <v>656</v>
      </c>
      <c r="R242" s="837"/>
      <c r="S242" s="850">
        <v>164</v>
      </c>
    </row>
    <row r="243" spans="1:19" ht="14.4" customHeight="1" x14ac:dyDescent="0.3">
      <c r="A243" s="831" t="s">
        <v>3475</v>
      </c>
      <c r="B243" s="832" t="s">
        <v>3476</v>
      </c>
      <c r="C243" s="832" t="s">
        <v>614</v>
      </c>
      <c r="D243" s="832" t="s">
        <v>1317</v>
      </c>
      <c r="E243" s="832" t="s">
        <v>3464</v>
      </c>
      <c r="F243" s="832" t="s">
        <v>3529</v>
      </c>
      <c r="G243" s="832" t="s">
        <v>3530</v>
      </c>
      <c r="H243" s="849">
        <v>128</v>
      </c>
      <c r="I243" s="849">
        <v>4266.66</v>
      </c>
      <c r="J243" s="832">
        <v>1.6410293885745715</v>
      </c>
      <c r="K243" s="832">
        <v>33.333281249999999</v>
      </c>
      <c r="L243" s="849">
        <v>78</v>
      </c>
      <c r="M243" s="849">
        <v>2599.9899999999998</v>
      </c>
      <c r="N243" s="832">
        <v>1</v>
      </c>
      <c r="O243" s="832">
        <v>33.333205128205122</v>
      </c>
      <c r="P243" s="849">
        <v>90</v>
      </c>
      <c r="Q243" s="849">
        <v>2999.99</v>
      </c>
      <c r="R243" s="837">
        <v>1.1538467455644061</v>
      </c>
      <c r="S243" s="850">
        <v>33.333222222222219</v>
      </c>
    </row>
    <row r="244" spans="1:19" ht="14.4" customHeight="1" x14ac:dyDescent="0.3">
      <c r="A244" s="831" t="s">
        <v>3475</v>
      </c>
      <c r="B244" s="832" t="s">
        <v>3476</v>
      </c>
      <c r="C244" s="832" t="s">
        <v>614</v>
      </c>
      <c r="D244" s="832" t="s">
        <v>1317</v>
      </c>
      <c r="E244" s="832" t="s">
        <v>3464</v>
      </c>
      <c r="F244" s="832" t="s">
        <v>3535</v>
      </c>
      <c r="G244" s="832" t="s">
        <v>3536</v>
      </c>
      <c r="H244" s="849">
        <v>15</v>
      </c>
      <c r="I244" s="849">
        <v>555</v>
      </c>
      <c r="J244" s="832">
        <v>3.75</v>
      </c>
      <c r="K244" s="832">
        <v>37</v>
      </c>
      <c r="L244" s="849">
        <v>4</v>
      </c>
      <c r="M244" s="849">
        <v>148</v>
      </c>
      <c r="N244" s="832">
        <v>1</v>
      </c>
      <c r="O244" s="832">
        <v>37</v>
      </c>
      <c r="P244" s="849">
        <v>10</v>
      </c>
      <c r="Q244" s="849">
        <v>370</v>
      </c>
      <c r="R244" s="837">
        <v>2.5</v>
      </c>
      <c r="S244" s="850">
        <v>37</v>
      </c>
    </row>
    <row r="245" spans="1:19" ht="14.4" customHeight="1" x14ac:dyDescent="0.3">
      <c r="A245" s="831" t="s">
        <v>3475</v>
      </c>
      <c r="B245" s="832" t="s">
        <v>3476</v>
      </c>
      <c r="C245" s="832" t="s">
        <v>614</v>
      </c>
      <c r="D245" s="832" t="s">
        <v>1317</v>
      </c>
      <c r="E245" s="832" t="s">
        <v>3464</v>
      </c>
      <c r="F245" s="832" t="s">
        <v>3535</v>
      </c>
      <c r="G245" s="832" t="s">
        <v>3537</v>
      </c>
      <c r="H245" s="849">
        <v>11</v>
      </c>
      <c r="I245" s="849">
        <v>407</v>
      </c>
      <c r="J245" s="832">
        <v>1.8333333333333333</v>
      </c>
      <c r="K245" s="832">
        <v>37</v>
      </c>
      <c r="L245" s="849">
        <v>6</v>
      </c>
      <c r="M245" s="849">
        <v>222</v>
      </c>
      <c r="N245" s="832">
        <v>1</v>
      </c>
      <c r="O245" s="832">
        <v>37</v>
      </c>
      <c r="P245" s="849">
        <v>3</v>
      </c>
      <c r="Q245" s="849">
        <v>111</v>
      </c>
      <c r="R245" s="837">
        <v>0.5</v>
      </c>
      <c r="S245" s="850">
        <v>37</v>
      </c>
    </row>
    <row r="246" spans="1:19" ht="14.4" customHeight="1" x14ac:dyDescent="0.3">
      <c r="A246" s="831" t="s">
        <v>3475</v>
      </c>
      <c r="B246" s="832" t="s">
        <v>3476</v>
      </c>
      <c r="C246" s="832" t="s">
        <v>614</v>
      </c>
      <c r="D246" s="832" t="s">
        <v>1317</v>
      </c>
      <c r="E246" s="832" t="s">
        <v>3464</v>
      </c>
      <c r="F246" s="832" t="s">
        <v>3469</v>
      </c>
      <c r="G246" s="832" t="s">
        <v>3538</v>
      </c>
      <c r="H246" s="849">
        <v>2</v>
      </c>
      <c r="I246" s="849">
        <v>172</v>
      </c>
      <c r="J246" s="832">
        <v>2</v>
      </c>
      <c r="K246" s="832">
        <v>86</v>
      </c>
      <c r="L246" s="849">
        <v>1</v>
      </c>
      <c r="M246" s="849">
        <v>86</v>
      </c>
      <c r="N246" s="832">
        <v>1</v>
      </c>
      <c r="O246" s="832">
        <v>86</v>
      </c>
      <c r="P246" s="849">
        <v>1</v>
      </c>
      <c r="Q246" s="849">
        <v>86</v>
      </c>
      <c r="R246" s="837">
        <v>1</v>
      </c>
      <c r="S246" s="850">
        <v>86</v>
      </c>
    </row>
    <row r="247" spans="1:19" ht="14.4" customHeight="1" x14ac:dyDescent="0.3">
      <c r="A247" s="831" t="s">
        <v>3475</v>
      </c>
      <c r="B247" s="832" t="s">
        <v>3476</v>
      </c>
      <c r="C247" s="832" t="s">
        <v>614</v>
      </c>
      <c r="D247" s="832" t="s">
        <v>1317</v>
      </c>
      <c r="E247" s="832" t="s">
        <v>3464</v>
      </c>
      <c r="F247" s="832" t="s">
        <v>3469</v>
      </c>
      <c r="G247" s="832" t="s">
        <v>3470</v>
      </c>
      <c r="H247" s="849">
        <v>4</v>
      </c>
      <c r="I247" s="849">
        <v>344</v>
      </c>
      <c r="J247" s="832"/>
      <c r="K247" s="832">
        <v>86</v>
      </c>
      <c r="L247" s="849"/>
      <c r="M247" s="849"/>
      <c r="N247" s="832"/>
      <c r="O247" s="832"/>
      <c r="P247" s="849">
        <v>4</v>
      </c>
      <c r="Q247" s="849">
        <v>344</v>
      </c>
      <c r="R247" s="837"/>
      <c r="S247" s="850">
        <v>86</v>
      </c>
    </row>
    <row r="248" spans="1:19" ht="14.4" customHeight="1" x14ac:dyDescent="0.3">
      <c r="A248" s="831" t="s">
        <v>3475</v>
      </c>
      <c r="B248" s="832" t="s">
        <v>3476</v>
      </c>
      <c r="C248" s="832" t="s">
        <v>614</v>
      </c>
      <c r="D248" s="832" t="s">
        <v>1317</v>
      </c>
      <c r="E248" s="832" t="s">
        <v>3464</v>
      </c>
      <c r="F248" s="832" t="s">
        <v>3539</v>
      </c>
      <c r="G248" s="832" t="s">
        <v>3540</v>
      </c>
      <c r="H248" s="849"/>
      <c r="I248" s="849"/>
      <c r="J248" s="832"/>
      <c r="K248" s="832"/>
      <c r="L248" s="849">
        <v>1</v>
      </c>
      <c r="M248" s="849">
        <v>154</v>
      </c>
      <c r="N248" s="832">
        <v>1</v>
      </c>
      <c r="O248" s="832">
        <v>154</v>
      </c>
      <c r="P248" s="849"/>
      <c r="Q248" s="849"/>
      <c r="R248" s="837"/>
      <c r="S248" s="850"/>
    </row>
    <row r="249" spans="1:19" ht="14.4" customHeight="1" x14ac:dyDescent="0.3">
      <c r="A249" s="831" t="s">
        <v>3475</v>
      </c>
      <c r="B249" s="832" t="s">
        <v>3476</v>
      </c>
      <c r="C249" s="832" t="s">
        <v>614</v>
      </c>
      <c r="D249" s="832" t="s">
        <v>1317</v>
      </c>
      <c r="E249" s="832" t="s">
        <v>3464</v>
      </c>
      <c r="F249" s="832" t="s">
        <v>3539</v>
      </c>
      <c r="G249" s="832" t="s">
        <v>3541</v>
      </c>
      <c r="H249" s="849">
        <v>1</v>
      </c>
      <c r="I249" s="849">
        <v>154</v>
      </c>
      <c r="J249" s="832"/>
      <c r="K249" s="832">
        <v>154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" customHeight="1" x14ac:dyDescent="0.3">
      <c r="A250" s="831" t="s">
        <v>3475</v>
      </c>
      <c r="B250" s="832" t="s">
        <v>3476</v>
      </c>
      <c r="C250" s="832" t="s">
        <v>614</v>
      </c>
      <c r="D250" s="832" t="s">
        <v>1317</v>
      </c>
      <c r="E250" s="832" t="s">
        <v>3464</v>
      </c>
      <c r="F250" s="832" t="s">
        <v>3562</v>
      </c>
      <c r="G250" s="832" t="s">
        <v>3563</v>
      </c>
      <c r="H250" s="849"/>
      <c r="I250" s="849"/>
      <c r="J250" s="832"/>
      <c r="K250" s="832"/>
      <c r="L250" s="849">
        <v>1</v>
      </c>
      <c r="M250" s="849">
        <v>59</v>
      </c>
      <c r="N250" s="832">
        <v>1</v>
      </c>
      <c r="O250" s="832">
        <v>59</v>
      </c>
      <c r="P250" s="849"/>
      <c r="Q250" s="849"/>
      <c r="R250" s="837"/>
      <c r="S250" s="850"/>
    </row>
    <row r="251" spans="1:19" ht="14.4" customHeight="1" x14ac:dyDescent="0.3">
      <c r="A251" s="831" t="s">
        <v>3475</v>
      </c>
      <c r="B251" s="832" t="s">
        <v>3476</v>
      </c>
      <c r="C251" s="832" t="s">
        <v>614</v>
      </c>
      <c r="D251" s="832" t="s">
        <v>1318</v>
      </c>
      <c r="E251" s="832" t="s">
        <v>3461</v>
      </c>
      <c r="F251" s="832" t="s">
        <v>3462</v>
      </c>
      <c r="G251" s="832" t="s">
        <v>3463</v>
      </c>
      <c r="H251" s="849">
        <v>2</v>
      </c>
      <c r="I251" s="849">
        <v>302</v>
      </c>
      <c r="J251" s="832">
        <v>0.88888888888888884</v>
      </c>
      <c r="K251" s="832">
        <v>151</v>
      </c>
      <c r="L251" s="849">
        <v>2.25</v>
      </c>
      <c r="M251" s="849">
        <v>339.75</v>
      </c>
      <c r="N251" s="832">
        <v>1</v>
      </c>
      <c r="O251" s="832">
        <v>151</v>
      </c>
      <c r="P251" s="849">
        <v>3.1500000000000004</v>
      </c>
      <c r="Q251" s="849">
        <v>219.24</v>
      </c>
      <c r="R251" s="837">
        <v>0.64529801324503311</v>
      </c>
      <c r="S251" s="850">
        <v>69.599999999999994</v>
      </c>
    </row>
    <row r="252" spans="1:19" ht="14.4" customHeight="1" x14ac:dyDescent="0.3">
      <c r="A252" s="831" t="s">
        <v>3475</v>
      </c>
      <c r="B252" s="832" t="s">
        <v>3476</v>
      </c>
      <c r="C252" s="832" t="s">
        <v>614</v>
      </c>
      <c r="D252" s="832" t="s">
        <v>1318</v>
      </c>
      <c r="E252" s="832" t="s">
        <v>3461</v>
      </c>
      <c r="F252" s="832" t="s">
        <v>3477</v>
      </c>
      <c r="G252" s="832" t="s">
        <v>793</v>
      </c>
      <c r="H252" s="849">
        <v>40</v>
      </c>
      <c r="I252" s="849">
        <v>845.19999999999993</v>
      </c>
      <c r="J252" s="832">
        <v>1.1179894179894179</v>
      </c>
      <c r="K252" s="832">
        <v>21.13</v>
      </c>
      <c r="L252" s="849">
        <v>45</v>
      </c>
      <c r="M252" s="849">
        <v>756</v>
      </c>
      <c r="N252" s="832">
        <v>1</v>
      </c>
      <c r="O252" s="832">
        <v>16.8</v>
      </c>
      <c r="P252" s="849">
        <v>62</v>
      </c>
      <c r="Q252" s="849">
        <v>1041.5999999999999</v>
      </c>
      <c r="R252" s="837">
        <v>1.3777777777777778</v>
      </c>
      <c r="S252" s="850">
        <v>16.799999999999997</v>
      </c>
    </row>
    <row r="253" spans="1:19" ht="14.4" customHeight="1" x14ac:dyDescent="0.3">
      <c r="A253" s="831" t="s">
        <v>3475</v>
      </c>
      <c r="B253" s="832" t="s">
        <v>3476</v>
      </c>
      <c r="C253" s="832" t="s">
        <v>614</v>
      </c>
      <c r="D253" s="832" t="s">
        <v>1318</v>
      </c>
      <c r="E253" s="832" t="s">
        <v>3461</v>
      </c>
      <c r="F253" s="832" t="s">
        <v>3478</v>
      </c>
      <c r="G253" s="832" t="s">
        <v>798</v>
      </c>
      <c r="H253" s="849"/>
      <c r="I253" s="849"/>
      <c r="J253" s="832"/>
      <c r="K253" s="832"/>
      <c r="L253" s="849"/>
      <c r="M253" s="849"/>
      <c r="N253" s="832"/>
      <c r="O253" s="832"/>
      <c r="P253" s="849">
        <v>0.2</v>
      </c>
      <c r="Q253" s="849">
        <v>42.01</v>
      </c>
      <c r="R253" s="837"/>
      <c r="S253" s="850">
        <v>210.04999999999998</v>
      </c>
    </row>
    <row r="254" spans="1:19" ht="14.4" customHeight="1" x14ac:dyDescent="0.3">
      <c r="A254" s="831" t="s">
        <v>3475</v>
      </c>
      <c r="B254" s="832" t="s">
        <v>3476</v>
      </c>
      <c r="C254" s="832" t="s">
        <v>614</v>
      </c>
      <c r="D254" s="832" t="s">
        <v>1318</v>
      </c>
      <c r="E254" s="832" t="s">
        <v>3464</v>
      </c>
      <c r="F254" s="832" t="s">
        <v>3486</v>
      </c>
      <c r="G254" s="832" t="s">
        <v>3487</v>
      </c>
      <c r="H254" s="849"/>
      <c r="I254" s="849"/>
      <c r="J254" s="832"/>
      <c r="K254" s="832"/>
      <c r="L254" s="849">
        <v>1</v>
      </c>
      <c r="M254" s="849">
        <v>83</v>
      </c>
      <c r="N254" s="832">
        <v>1</v>
      </c>
      <c r="O254" s="832">
        <v>83</v>
      </c>
      <c r="P254" s="849"/>
      <c r="Q254" s="849"/>
      <c r="R254" s="837"/>
      <c r="S254" s="850"/>
    </row>
    <row r="255" spans="1:19" ht="14.4" customHeight="1" x14ac:dyDescent="0.3">
      <c r="A255" s="831" t="s">
        <v>3475</v>
      </c>
      <c r="B255" s="832" t="s">
        <v>3476</v>
      </c>
      <c r="C255" s="832" t="s">
        <v>614</v>
      </c>
      <c r="D255" s="832" t="s">
        <v>1318</v>
      </c>
      <c r="E255" s="832" t="s">
        <v>3464</v>
      </c>
      <c r="F255" s="832" t="s">
        <v>3489</v>
      </c>
      <c r="G255" s="832" t="s">
        <v>3490</v>
      </c>
      <c r="H255" s="849">
        <v>1</v>
      </c>
      <c r="I255" s="849">
        <v>106</v>
      </c>
      <c r="J255" s="832">
        <v>0.16666666666666666</v>
      </c>
      <c r="K255" s="832">
        <v>106</v>
      </c>
      <c r="L255" s="849">
        <v>6</v>
      </c>
      <c r="M255" s="849">
        <v>636</v>
      </c>
      <c r="N255" s="832">
        <v>1</v>
      </c>
      <c r="O255" s="832">
        <v>106</v>
      </c>
      <c r="P255" s="849">
        <v>8</v>
      </c>
      <c r="Q255" s="849">
        <v>848</v>
      </c>
      <c r="R255" s="837">
        <v>1.3333333333333333</v>
      </c>
      <c r="S255" s="850">
        <v>106</v>
      </c>
    </row>
    <row r="256" spans="1:19" ht="14.4" customHeight="1" x14ac:dyDescent="0.3">
      <c r="A256" s="831" t="s">
        <v>3475</v>
      </c>
      <c r="B256" s="832" t="s">
        <v>3476</v>
      </c>
      <c r="C256" s="832" t="s">
        <v>614</v>
      </c>
      <c r="D256" s="832" t="s">
        <v>1318</v>
      </c>
      <c r="E256" s="832" t="s">
        <v>3464</v>
      </c>
      <c r="F256" s="832" t="s">
        <v>3489</v>
      </c>
      <c r="G256" s="832" t="s">
        <v>3491</v>
      </c>
      <c r="H256" s="849"/>
      <c r="I256" s="849"/>
      <c r="J256" s="832"/>
      <c r="K256" s="832"/>
      <c r="L256" s="849">
        <v>8</v>
      </c>
      <c r="M256" s="849">
        <v>848</v>
      </c>
      <c r="N256" s="832">
        <v>1</v>
      </c>
      <c r="O256" s="832">
        <v>106</v>
      </c>
      <c r="P256" s="849">
        <v>10</v>
      </c>
      <c r="Q256" s="849">
        <v>1060</v>
      </c>
      <c r="R256" s="837">
        <v>1.25</v>
      </c>
      <c r="S256" s="850">
        <v>106</v>
      </c>
    </row>
    <row r="257" spans="1:19" ht="14.4" customHeight="1" x14ac:dyDescent="0.3">
      <c r="A257" s="831" t="s">
        <v>3475</v>
      </c>
      <c r="B257" s="832" t="s">
        <v>3476</v>
      </c>
      <c r="C257" s="832" t="s">
        <v>614</v>
      </c>
      <c r="D257" s="832" t="s">
        <v>1318</v>
      </c>
      <c r="E257" s="832" t="s">
        <v>3464</v>
      </c>
      <c r="F257" s="832" t="s">
        <v>3492</v>
      </c>
      <c r="G257" s="832" t="s">
        <v>3493</v>
      </c>
      <c r="H257" s="849">
        <v>1</v>
      </c>
      <c r="I257" s="849">
        <v>37</v>
      </c>
      <c r="J257" s="832">
        <v>0.14285714285714285</v>
      </c>
      <c r="K257" s="832">
        <v>37</v>
      </c>
      <c r="L257" s="849">
        <v>7</v>
      </c>
      <c r="M257" s="849">
        <v>259</v>
      </c>
      <c r="N257" s="832">
        <v>1</v>
      </c>
      <c r="O257" s="832">
        <v>37</v>
      </c>
      <c r="P257" s="849">
        <v>7</v>
      </c>
      <c r="Q257" s="849">
        <v>259</v>
      </c>
      <c r="R257" s="837">
        <v>1</v>
      </c>
      <c r="S257" s="850">
        <v>37</v>
      </c>
    </row>
    <row r="258" spans="1:19" ht="14.4" customHeight="1" x14ac:dyDescent="0.3">
      <c r="A258" s="831" t="s">
        <v>3475</v>
      </c>
      <c r="B258" s="832" t="s">
        <v>3476</v>
      </c>
      <c r="C258" s="832" t="s">
        <v>614</v>
      </c>
      <c r="D258" s="832" t="s">
        <v>1318</v>
      </c>
      <c r="E258" s="832" t="s">
        <v>3464</v>
      </c>
      <c r="F258" s="832" t="s">
        <v>3492</v>
      </c>
      <c r="G258" s="832" t="s">
        <v>3494</v>
      </c>
      <c r="H258" s="849">
        <v>9</v>
      </c>
      <c r="I258" s="849">
        <v>333</v>
      </c>
      <c r="J258" s="832">
        <v>0.6</v>
      </c>
      <c r="K258" s="832">
        <v>37</v>
      </c>
      <c r="L258" s="849">
        <v>15</v>
      </c>
      <c r="M258" s="849">
        <v>555</v>
      </c>
      <c r="N258" s="832">
        <v>1</v>
      </c>
      <c r="O258" s="832">
        <v>37</v>
      </c>
      <c r="P258" s="849">
        <v>8</v>
      </c>
      <c r="Q258" s="849">
        <v>296</v>
      </c>
      <c r="R258" s="837">
        <v>0.53333333333333333</v>
      </c>
      <c r="S258" s="850">
        <v>37</v>
      </c>
    </row>
    <row r="259" spans="1:19" ht="14.4" customHeight="1" x14ac:dyDescent="0.3">
      <c r="A259" s="831" t="s">
        <v>3475</v>
      </c>
      <c r="B259" s="832" t="s">
        <v>3476</v>
      </c>
      <c r="C259" s="832" t="s">
        <v>614</v>
      </c>
      <c r="D259" s="832" t="s">
        <v>1318</v>
      </c>
      <c r="E259" s="832" t="s">
        <v>3464</v>
      </c>
      <c r="F259" s="832" t="s">
        <v>3502</v>
      </c>
      <c r="G259" s="832" t="s">
        <v>3503</v>
      </c>
      <c r="H259" s="849">
        <v>1</v>
      </c>
      <c r="I259" s="849">
        <v>309</v>
      </c>
      <c r="J259" s="832"/>
      <c r="K259" s="832">
        <v>309</v>
      </c>
      <c r="L259" s="849"/>
      <c r="M259" s="849"/>
      <c r="N259" s="832"/>
      <c r="O259" s="832"/>
      <c r="P259" s="849"/>
      <c r="Q259" s="849"/>
      <c r="R259" s="837"/>
      <c r="S259" s="850"/>
    </row>
    <row r="260" spans="1:19" ht="14.4" customHeight="1" x14ac:dyDescent="0.3">
      <c r="A260" s="831" t="s">
        <v>3475</v>
      </c>
      <c r="B260" s="832" t="s">
        <v>3476</v>
      </c>
      <c r="C260" s="832" t="s">
        <v>614</v>
      </c>
      <c r="D260" s="832" t="s">
        <v>1318</v>
      </c>
      <c r="E260" s="832" t="s">
        <v>3464</v>
      </c>
      <c r="F260" s="832" t="s">
        <v>3512</v>
      </c>
      <c r="G260" s="832" t="s">
        <v>3513</v>
      </c>
      <c r="H260" s="849"/>
      <c r="I260" s="849"/>
      <c r="J260" s="832"/>
      <c r="K260" s="832"/>
      <c r="L260" s="849">
        <v>2</v>
      </c>
      <c r="M260" s="849">
        <v>194</v>
      </c>
      <c r="N260" s="832">
        <v>1</v>
      </c>
      <c r="O260" s="832">
        <v>97</v>
      </c>
      <c r="P260" s="849">
        <v>1</v>
      </c>
      <c r="Q260" s="849">
        <v>81</v>
      </c>
      <c r="R260" s="837">
        <v>0.4175257731958763</v>
      </c>
      <c r="S260" s="850">
        <v>81</v>
      </c>
    </row>
    <row r="261" spans="1:19" ht="14.4" customHeight="1" x14ac:dyDescent="0.3">
      <c r="A261" s="831" t="s">
        <v>3475</v>
      </c>
      <c r="B261" s="832" t="s">
        <v>3476</v>
      </c>
      <c r="C261" s="832" t="s">
        <v>614</v>
      </c>
      <c r="D261" s="832" t="s">
        <v>1318</v>
      </c>
      <c r="E261" s="832" t="s">
        <v>3464</v>
      </c>
      <c r="F261" s="832" t="s">
        <v>3512</v>
      </c>
      <c r="G261" s="832" t="s">
        <v>3514</v>
      </c>
      <c r="H261" s="849"/>
      <c r="I261" s="849"/>
      <c r="J261" s="832"/>
      <c r="K261" s="832"/>
      <c r="L261" s="849">
        <v>3</v>
      </c>
      <c r="M261" s="849">
        <v>291</v>
      </c>
      <c r="N261" s="832">
        <v>1</v>
      </c>
      <c r="O261" s="832">
        <v>97</v>
      </c>
      <c r="P261" s="849">
        <v>1</v>
      </c>
      <c r="Q261" s="849">
        <v>81</v>
      </c>
      <c r="R261" s="837">
        <v>0.27835051546391754</v>
      </c>
      <c r="S261" s="850">
        <v>81</v>
      </c>
    </row>
    <row r="262" spans="1:19" ht="14.4" customHeight="1" x14ac:dyDescent="0.3">
      <c r="A262" s="831" t="s">
        <v>3475</v>
      </c>
      <c r="B262" s="832" t="s">
        <v>3476</v>
      </c>
      <c r="C262" s="832" t="s">
        <v>614</v>
      </c>
      <c r="D262" s="832" t="s">
        <v>1318</v>
      </c>
      <c r="E262" s="832" t="s">
        <v>3464</v>
      </c>
      <c r="F262" s="832" t="s">
        <v>3515</v>
      </c>
      <c r="G262" s="832" t="s">
        <v>3516</v>
      </c>
      <c r="H262" s="849">
        <v>53</v>
      </c>
      <c r="I262" s="849">
        <v>13303</v>
      </c>
      <c r="J262" s="832">
        <v>2.4090909090909092</v>
      </c>
      <c r="K262" s="832">
        <v>251</v>
      </c>
      <c r="L262" s="849">
        <v>22</v>
      </c>
      <c r="M262" s="849">
        <v>5522</v>
      </c>
      <c r="N262" s="832">
        <v>1</v>
      </c>
      <c r="O262" s="832">
        <v>251</v>
      </c>
      <c r="P262" s="849">
        <v>55</v>
      </c>
      <c r="Q262" s="849">
        <v>13860</v>
      </c>
      <c r="R262" s="837">
        <v>2.5099601593625498</v>
      </c>
      <c r="S262" s="850">
        <v>252</v>
      </c>
    </row>
    <row r="263" spans="1:19" ht="14.4" customHeight="1" x14ac:dyDescent="0.3">
      <c r="A263" s="831" t="s">
        <v>3475</v>
      </c>
      <c r="B263" s="832" t="s">
        <v>3476</v>
      </c>
      <c r="C263" s="832" t="s">
        <v>614</v>
      </c>
      <c r="D263" s="832" t="s">
        <v>1318</v>
      </c>
      <c r="E263" s="832" t="s">
        <v>3464</v>
      </c>
      <c r="F263" s="832" t="s">
        <v>3515</v>
      </c>
      <c r="G263" s="832" t="s">
        <v>3517</v>
      </c>
      <c r="H263" s="849">
        <v>38</v>
      </c>
      <c r="I263" s="849">
        <v>9538</v>
      </c>
      <c r="J263" s="832">
        <v>1.6521739130434783</v>
      </c>
      <c r="K263" s="832">
        <v>251</v>
      </c>
      <c r="L263" s="849">
        <v>23</v>
      </c>
      <c r="M263" s="849">
        <v>5773</v>
      </c>
      <c r="N263" s="832">
        <v>1</v>
      </c>
      <c r="O263" s="832">
        <v>251</v>
      </c>
      <c r="P263" s="849">
        <v>41</v>
      </c>
      <c r="Q263" s="849">
        <v>10332</v>
      </c>
      <c r="R263" s="837">
        <v>1.789710722328079</v>
      </c>
      <c r="S263" s="850">
        <v>252</v>
      </c>
    </row>
    <row r="264" spans="1:19" ht="14.4" customHeight="1" x14ac:dyDescent="0.3">
      <c r="A264" s="831" t="s">
        <v>3475</v>
      </c>
      <c r="B264" s="832" t="s">
        <v>3476</v>
      </c>
      <c r="C264" s="832" t="s">
        <v>614</v>
      </c>
      <c r="D264" s="832" t="s">
        <v>1318</v>
      </c>
      <c r="E264" s="832" t="s">
        <v>3464</v>
      </c>
      <c r="F264" s="832" t="s">
        <v>3518</v>
      </c>
      <c r="G264" s="832" t="s">
        <v>3519</v>
      </c>
      <c r="H264" s="849">
        <v>25</v>
      </c>
      <c r="I264" s="849">
        <v>3150</v>
      </c>
      <c r="J264" s="832">
        <v>0.4098360655737705</v>
      </c>
      <c r="K264" s="832">
        <v>126</v>
      </c>
      <c r="L264" s="849">
        <v>61</v>
      </c>
      <c r="M264" s="849">
        <v>7686</v>
      </c>
      <c r="N264" s="832">
        <v>1</v>
      </c>
      <c r="O264" s="832">
        <v>126</v>
      </c>
      <c r="P264" s="849">
        <v>72</v>
      </c>
      <c r="Q264" s="849">
        <v>9144</v>
      </c>
      <c r="R264" s="837">
        <v>1.189695550351288</v>
      </c>
      <c r="S264" s="850">
        <v>127</v>
      </c>
    </row>
    <row r="265" spans="1:19" ht="14.4" customHeight="1" x14ac:dyDescent="0.3">
      <c r="A265" s="831" t="s">
        <v>3475</v>
      </c>
      <c r="B265" s="832" t="s">
        <v>3476</v>
      </c>
      <c r="C265" s="832" t="s">
        <v>614</v>
      </c>
      <c r="D265" s="832" t="s">
        <v>1318</v>
      </c>
      <c r="E265" s="832" t="s">
        <v>3464</v>
      </c>
      <c r="F265" s="832" t="s">
        <v>3518</v>
      </c>
      <c r="G265" s="832" t="s">
        <v>3520</v>
      </c>
      <c r="H265" s="849">
        <v>48</v>
      </c>
      <c r="I265" s="849">
        <v>6048</v>
      </c>
      <c r="J265" s="832">
        <v>0.8</v>
      </c>
      <c r="K265" s="832">
        <v>126</v>
      </c>
      <c r="L265" s="849">
        <v>60</v>
      </c>
      <c r="M265" s="849">
        <v>7560</v>
      </c>
      <c r="N265" s="832">
        <v>1</v>
      </c>
      <c r="O265" s="832">
        <v>126</v>
      </c>
      <c r="P265" s="849">
        <v>67</v>
      </c>
      <c r="Q265" s="849">
        <v>8509</v>
      </c>
      <c r="R265" s="837">
        <v>1.1255291005291006</v>
      </c>
      <c r="S265" s="850">
        <v>127</v>
      </c>
    </row>
    <row r="266" spans="1:19" ht="14.4" customHeight="1" x14ac:dyDescent="0.3">
      <c r="A266" s="831" t="s">
        <v>3475</v>
      </c>
      <c r="B266" s="832" t="s">
        <v>3476</v>
      </c>
      <c r="C266" s="832" t="s">
        <v>614</v>
      </c>
      <c r="D266" s="832" t="s">
        <v>1318</v>
      </c>
      <c r="E266" s="832" t="s">
        <v>3464</v>
      </c>
      <c r="F266" s="832" t="s">
        <v>3526</v>
      </c>
      <c r="G266" s="832" t="s">
        <v>3527</v>
      </c>
      <c r="H266" s="849">
        <v>26</v>
      </c>
      <c r="I266" s="849">
        <v>4238</v>
      </c>
      <c r="J266" s="832">
        <v>0.89655172413793105</v>
      </c>
      <c r="K266" s="832">
        <v>163</v>
      </c>
      <c r="L266" s="849">
        <v>29</v>
      </c>
      <c r="M266" s="849">
        <v>4727</v>
      </c>
      <c r="N266" s="832">
        <v>1</v>
      </c>
      <c r="O266" s="832">
        <v>163</v>
      </c>
      <c r="P266" s="849">
        <v>47</v>
      </c>
      <c r="Q266" s="849">
        <v>7708</v>
      </c>
      <c r="R266" s="837">
        <v>1.6306325364924898</v>
      </c>
      <c r="S266" s="850">
        <v>164</v>
      </c>
    </row>
    <row r="267" spans="1:19" ht="14.4" customHeight="1" x14ac:dyDescent="0.3">
      <c r="A267" s="831" t="s">
        <v>3475</v>
      </c>
      <c r="B267" s="832" t="s">
        <v>3476</v>
      </c>
      <c r="C267" s="832" t="s">
        <v>614</v>
      </c>
      <c r="D267" s="832" t="s">
        <v>1318</v>
      </c>
      <c r="E267" s="832" t="s">
        <v>3464</v>
      </c>
      <c r="F267" s="832" t="s">
        <v>3526</v>
      </c>
      <c r="G267" s="832" t="s">
        <v>3528</v>
      </c>
      <c r="H267" s="849">
        <v>26</v>
      </c>
      <c r="I267" s="849">
        <v>4238</v>
      </c>
      <c r="J267" s="832">
        <v>0.83870967741935487</v>
      </c>
      <c r="K267" s="832">
        <v>163</v>
      </c>
      <c r="L267" s="849">
        <v>31</v>
      </c>
      <c r="M267" s="849">
        <v>5053</v>
      </c>
      <c r="N267" s="832">
        <v>1</v>
      </c>
      <c r="O267" s="832">
        <v>163</v>
      </c>
      <c r="P267" s="849">
        <v>37</v>
      </c>
      <c r="Q267" s="849">
        <v>6068</v>
      </c>
      <c r="R267" s="837">
        <v>1.2008707698396992</v>
      </c>
      <c r="S267" s="850">
        <v>164</v>
      </c>
    </row>
    <row r="268" spans="1:19" ht="14.4" customHeight="1" x14ac:dyDescent="0.3">
      <c r="A268" s="831" t="s">
        <v>3475</v>
      </c>
      <c r="B268" s="832" t="s">
        <v>3476</v>
      </c>
      <c r="C268" s="832" t="s">
        <v>614</v>
      </c>
      <c r="D268" s="832" t="s">
        <v>1318</v>
      </c>
      <c r="E268" s="832" t="s">
        <v>3464</v>
      </c>
      <c r="F268" s="832" t="s">
        <v>3529</v>
      </c>
      <c r="G268" s="832" t="s">
        <v>3530</v>
      </c>
      <c r="H268" s="849">
        <v>160</v>
      </c>
      <c r="I268" s="849">
        <v>5333.33</v>
      </c>
      <c r="J268" s="832">
        <v>0.97560855145820036</v>
      </c>
      <c r="K268" s="832">
        <v>33.333312499999998</v>
      </c>
      <c r="L268" s="849">
        <v>164</v>
      </c>
      <c r="M268" s="849">
        <v>5466.67</v>
      </c>
      <c r="N268" s="832">
        <v>1</v>
      </c>
      <c r="O268" s="832">
        <v>33.333353658536588</v>
      </c>
      <c r="P268" s="849">
        <v>232</v>
      </c>
      <c r="Q268" s="849">
        <v>7733.33</v>
      </c>
      <c r="R268" s="837">
        <v>1.414632674004467</v>
      </c>
      <c r="S268" s="850">
        <v>33.333318965517243</v>
      </c>
    </row>
    <row r="269" spans="1:19" ht="14.4" customHeight="1" x14ac:dyDescent="0.3">
      <c r="A269" s="831" t="s">
        <v>3475</v>
      </c>
      <c r="B269" s="832" t="s">
        <v>3476</v>
      </c>
      <c r="C269" s="832" t="s">
        <v>614</v>
      </c>
      <c r="D269" s="832" t="s">
        <v>1318</v>
      </c>
      <c r="E269" s="832" t="s">
        <v>3464</v>
      </c>
      <c r="F269" s="832" t="s">
        <v>3529</v>
      </c>
      <c r="G269" s="832" t="s">
        <v>3531</v>
      </c>
      <c r="H269" s="849">
        <v>1</v>
      </c>
      <c r="I269" s="849">
        <v>33.33</v>
      </c>
      <c r="J269" s="832"/>
      <c r="K269" s="832">
        <v>33.33</v>
      </c>
      <c r="L269" s="849"/>
      <c r="M269" s="849"/>
      <c r="N269" s="832"/>
      <c r="O269" s="832"/>
      <c r="P269" s="849"/>
      <c r="Q269" s="849"/>
      <c r="R269" s="837"/>
      <c r="S269" s="850"/>
    </row>
    <row r="270" spans="1:19" ht="14.4" customHeight="1" x14ac:dyDescent="0.3">
      <c r="A270" s="831" t="s">
        <v>3475</v>
      </c>
      <c r="B270" s="832" t="s">
        <v>3476</v>
      </c>
      <c r="C270" s="832" t="s">
        <v>614</v>
      </c>
      <c r="D270" s="832" t="s">
        <v>1318</v>
      </c>
      <c r="E270" s="832" t="s">
        <v>3464</v>
      </c>
      <c r="F270" s="832" t="s">
        <v>3535</v>
      </c>
      <c r="G270" s="832" t="s">
        <v>3537</v>
      </c>
      <c r="H270" s="849"/>
      <c r="I270" s="849"/>
      <c r="J270" s="832"/>
      <c r="K270" s="832"/>
      <c r="L270" s="849"/>
      <c r="M270" s="849"/>
      <c r="N270" s="832"/>
      <c r="O270" s="832"/>
      <c r="P270" s="849">
        <v>1</v>
      </c>
      <c r="Q270" s="849">
        <v>37</v>
      </c>
      <c r="R270" s="837"/>
      <c r="S270" s="850">
        <v>37</v>
      </c>
    </row>
    <row r="271" spans="1:19" ht="14.4" customHeight="1" x14ac:dyDescent="0.3">
      <c r="A271" s="831" t="s">
        <v>3475</v>
      </c>
      <c r="B271" s="832" t="s">
        <v>3476</v>
      </c>
      <c r="C271" s="832" t="s">
        <v>614</v>
      </c>
      <c r="D271" s="832" t="s">
        <v>1318</v>
      </c>
      <c r="E271" s="832" t="s">
        <v>3464</v>
      </c>
      <c r="F271" s="832" t="s">
        <v>3469</v>
      </c>
      <c r="G271" s="832" t="s">
        <v>3538</v>
      </c>
      <c r="H271" s="849">
        <v>32</v>
      </c>
      <c r="I271" s="849">
        <v>2752</v>
      </c>
      <c r="J271" s="832">
        <v>0.91428571428571426</v>
      </c>
      <c r="K271" s="832">
        <v>86</v>
      </c>
      <c r="L271" s="849">
        <v>35</v>
      </c>
      <c r="M271" s="849">
        <v>3010</v>
      </c>
      <c r="N271" s="832">
        <v>1</v>
      </c>
      <c r="O271" s="832">
        <v>86</v>
      </c>
      <c r="P271" s="849">
        <v>52</v>
      </c>
      <c r="Q271" s="849">
        <v>4472</v>
      </c>
      <c r="R271" s="837">
        <v>1.4857142857142858</v>
      </c>
      <c r="S271" s="850">
        <v>86</v>
      </c>
    </row>
    <row r="272" spans="1:19" ht="14.4" customHeight="1" x14ac:dyDescent="0.3">
      <c r="A272" s="831" t="s">
        <v>3475</v>
      </c>
      <c r="B272" s="832" t="s">
        <v>3476</v>
      </c>
      <c r="C272" s="832" t="s">
        <v>614</v>
      </c>
      <c r="D272" s="832" t="s">
        <v>1318</v>
      </c>
      <c r="E272" s="832" t="s">
        <v>3464</v>
      </c>
      <c r="F272" s="832" t="s">
        <v>3469</v>
      </c>
      <c r="G272" s="832" t="s">
        <v>3470</v>
      </c>
      <c r="H272" s="849">
        <v>30</v>
      </c>
      <c r="I272" s="849">
        <v>2580</v>
      </c>
      <c r="J272" s="832">
        <v>0.75</v>
      </c>
      <c r="K272" s="832">
        <v>86</v>
      </c>
      <c r="L272" s="849">
        <v>40</v>
      </c>
      <c r="M272" s="849">
        <v>3440</v>
      </c>
      <c r="N272" s="832">
        <v>1</v>
      </c>
      <c r="O272" s="832">
        <v>86</v>
      </c>
      <c r="P272" s="849">
        <v>42</v>
      </c>
      <c r="Q272" s="849">
        <v>3612</v>
      </c>
      <c r="R272" s="837">
        <v>1.05</v>
      </c>
      <c r="S272" s="850">
        <v>86</v>
      </c>
    </row>
    <row r="273" spans="1:19" ht="14.4" customHeight="1" x14ac:dyDescent="0.3">
      <c r="A273" s="831" t="s">
        <v>3475</v>
      </c>
      <c r="B273" s="832" t="s">
        <v>3476</v>
      </c>
      <c r="C273" s="832" t="s">
        <v>614</v>
      </c>
      <c r="D273" s="832" t="s">
        <v>1318</v>
      </c>
      <c r="E273" s="832" t="s">
        <v>3464</v>
      </c>
      <c r="F273" s="832" t="s">
        <v>3539</v>
      </c>
      <c r="G273" s="832" t="s">
        <v>3541</v>
      </c>
      <c r="H273" s="849"/>
      <c r="I273" s="849"/>
      <c r="J273" s="832"/>
      <c r="K273" s="832"/>
      <c r="L273" s="849">
        <v>1</v>
      </c>
      <c r="M273" s="849">
        <v>154</v>
      </c>
      <c r="N273" s="832">
        <v>1</v>
      </c>
      <c r="O273" s="832">
        <v>154</v>
      </c>
      <c r="P273" s="849"/>
      <c r="Q273" s="849"/>
      <c r="R273" s="837"/>
      <c r="S273" s="850"/>
    </row>
    <row r="274" spans="1:19" ht="14.4" customHeight="1" x14ac:dyDescent="0.3">
      <c r="A274" s="831" t="s">
        <v>3475</v>
      </c>
      <c r="B274" s="832" t="s">
        <v>3476</v>
      </c>
      <c r="C274" s="832" t="s">
        <v>614</v>
      </c>
      <c r="D274" s="832" t="s">
        <v>1318</v>
      </c>
      <c r="E274" s="832" t="s">
        <v>3464</v>
      </c>
      <c r="F274" s="832" t="s">
        <v>3542</v>
      </c>
      <c r="G274" s="832" t="s">
        <v>3544</v>
      </c>
      <c r="H274" s="849"/>
      <c r="I274" s="849"/>
      <c r="J274" s="832"/>
      <c r="K274" s="832"/>
      <c r="L274" s="849">
        <v>1</v>
      </c>
      <c r="M274" s="849">
        <v>32</v>
      </c>
      <c r="N274" s="832">
        <v>1</v>
      </c>
      <c r="O274" s="832">
        <v>32</v>
      </c>
      <c r="P274" s="849"/>
      <c r="Q274" s="849"/>
      <c r="R274" s="837"/>
      <c r="S274" s="850"/>
    </row>
    <row r="275" spans="1:19" ht="14.4" customHeight="1" x14ac:dyDescent="0.3">
      <c r="A275" s="831" t="s">
        <v>3475</v>
      </c>
      <c r="B275" s="832" t="s">
        <v>3476</v>
      </c>
      <c r="C275" s="832" t="s">
        <v>614</v>
      </c>
      <c r="D275" s="832" t="s">
        <v>1318</v>
      </c>
      <c r="E275" s="832" t="s">
        <v>3464</v>
      </c>
      <c r="F275" s="832" t="s">
        <v>3551</v>
      </c>
      <c r="G275" s="832" t="s">
        <v>3552</v>
      </c>
      <c r="H275" s="849"/>
      <c r="I275" s="849"/>
      <c r="J275" s="832"/>
      <c r="K275" s="832"/>
      <c r="L275" s="849">
        <v>1</v>
      </c>
      <c r="M275" s="849">
        <v>74</v>
      </c>
      <c r="N275" s="832">
        <v>1</v>
      </c>
      <c r="O275" s="832">
        <v>74</v>
      </c>
      <c r="P275" s="849"/>
      <c r="Q275" s="849"/>
      <c r="R275" s="837"/>
      <c r="S275" s="850"/>
    </row>
    <row r="276" spans="1:19" ht="14.4" customHeight="1" x14ac:dyDescent="0.3">
      <c r="A276" s="831" t="s">
        <v>3475</v>
      </c>
      <c r="B276" s="832" t="s">
        <v>3476</v>
      </c>
      <c r="C276" s="832" t="s">
        <v>614</v>
      </c>
      <c r="D276" s="832" t="s">
        <v>1318</v>
      </c>
      <c r="E276" s="832" t="s">
        <v>3464</v>
      </c>
      <c r="F276" s="832" t="s">
        <v>3569</v>
      </c>
      <c r="G276" s="832" t="s">
        <v>3571</v>
      </c>
      <c r="H276" s="849">
        <v>1</v>
      </c>
      <c r="I276" s="849">
        <v>59</v>
      </c>
      <c r="J276" s="832"/>
      <c r="K276" s="832">
        <v>59</v>
      </c>
      <c r="L276" s="849"/>
      <c r="M276" s="849"/>
      <c r="N276" s="832"/>
      <c r="O276" s="832"/>
      <c r="P276" s="849"/>
      <c r="Q276" s="849"/>
      <c r="R276" s="837"/>
      <c r="S276" s="850"/>
    </row>
    <row r="277" spans="1:19" ht="14.4" customHeight="1" x14ac:dyDescent="0.3">
      <c r="A277" s="831" t="s">
        <v>3475</v>
      </c>
      <c r="B277" s="832" t="s">
        <v>3476</v>
      </c>
      <c r="C277" s="832" t="s">
        <v>614</v>
      </c>
      <c r="D277" s="832" t="s">
        <v>1318</v>
      </c>
      <c r="E277" s="832" t="s">
        <v>3464</v>
      </c>
      <c r="F277" s="832" t="s">
        <v>3578</v>
      </c>
      <c r="G277" s="832" t="s">
        <v>3579</v>
      </c>
      <c r="H277" s="849"/>
      <c r="I277" s="849"/>
      <c r="J277" s="832"/>
      <c r="K277" s="832"/>
      <c r="L277" s="849"/>
      <c r="M277" s="849"/>
      <c r="N277" s="832"/>
      <c r="O277" s="832"/>
      <c r="P277" s="849">
        <v>1</v>
      </c>
      <c r="Q277" s="849">
        <v>133</v>
      </c>
      <c r="R277" s="837"/>
      <c r="S277" s="850">
        <v>133</v>
      </c>
    </row>
    <row r="278" spans="1:19" ht="14.4" customHeight="1" x14ac:dyDescent="0.3">
      <c r="A278" s="831" t="s">
        <v>3475</v>
      </c>
      <c r="B278" s="832" t="s">
        <v>3476</v>
      </c>
      <c r="C278" s="832" t="s">
        <v>614</v>
      </c>
      <c r="D278" s="832" t="s">
        <v>1318</v>
      </c>
      <c r="E278" s="832" t="s">
        <v>3464</v>
      </c>
      <c r="F278" s="832" t="s">
        <v>3583</v>
      </c>
      <c r="G278" s="832" t="s">
        <v>3584</v>
      </c>
      <c r="H278" s="849">
        <v>2</v>
      </c>
      <c r="I278" s="849">
        <v>172</v>
      </c>
      <c r="J278" s="832">
        <v>1</v>
      </c>
      <c r="K278" s="832">
        <v>86</v>
      </c>
      <c r="L278" s="849">
        <v>2</v>
      </c>
      <c r="M278" s="849">
        <v>172</v>
      </c>
      <c r="N278" s="832">
        <v>1</v>
      </c>
      <c r="O278" s="832">
        <v>86</v>
      </c>
      <c r="P278" s="849">
        <v>1</v>
      </c>
      <c r="Q278" s="849">
        <v>87</v>
      </c>
      <c r="R278" s="837">
        <v>0.5058139534883721</v>
      </c>
      <c r="S278" s="850">
        <v>87</v>
      </c>
    </row>
    <row r="279" spans="1:19" ht="14.4" customHeight="1" x14ac:dyDescent="0.3">
      <c r="A279" s="831" t="s">
        <v>3475</v>
      </c>
      <c r="B279" s="832" t="s">
        <v>3476</v>
      </c>
      <c r="C279" s="832" t="s">
        <v>614</v>
      </c>
      <c r="D279" s="832" t="s">
        <v>1318</v>
      </c>
      <c r="E279" s="832" t="s">
        <v>3464</v>
      </c>
      <c r="F279" s="832" t="s">
        <v>3583</v>
      </c>
      <c r="G279" s="832" t="s">
        <v>3585</v>
      </c>
      <c r="H279" s="849">
        <v>8</v>
      </c>
      <c r="I279" s="849">
        <v>688</v>
      </c>
      <c r="J279" s="832">
        <v>0.61538461538461542</v>
      </c>
      <c r="K279" s="832">
        <v>86</v>
      </c>
      <c r="L279" s="849">
        <v>13</v>
      </c>
      <c r="M279" s="849">
        <v>1118</v>
      </c>
      <c r="N279" s="832">
        <v>1</v>
      </c>
      <c r="O279" s="832">
        <v>86</v>
      </c>
      <c r="P279" s="849">
        <v>9</v>
      </c>
      <c r="Q279" s="849">
        <v>783</v>
      </c>
      <c r="R279" s="837">
        <v>0.70035778175313057</v>
      </c>
      <c r="S279" s="850">
        <v>87</v>
      </c>
    </row>
    <row r="280" spans="1:19" ht="14.4" customHeight="1" x14ac:dyDescent="0.3">
      <c r="A280" s="831" t="s">
        <v>3475</v>
      </c>
      <c r="B280" s="832" t="s">
        <v>3476</v>
      </c>
      <c r="C280" s="832" t="s">
        <v>614</v>
      </c>
      <c r="D280" s="832" t="s">
        <v>1319</v>
      </c>
      <c r="E280" s="832" t="s">
        <v>3461</v>
      </c>
      <c r="F280" s="832" t="s">
        <v>3462</v>
      </c>
      <c r="G280" s="832" t="s">
        <v>3463</v>
      </c>
      <c r="H280" s="849">
        <v>5.4</v>
      </c>
      <c r="I280" s="849">
        <v>815.56</v>
      </c>
      <c r="J280" s="832">
        <v>1.3848870776023094</v>
      </c>
      <c r="K280" s="832">
        <v>151.0296296296296</v>
      </c>
      <c r="L280" s="849">
        <v>3.9</v>
      </c>
      <c r="M280" s="849">
        <v>588.9</v>
      </c>
      <c r="N280" s="832">
        <v>1</v>
      </c>
      <c r="O280" s="832">
        <v>151</v>
      </c>
      <c r="P280" s="849">
        <v>6.1499999999999995</v>
      </c>
      <c r="Q280" s="849">
        <v>428.03999999999996</v>
      </c>
      <c r="R280" s="837">
        <v>0.72684666327050429</v>
      </c>
      <c r="S280" s="850">
        <v>69.599999999999994</v>
      </c>
    </row>
    <row r="281" spans="1:19" ht="14.4" customHeight="1" x14ac:dyDescent="0.3">
      <c r="A281" s="831" t="s">
        <v>3475</v>
      </c>
      <c r="B281" s="832" t="s">
        <v>3476</v>
      </c>
      <c r="C281" s="832" t="s">
        <v>614</v>
      </c>
      <c r="D281" s="832" t="s">
        <v>1319</v>
      </c>
      <c r="E281" s="832" t="s">
        <v>3461</v>
      </c>
      <c r="F281" s="832" t="s">
        <v>3477</v>
      </c>
      <c r="G281" s="832" t="s">
        <v>793</v>
      </c>
      <c r="H281" s="849">
        <v>15.5</v>
      </c>
      <c r="I281" s="849">
        <v>327.51</v>
      </c>
      <c r="J281" s="832">
        <v>0.60920758928571428</v>
      </c>
      <c r="K281" s="832">
        <v>21.129677419354838</v>
      </c>
      <c r="L281" s="849">
        <v>32</v>
      </c>
      <c r="M281" s="849">
        <v>537.6</v>
      </c>
      <c r="N281" s="832">
        <v>1</v>
      </c>
      <c r="O281" s="832">
        <v>16.8</v>
      </c>
      <c r="P281" s="849">
        <v>40</v>
      </c>
      <c r="Q281" s="849">
        <v>672</v>
      </c>
      <c r="R281" s="837">
        <v>1.25</v>
      </c>
      <c r="S281" s="850">
        <v>16.8</v>
      </c>
    </row>
    <row r="282" spans="1:19" ht="14.4" customHeight="1" x14ac:dyDescent="0.3">
      <c r="A282" s="831" t="s">
        <v>3475</v>
      </c>
      <c r="B282" s="832" t="s">
        <v>3476</v>
      </c>
      <c r="C282" s="832" t="s">
        <v>614</v>
      </c>
      <c r="D282" s="832" t="s">
        <v>1319</v>
      </c>
      <c r="E282" s="832" t="s">
        <v>3461</v>
      </c>
      <c r="F282" s="832" t="s">
        <v>3478</v>
      </c>
      <c r="G282" s="832" t="s">
        <v>798</v>
      </c>
      <c r="H282" s="849">
        <v>10.600000000000001</v>
      </c>
      <c r="I282" s="849">
        <v>2798.9300000000003</v>
      </c>
      <c r="J282" s="832">
        <v>1.4483691855500993</v>
      </c>
      <c r="K282" s="832">
        <v>264.05</v>
      </c>
      <c r="L282" s="849">
        <v>9.2000000000000011</v>
      </c>
      <c r="M282" s="849">
        <v>1932.4699999999998</v>
      </c>
      <c r="N282" s="832">
        <v>1</v>
      </c>
      <c r="O282" s="832">
        <v>210.05108695652169</v>
      </c>
      <c r="P282" s="849">
        <v>16.600000000000001</v>
      </c>
      <c r="Q282" s="849">
        <v>3486.83</v>
      </c>
      <c r="R282" s="837">
        <v>1.8043384890839187</v>
      </c>
      <c r="S282" s="850">
        <v>210.04999999999998</v>
      </c>
    </row>
    <row r="283" spans="1:19" ht="14.4" customHeight="1" x14ac:dyDescent="0.3">
      <c r="A283" s="831" t="s">
        <v>3475</v>
      </c>
      <c r="B283" s="832" t="s">
        <v>3476</v>
      </c>
      <c r="C283" s="832" t="s">
        <v>614</v>
      </c>
      <c r="D283" s="832" t="s">
        <v>1319</v>
      </c>
      <c r="E283" s="832" t="s">
        <v>3464</v>
      </c>
      <c r="F283" s="832" t="s">
        <v>3486</v>
      </c>
      <c r="G283" s="832" t="s">
        <v>3487</v>
      </c>
      <c r="H283" s="849">
        <v>1</v>
      </c>
      <c r="I283" s="849">
        <v>83</v>
      </c>
      <c r="J283" s="832"/>
      <c r="K283" s="832">
        <v>83</v>
      </c>
      <c r="L283" s="849"/>
      <c r="M283" s="849"/>
      <c r="N283" s="832"/>
      <c r="O283" s="832"/>
      <c r="P283" s="849">
        <v>12</v>
      </c>
      <c r="Q283" s="849">
        <v>996</v>
      </c>
      <c r="R283" s="837"/>
      <c r="S283" s="850">
        <v>83</v>
      </c>
    </row>
    <row r="284" spans="1:19" ht="14.4" customHeight="1" x14ac:dyDescent="0.3">
      <c r="A284" s="831" t="s">
        <v>3475</v>
      </c>
      <c r="B284" s="832" t="s">
        <v>3476</v>
      </c>
      <c r="C284" s="832" t="s">
        <v>614</v>
      </c>
      <c r="D284" s="832" t="s">
        <v>1319</v>
      </c>
      <c r="E284" s="832" t="s">
        <v>3464</v>
      </c>
      <c r="F284" s="832" t="s">
        <v>3486</v>
      </c>
      <c r="G284" s="832" t="s">
        <v>3488</v>
      </c>
      <c r="H284" s="849"/>
      <c r="I284" s="849"/>
      <c r="J284" s="832"/>
      <c r="K284" s="832"/>
      <c r="L284" s="849">
        <v>2</v>
      </c>
      <c r="M284" s="849">
        <v>166</v>
      </c>
      <c r="N284" s="832">
        <v>1</v>
      </c>
      <c r="O284" s="832">
        <v>83</v>
      </c>
      <c r="P284" s="849">
        <v>2</v>
      </c>
      <c r="Q284" s="849">
        <v>166</v>
      </c>
      <c r="R284" s="837">
        <v>1</v>
      </c>
      <c r="S284" s="850">
        <v>83</v>
      </c>
    </row>
    <row r="285" spans="1:19" ht="14.4" customHeight="1" x14ac:dyDescent="0.3">
      <c r="A285" s="831" t="s">
        <v>3475</v>
      </c>
      <c r="B285" s="832" t="s">
        <v>3476</v>
      </c>
      <c r="C285" s="832" t="s">
        <v>614</v>
      </c>
      <c r="D285" s="832" t="s">
        <v>1319</v>
      </c>
      <c r="E285" s="832" t="s">
        <v>3464</v>
      </c>
      <c r="F285" s="832" t="s">
        <v>3489</v>
      </c>
      <c r="G285" s="832" t="s">
        <v>3490</v>
      </c>
      <c r="H285" s="849">
        <v>7</v>
      </c>
      <c r="I285" s="849">
        <v>742</v>
      </c>
      <c r="J285" s="832">
        <v>1.1666666666666667</v>
      </c>
      <c r="K285" s="832">
        <v>106</v>
      </c>
      <c r="L285" s="849">
        <v>6</v>
      </c>
      <c r="M285" s="849">
        <v>636</v>
      </c>
      <c r="N285" s="832">
        <v>1</v>
      </c>
      <c r="O285" s="832">
        <v>106</v>
      </c>
      <c r="P285" s="849">
        <v>3</v>
      </c>
      <c r="Q285" s="849">
        <v>318</v>
      </c>
      <c r="R285" s="837">
        <v>0.5</v>
      </c>
      <c r="S285" s="850">
        <v>106</v>
      </c>
    </row>
    <row r="286" spans="1:19" ht="14.4" customHeight="1" x14ac:dyDescent="0.3">
      <c r="A286" s="831" t="s">
        <v>3475</v>
      </c>
      <c r="B286" s="832" t="s">
        <v>3476</v>
      </c>
      <c r="C286" s="832" t="s">
        <v>614</v>
      </c>
      <c r="D286" s="832" t="s">
        <v>1319</v>
      </c>
      <c r="E286" s="832" t="s">
        <v>3464</v>
      </c>
      <c r="F286" s="832" t="s">
        <v>3489</v>
      </c>
      <c r="G286" s="832" t="s">
        <v>3491</v>
      </c>
      <c r="H286" s="849">
        <v>8</v>
      </c>
      <c r="I286" s="849">
        <v>848</v>
      </c>
      <c r="J286" s="832">
        <v>1</v>
      </c>
      <c r="K286" s="832">
        <v>106</v>
      </c>
      <c r="L286" s="849">
        <v>8</v>
      </c>
      <c r="M286" s="849">
        <v>848</v>
      </c>
      <c r="N286" s="832">
        <v>1</v>
      </c>
      <c r="O286" s="832">
        <v>106</v>
      </c>
      <c r="P286" s="849">
        <v>9</v>
      </c>
      <c r="Q286" s="849">
        <v>954</v>
      </c>
      <c r="R286" s="837">
        <v>1.125</v>
      </c>
      <c r="S286" s="850">
        <v>106</v>
      </c>
    </row>
    <row r="287" spans="1:19" ht="14.4" customHeight="1" x14ac:dyDescent="0.3">
      <c r="A287" s="831" t="s">
        <v>3475</v>
      </c>
      <c r="B287" s="832" t="s">
        <v>3476</v>
      </c>
      <c r="C287" s="832" t="s">
        <v>614</v>
      </c>
      <c r="D287" s="832" t="s">
        <v>1319</v>
      </c>
      <c r="E287" s="832" t="s">
        <v>3464</v>
      </c>
      <c r="F287" s="832" t="s">
        <v>3492</v>
      </c>
      <c r="G287" s="832" t="s">
        <v>3493</v>
      </c>
      <c r="H287" s="849">
        <v>2</v>
      </c>
      <c r="I287" s="849">
        <v>74</v>
      </c>
      <c r="J287" s="832">
        <v>2</v>
      </c>
      <c r="K287" s="832">
        <v>37</v>
      </c>
      <c r="L287" s="849">
        <v>1</v>
      </c>
      <c r="M287" s="849">
        <v>37</v>
      </c>
      <c r="N287" s="832">
        <v>1</v>
      </c>
      <c r="O287" s="832">
        <v>37</v>
      </c>
      <c r="P287" s="849">
        <v>2</v>
      </c>
      <c r="Q287" s="849">
        <v>74</v>
      </c>
      <c r="R287" s="837">
        <v>2</v>
      </c>
      <c r="S287" s="850">
        <v>37</v>
      </c>
    </row>
    <row r="288" spans="1:19" ht="14.4" customHeight="1" x14ac:dyDescent="0.3">
      <c r="A288" s="831" t="s">
        <v>3475</v>
      </c>
      <c r="B288" s="832" t="s">
        <v>3476</v>
      </c>
      <c r="C288" s="832" t="s">
        <v>614</v>
      </c>
      <c r="D288" s="832" t="s">
        <v>1319</v>
      </c>
      <c r="E288" s="832" t="s">
        <v>3464</v>
      </c>
      <c r="F288" s="832" t="s">
        <v>3492</v>
      </c>
      <c r="G288" s="832" t="s">
        <v>3494</v>
      </c>
      <c r="H288" s="849">
        <v>3</v>
      </c>
      <c r="I288" s="849">
        <v>111</v>
      </c>
      <c r="J288" s="832">
        <v>1</v>
      </c>
      <c r="K288" s="832">
        <v>37</v>
      </c>
      <c r="L288" s="849">
        <v>3</v>
      </c>
      <c r="M288" s="849">
        <v>111</v>
      </c>
      <c r="N288" s="832">
        <v>1</v>
      </c>
      <c r="O288" s="832">
        <v>37</v>
      </c>
      <c r="P288" s="849">
        <v>1</v>
      </c>
      <c r="Q288" s="849">
        <v>37</v>
      </c>
      <c r="R288" s="837">
        <v>0.33333333333333331</v>
      </c>
      <c r="S288" s="850">
        <v>37</v>
      </c>
    </row>
    <row r="289" spans="1:19" ht="14.4" customHeight="1" x14ac:dyDescent="0.3">
      <c r="A289" s="831" t="s">
        <v>3475</v>
      </c>
      <c r="B289" s="832" t="s">
        <v>3476</v>
      </c>
      <c r="C289" s="832" t="s">
        <v>614</v>
      </c>
      <c r="D289" s="832" t="s">
        <v>1319</v>
      </c>
      <c r="E289" s="832" t="s">
        <v>3464</v>
      </c>
      <c r="F289" s="832" t="s">
        <v>3499</v>
      </c>
      <c r="G289" s="832" t="s">
        <v>3500</v>
      </c>
      <c r="H289" s="849">
        <v>1</v>
      </c>
      <c r="I289" s="849">
        <v>207</v>
      </c>
      <c r="J289" s="832"/>
      <c r="K289" s="832">
        <v>207</v>
      </c>
      <c r="L289" s="849"/>
      <c r="M289" s="849"/>
      <c r="N289" s="832"/>
      <c r="O289" s="832"/>
      <c r="P289" s="849"/>
      <c r="Q289" s="849"/>
      <c r="R289" s="837"/>
      <c r="S289" s="850"/>
    </row>
    <row r="290" spans="1:19" ht="14.4" customHeight="1" x14ac:dyDescent="0.3">
      <c r="A290" s="831" t="s">
        <v>3475</v>
      </c>
      <c r="B290" s="832" t="s">
        <v>3476</v>
      </c>
      <c r="C290" s="832" t="s">
        <v>614</v>
      </c>
      <c r="D290" s="832" t="s">
        <v>1319</v>
      </c>
      <c r="E290" s="832" t="s">
        <v>3464</v>
      </c>
      <c r="F290" s="832" t="s">
        <v>3499</v>
      </c>
      <c r="G290" s="832" t="s">
        <v>3501</v>
      </c>
      <c r="H290" s="849">
        <v>1</v>
      </c>
      <c r="I290" s="849">
        <v>207</v>
      </c>
      <c r="J290" s="832"/>
      <c r="K290" s="832">
        <v>207</v>
      </c>
      <c r="L290" s="849"/>
      <c r="M290" s="849"/>
      <c r="N290" s="832"/>
      <c r="O290" s="832"/>
      <c r="P290" s="849"/>
      <c r="Q290" s="849"/>
      <c r="R290" s="837"/>
      <c r="S290" s="850"/>
    </row>
    <row r="291" spans="1:19" ht="14.4" customHeight="1" x14ac:dyDescent="0.3">
      <c r="A291" s="831" t="s">
        <v>3475</v>
      </c>
      <c r="B291" s="832" t="s">
        <v>3476</v>
      </c>
      <c r="C291" s="832" t="s">
        <v>614</v>
      </c>
      <c r="D291" s="832" t="s">
        <v>1319</v>
      </c>
      <c r="E291" s="832" t="s">
        <v>3464</v>
      </c>
      <c r="F291" s="832" t="s">
        <v>3502</v>
      </c>
      <c r="G291" s="832" t="s">
        <v>3503</v>
      </c>
      <c r="H291" s="849">
        <v>1</v>
      </c>
      <c r="I291" s="849">
        <v>309</v>
      </c>
      <c r="J291" s="832"/>
      <c r="K291" s="832">
        <v>309</v>
      </c>
      <c r="L291" s="849"/>
      <c r="M291" s="849"/>
      <c r="N291" s="832"/>
      <c r="O291" s="832"/>
      <c r="P291" s="849"/>
      <c r="Q291" s="849"/>
      <c r="R291" s="837"/>
      <c r="S291" s="850"/>
    </row>
    <row r="292" spans="1:19" ht="14.4" customHeight="1" x14ac:dyDescent="0.3">
      <c r="A292" s="831" t="s">
        <v>3475</v>
      </c>
      <c r="B292" s="832" t="s">
        <v>3476</v>
      </c>
      <c r="C292" s="832" t="s">
        <v>614</v>
      </c>
      <c r="D292" s="832" t="s">
        <v>1319</v>
      </c>
      <c r="E292" s="832" t="s">
        <v>3464</v>
      </c>
      <c r="F292" s="832" t="s">
        <v>3502</v>
      </c>
      <c r="G292" s="832" t="s">
        <v>3504</v>
      </c>
      <c r="H292" s="849"/>
      <c r="I292" s="849"/>
      <c r="J292" s="832"/>
      <c r="K292" s="832"/>
      <c r="L292" s="849">
        <v>1</v>
      </c>
      <c r="M292" s="849">
        <v>309</v>
      </c>
      <c r="N292" s="832">
        <v>1</v>
      </c>
      <c r="O292" s="832">
        <v>309</v>
      </c>
      <c r="P292" s="849"/>
      <c r="Q292" s="849"/>
      <c r="R292" s="837"/>
      <c r="S292" s="850"/>
    </row>
    <row r="293" spans="1:19" ht="14.4" customHeight="1" x14ac:dyDescent="0.3">
      <c r="A293" s="831" t="s">
        <v>3475</v>
      </c>
      <c r="B293" s="832" t="s">
        <v>3476</v>
      </c>
      <c r="C293" s="832" t="s">
        <v>614</v>
      </c>
      <c r="D293" s="832" t="s">
        <v>1319</v>
      </c>
      <c r="E293" s="832" t="s">
        <v>3464</v>
      </c>
      <c r="F293" s="832" t="s">
        <v>3507</v>
      </c>
      <c r="G293" s="832" t="s">
        <v>3508</v>
      </c>
      <c r="H293" s="849"/>
      <c r="I293" s="849"/>
      <c r="J293" s="832"/>
      <c r="K293" s="832"/>
      <c r="L293" s="849">
        <v>1</v>
      </c>
      <c r="M293" s="849">
        <v>99</v>
      </c>
      <c r="N293" s="832">
        <v>1</v>
      </c>
      <c r="O293" s="832">
        <v>99</v>
      </c>
      <c r="P293" s="849"/>
      <c r="Q293" s="849"/>
      <c r="R293" s="837"/>
      <c r="S293" s="850"/>
    </row>
    <row r="294" spans="1:19" ht="14.4" customHeight="1" x14ac:dyDescent="0.3">
      <c r="A294" s="831" t="s">
        <v>3475</v>
      </c>
      <c r="B294" s="832" t="s">
        <v>3476</v>
      </c>
      <c r="C294" s="832" t="s">
        <v>614</v>
      </c>
      <c r="D294" s="832" t="s">
        <v>1319</v>
      </c>
      <c r="E294" s="832" t="s">
        <v>3464</v>
      </c>
      <c r="F294" s="832" t="s">
        <v>3507</v>
      </c>
      <c r="G294" s="832" t="s">
        <v>3509</v>
      </c>
      <c r="H294" s="849"/>
      <c r="I294" s="849"/>
      <c r="J294" s="832"/>
      <c r="K294" s="832"/>
      <c r="L294" s="849">
        <v>1</v>
      </c>
      <c r="M294" s="849">
        <v>99</v>
      </c>
      <c r="N294" s="832">
        <v>1</v>
      </c>
      <c r="O294" s="832">
        <v>99</v>
      </c>
      <c r="P294" s="849"/>
      <c r="Q294" s="849"/>
      <c r="R294" s="837"/>
      <c r="S294" s="850"/>
    </row>
    <row r="295" spans="1:19" ht="14.4" customHeight="1" x14ac:dyDescent="0.3">
      <c r="A295" s="831" t="s">
        <v>3475</v>
      </c>
      <c r="B295" s="832" t="s">
        <v>3476</v>
      </c>
      <c r="C295" s="832" t="s">
        <v>614</v>
      </c>
      <c r="D295" s="832" t="s">
        <v>1319</v>
      </c>
      <c r="E295" s="832" t="s">
        <v>3464</v>
      </c>
      <c r="F295" s="832" t="s">
        <v>3512</v>
      </c>
      <c r="G295" s="832" t="s">
        <v>3513</v>
      </c>
      <c r="H295" s="849">
        <v>2</v>
      </c>
      <c r="I295" s="849">
        <v>194</v>
      </c>
      <c r="J295" s="832">
        <v>2</v>
      </c>
      <c r="K295" s="832">
        <v>97</v>
      </c>
      <c r="L295" s="849">
        <v>1</v>
      </c>
      <c r="M295" s="849">
        <v>97</v>
      </c>
      <c r="N295" s="832">
        <v>1</v>
      </c>
      <c r="O295" s="832">
        <v>97</v>
      </c>
      <c r="P295" s="849"/>
      <c r="Q295" s="849"/>
      <c r="R295" s="837"/>
      <c r="S295" s="850"/>
    </row>
    <row r="296" spans="1:19" ht="14.4" customHeight="1" x14ac:dyDescent="0.3">
      <c r="A296" s="831" t="s">
        <v>3475</v>
      </c>
      <c r="B296" s="832" t="s">
        <v>3476</v>
      </c>
      <c r="C296" s="832" t="s">
        <v>614</v>
      </c>
      <c r="D296" s="832" t="s">
        <v>1319</v>
      </c>
      <c r="E296" s="832" t="s">
        <v>3464</v>
      </c>
      <c r="F296" s="832" t="s">
        <v>3512</v>
      </c>
      <c r="G296" s="832" t="s">
        <v>3514</v>
      </c>
      <c r="H296" s="849"/>
      <c r="I296" s="849"/>
      <c r="J296" s="832"/>
      <c r="K296" s="832"/>
      <c r="L296" s="849"/>
      <c r="M296" s="849"/>
      <c r="N296" s="832"/>
      <c r="O296" s="832"/>
      <c r="P296" s="849">
        <v>2</v>
      </c>
      <c r="Q296" s="849">
        <v>162</v>
      </c>
      <c r="R296" s="837"/>
      <c r="S296" s="850">
        <v>81</v>
      </c>
    </row>
    <row r="297" spans="1:19" ht="14.4" customHeight="1" x14ac:dyDescent="0.3">
      <c r="A297" s="831" t="s">
        <v>3475</v>
      </c>
      <c r="B297" s="832" t="s">
        <v>3476</v>
      </c>
      <c r="C297" s="832" t="s">
        <v>614</v>
      </c>
      <c r="D297" s="832" t="s">
        <v>1319</v>
      </c>
      <c r="E297" s="832" t="s">
        <v>3464</v>
      </c>
      <c r="F297" s="832" t="s">
        <v>3515</v>
      </c>
      <c r="G297" s="832" t="s">
        <v>3516</v>
      </c>
      <c r="H297" s="849">
        <v>93</v>
      </c>
      <c r="I297" s="849">
        <v>23343</v>
      </c>
      <c r="J297" s="832">
        <v>1</v>
      </c>
      <c r="K297" s="832">
        <v>251</v>
      </c>
      <c r="L297" s="849">
        <v>93</v>
      </c>
      <c r="M297" s="849">
        <v>23343</v>
      </c>
      <c r="N297" s="832">
        <v>1</v>
      </c>
      <c r="O297" s="832">
        <v>251</v>
      </c>
      <c r="P297" s="849">
        <v>76</v>
      </c>
      <c r="Q297" s="849">
        <v>19152</v>
      </c>
      <c r="R297" s="837">
        <v>0.82046009510345719</v>
      </c>
      <c r="S297" s="850">
        <v>252</v>
      </c>
    </row>
    <row r="298" spans="1:19" ht="14.4" customHeight="1" x14ac:dyDescent="0.3">
      <c r="A298" s="831" t="s">
        <v>3475</v>
      </c>
      <c r="B298" s="832" t="s">
        <v>3476</v>
      </c>
      <c r="C298" s="832" t="s">
        <v>614</v>
      </c>
      <c r="D298" s="832" t="s">
        <v>1319</v>
      </c>
      <c r="E298" s="832" t="s">
        <v>3464</v>
      </c>
      <c r="F298" s="832" t="s">
        <v>3515</v>
      </c>
      <c r="G298" s="832" t="s">
        <v>3517</v>
      </c>
      <c r="H298" s="849">
        <v>28</v>
      </c>
      <c r="I298" s="849">
        <v>7028</v>
      </c>
      <c r="J298" s="832">
        <v>0.29166666666666669</v>
      </c>
      <c r="K298" s="832">
        <v>251</v>
      </c>
      <c r="L298" s="849">
        <v>96</v>
      </c>
      <c r="M298" s="849">
        <v>24096</v>
      </c>
      <c r="N298" s="832">
        <v>1</v>
      </c>
      <c r="O298" s="832">
        <v>251</v>
      </c>
      <c r="P298" s="849">
        <v>73</v>
      </c>
      <c r="Q298" s="849">
        <v>18396</v>
      </c>
      <c r="R298" s="837">
        <v>0.76344621513944222</v>
      </c>
      <c r="S298" s="850">
        <v>252</v>
      </c>
    </row>
    <row r="299" spans="1:19" ht="14.4" customHeight="1" x14ac:dyDescent="0.3">
      <c r="A299" s="831" t="s">
        <v>3475</v>
      </c>
      <c r="B299" s="832" t="s">
        <v>3476</v>
      </c>
      <c r="C299" s="832" t="s">
        <v>614</v>
      </c>
      <c r="D299" s="832" t="s">
        <v>1319</v>
      </c>
      <c r="E299" s="832" t="s">
        <v>3464</v>
      </c>
      <c r="F299" s="832" t="s">
        <v>3518</v>
      </c>
      <c r="G299" s="832" t="s">
        <v>3519</v>
      </c>
      <c r="H299" s="849">
        <v>100</v>
      </c>
      <c r="I299" s="849">
        <v>12600</v>
      </c>
      <c r="J299" s="832">
        <v>0.99009900990099009</v>
      </c>
      <c r="K299" s="832">
        <v>126</v>
      </c>
      <c r="L299" s="849">
        <v>101</v>
      </c>
      <c r="M299" s="849">
        <v>12726</v>
      </c>
      <c r="N299" s="832">
        <v>1</v>
      </c>
      <c r="O299" s="832">
        <v>126</v>
      </c>
      <c r="P299" s="849">
        <v>105</v>
      </c>
      <c r="Q299" s="849">
        <v>13335</v>
      </c>
      <c r="R299" s="837">
        <v>1.0478547854785478</v>
      </c>
      <c r="S299" s="850">
        <v>127</v>
      </c>
    </row>
    <row r="300" spans="1:19" ht="14.4" customHeight="1" x14ac:dyDescent="0.3">
      <c r="A300" s="831" t="s">
        <v>3475</v>
      </c>
      <c r="B300" s="832" t="s">
        <v>3476</v>
      </c>
      <c r="C300" s="832" t="s">
        <v>614</v>
      </c>
      <c r="D300" s="832" t="s">
        <v>1319</v>
      </c>
      <c r="E300" s="832" t="s">
        <v>3464</v>
      </c>
      <c r="F300" s="832" t="s">
        <v>3518</v>
      </c>
      <c r="G300" s="832" t="s">
        <v>3520</v>
      </c>
      <c r="H300" s="849">
        <v>45</v>
      </c>
      <c r="I300" s="849">
        <v>5670</v>
      </c>
      <c r="J300" s="832">
        <v>0.42452830188679247</v>
      </c>
      <c r="K300" s="832">
        <v>126</v>
      </c>
      <c r="L300" s="849">
        <v>106</v>
      </c>
      <c r="M300" s="849">
        <v>13356</v>
      </c>
      <c r="N300" s="832">
        <v>1</v>
      </c>
      <c r="O300" s="832">
        <v>126</v>
      </c>
      <c r="P300" s="849">
        <v>103</v>
      </c>
      <c r="Q300" s="849">
        <v>13081</v>
      </c>
      <c r="R300" s="837">
        <v>0.97941000299490866</v>
      </c>
      <c r="S300" s="850">
        <v>127</v>
      </c>
    </row>
    <row r="301" spans="1:19" ht="14.4" customHeight="1" x14ac:dyDescent="0.3">
      <c r="A301" s="831" t="s">
        <v>3475</v>
      </c>
      <c r="B301" s="832" t="s">
        <v>3476</v>
      </c>
      <c r="C301" s="832" t="s">
        <v>614</v>
      </c>
      <c r="D301" s="832" t="s">
        <v>1319</v>
      </c>
      <c r="E301" s="832" t="s">
        <v>3464</v>
      </c>
      <c r="F301" s="832" t="s">
        <v>3465</v>
      </c>
      <c r="G301" s="832" t="s">
        <v>3466</v>
      </c>
      <c r="H301" s="849"/>
      <c r="I301" s="849"/>
      <c r="J301" s="832"/>
      <c r="K301" s="832"/>
      <c r="L301" s="849">
        <v>1</v>
      </c>
      <c r="M301" s="849">
        <v>1310</v>
      </c>
      <c r="N301" s="832">
        <v>1</v>
      </c>
      <c r="O301" s="832">
        <v>1310</v>
      </c>
      <c r="P301" s="849"/>
      <c r="Q301" s="849"/>
      <c r="R301" s="837"/>
      <c r="S301" s="850"/>
    </row>
    <row r="302" spans="1:19" ht="14.4" customHeight="1" x14ac:dyDescent="0.3">
      <c r="A302" s="831" t="s">
        <v>3475</v>
      </c>
      <c r="B302" s="832" t="s">
        <v>3476</v>
      </c>
      <c r="C302" s="832" t="s">
        <v>614</v>
      </c>
      <c r="D302" s="832" t="s">
        <v>1319</v>
      </c>
      <c r="E302" s="832" t="s">
        <v>3464</v>
      </c>
      <c r="F302" s="832" t="s">
        <v>3526</v>
      </c>
      <c r="G302" s="832" t="s">
        <v>3527</v>
      </c>
      <c r="H302" s="849">
        <v>59</v>
      </c>
      <c r="I302" s="849">
        <v>9617</v>
      </c>
      <c r="J302" s="832">
        <v>1.2291666666666667</v>
      </c>
      <c r="K302" s="832">
        <v>163</v>
      </c>
      <c r="L302" s="849">
        <v>48</v>
      </c>
      <c r="M302" s="849">
        <v>7824</v>
      </c>
      <c r="N302" s="832">
        <v>1</v>
      </c>
      <c r="O302" s="832">
        <v>163</v>
      </c>
      <c r="P302" s="849">
        <v>61</v>
      </c>
      <c r="Q302" s="849">
        <v>10004</v>
      </c>
      <c r="R302" s="837">
        <v>1.2786298568507157</v>
      </c>
      <c r="S302" s="850">
        <v>164</v>
      </c>
    </row>
    <row r="303" spans="1:19" ht="14.4" customHeight="1" x14ac:dyDescent="0.3">
      <c r="A303" s="831" t="s">
        <v>3475</v>
      </c>
      <c r="B303" s="832" t="s">
        <v>3476</v>
      </c>
      <c r="C303" s="832" t="s">
        <v>614</v>
      </c>
      <c r="D303" s="832" t="s">
        <v>1319</v>
      </c>
      <c r="E303" s="832" t="s">
        <v>3464</v>
      </c>
      <c r="F303" s="832" t="s">
        <v>3526</v>
      </c>
      <c r="G303" s="832" t="s">
        <v>3528</v>
      </c>
      <c r="H303" s="849">
        <v>21</v>
      </c>
      <c r="I303" s="849">
        <v>3423</v>
      </c>
      <c r="J303" s="832">
        <v>0.33870967741935482</v>
      </c>
      <c r="K303" s="832">
        <v>163</v>
      </c>
      <c r="L303" s="849">
        <v>62</v>
      </c>
      <c r="M303" s="849">
        <v>10106</v>
      </c>
      <c r="N303" s="832">
        <v>1</v>
      </c>
      <c r="O303" s="832">
        <v>163</v>
      </c>
      <c r="P303" s="849">
        <v>80</v>
      </c>
      <c r="Q303" s="849">
        <v>13120</v>
      </c>
      <c r="R303" s="837">
        <v>1.2982386700969721</v>
      </c>
      <c r="S303" s="850">
        <v>164</v>
      </c>
    </row>
    <row r="304" spans="1:19" ht="14.4" customHeight="1" x14ac:dyDescent="0.3">
      <c r="A304" s="831" t="s">
        <v>3475</v>
      </c>
      <c r="B304" s="832" t="s">
        <v>3476</v>
      </c>
      <c r="C304" s="832" t="s">
        <v>614</v>
      </c>
      <c r="D304" s="832" t="s">
        <v>1319</v>
      </c>
      <c r="E304" s="832" t="s">
        <v>3464</v>
      </c>
      <c r="F304" s="832" t="s">
        <v>3529</v>
      </c>
      <c r="G304" s="832" t="s">
        <v>3530</v>
      </c>
      <c r="H304" s="849">
        <v>238</v>
      </c>
      <c r="I304" s="849">
        <v>7933.34</v>
      </c>
      <c r="J304" s="832">
        <v>0.65027377049180324</v>
      </c>
      <c r="K304" s="832">
        <v>33.333361344537813</v>
      </c>
      <c r="L304" s="849">
        <v>366</v>
      </c>
      <c r="M304" s="849">
        <v>12200</v>
      </c>
      <c r="N304" s="832">
        <v>1</v>
      </c>
      <c r="O304" s="832">
        <v>33.333333333333336</v>
      </c>
      <c r="P304" s="849">
        <v>333</v>
      </c>
      <c r="Q304" s="849">
        <v>11100.01</v>
      </c>
      <c r="R304" s="837">
        <v>0.90983688524590167</v>
      </c>
      <c r="S304" s="850">
        <v>33.333363363363361</v>
      </c>
    </row>
    <row r="305" spans="1:19" ht="14.4" customHeight="1" x14ac:dyDescent="0.3">
      <c r="A305" s="831" t="s">
        <v>3475</v>
      </c>
      <c r="B305" s="832" t="s">
        <v>3476</v>
      </c>
      <c r="C305" s="832" t="s">
        <v>614</v>
      </c>
      <c r="D305" s="832" t="s">
        <v>1319</v>
      </c>
      <c r="E305" s="832" t="s">
        <v>3464</v>
      </c>
      <c r="F305" s="832" t="s">
        <v>3535</v>
      </c>
      <c r="G305" s="832" t="s">
        <v>3537</v>
      </c>
      <c r="H305" s="849"/>
      <c r="I305" s="849"/>
      <c r="J305" s="832"/>
      <c r="K305" s="832"/>
      <c r="L305" s="849">
        <v>1</v>
      </c>
      <c r="M305" s="849">
        <v>37</v>
      </c>
      <c r="N305" s="832">
        <v>1</v>
      </c>
      <c r="O305" s="832">
        <v>37</v>
      </c>
      <c r="P305" s="849"/>
      <c r="Q305" s="849"/>
      <c r="R305" s="837"/>
      <c r="S305" s="850"/>
    </row>
    <row r="306" spans="1:19" ht="14.4" customHeight="1" x14ac:dyDescent="0.3">
      <c r="A306" s="831" t="s">
        <v>3475</v>
      </c>
      <c r="B306" s="832" t="s">
        <v>3476</v>
      </c>
      <c r="C306" s="832" t="s">
        <v>614</v>
      </c>
      <c r="D306" s="832" t="s">
        <v>1319</v>
      </c>
      <c r="E306" s="832" t="s">
        <v>3464</v>
      </c>
      <c r="F306" s="832" t="s">
        <v>3469</v>
      </c>
      <c r="G306" s="832" t="s">
        <v>3538</v>
      </c>
      <c r="H306" s="849">
        <v>60</v>
      </c>
      <c r="I306" s="849">
        <v>5160</v>
      </c>
      <c r="J306" s="832">
        <v>1.25</v>
      </c>
      <c r="K306" s="832">
        <v>86</v>
      </c>
      <c r="L306" s="849">
        <v>48</v>
      </c>
      <c r="M306" s="849">
        <v>4128</v>
      </c>
      <c r="N306" s="832">
        <v>1</v>
      </c>
      <c r="O306" s="832">
        <v>86</v>
      </c>
      <c r="P306" s="849">
        <v>62</v>
      </c>
      <c r="Q306" s="849">
        <v>5332</v>
      </c>
      <c r="R306" s="837">
        <v>1.2916666666666667</v>
      </c>
      <c r="S306" s="850">
        <v>86</v>
      </c>
    </row>
    <row r="307" spans="1:19" ht="14.4" customHeight="1" x14ac:dyDescent="0.3">
      <c r="A307" s="831" t="s">
        <v>3475</v>
      </c>
      <c r="B307" s="832" t="s">
        <v>3476</v>
      </c>
      <c r="C307" s="832" t="s">
        <v>614</v>
      </c>
      <c r="D307" s="832" t="s">
        <v>1319</v>
      </c>
      <c r="E307" s="832" t="s">
        <v>3464</v>
      </c>
      <c r="F307" s="832" t="s">
        <v>3469</v>
      </c>
      <c r="G307" s="832" t="s">
        <v>3470</v>
      </c>
      <c r="H307" s="849">
        <v>22</v>
      </c>
      <c r="I307" s="849">
        <v>1892</v>
      </c>
      <c r="J307" s="832">
        <v>0.36065573770491804</v>
      </c>
      <c r="K307" s="832">
        <v>86</v>
      </c>
      <c r="L307" s="849">
        <v>61</v>
      </c>
      <c r="M307" s="849">
        <v>5246</v>
      </c>
      <c r="N307" s="832">
        <v>1</v>
      </c>
      <c r="O307" s="832">
        <v>86</v>
      </c>
      <c r="P307" s="849">
        <v>80</v>
      </c>
      <c r="Q307" s="849">
        <v>6880</v>
      </c>
      <c r="R307" s="837">
        <v>1.3114754098360655</v>
      </c>
      <c r="S307" s="850">
        <v>86</v>
      </c>
    </row>
    <row r="308" spans="1:19" ht="14.4" customHeight="1" x14ac:dyDescent="0.3">
      <c r="A308" s="831" t="s">
        <v>3475</v>
      </c>
      <c r="B308" s="832" t="s">
        <v>3476</v>
      </c>
      <c r="C308" s="832" t="s">
        <v>614</v>
      </c>
      <c r="D308" s="832" t="s">
        <v>1319</v>
      </c>
      <c r="E308" s="832" t="s">
        <v>3464</v>
      </c>
      <c r="F308" s="832" t="s">
        <v>3553</v>
      </c>
      <c r="G308" s="832" t="s">
        <v>3554</v>
      </c>
      <c r="H308" s="849">
        <v>1</v>
      </c>
      <c r="I308" s="849">
        <v>394</v>
      </c>
      <c r="J308" s="832"/>
      <c r="K308" s="832">
        <v>394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" customHeight="1" x14ac:dyDescent="0.3">
      <c r="A309" s="831" t="s">
        <v>3475</v>
      </c>
      <c r="B309" s="832" t="s">
        <v>3476</v>
      </c>
      <c r="C309" s="832" t="s">
        <v>614</v>
      </c>
      <c r="D309" s="832" t="s">
        <v>1319</v>
      </c>
      <c r="E309" s="832" t="s">
        <v>3464</v>
      </c>
      <c r="F309" s="832" t="s">
        <v>3553</v>
      </c>
      <c r="G309" s="832" t="s">
        <v>3555</v>
      </c>
      <c r="H309" s="849"/>
      <c r="I309" s="849"/>
      <c r="J309" s="832"/>
      <c r="K309" s="832"/>
      <c r="L309" s="849">
        <v>1</v>
      </c>
      <c r="M309" s="849">
        <v>395</v>
      </c>
      <c r="N309" s="832">
        <v>1</v>
      </c>
      <c r="O309" s="832">
        <v>395</v>
      </c>
      <c r="P309" s="849"/>
      <c r="Q309" s="849"/>
      <c r="R309" s="837"/>
      <c r="S309" s="850"/>
    </row>
    <row r="310" spans="1:19" ht="14.4" customHeight="1" x14ac:dyDescent="0.3">
      <c r="A310" s="831" t="s">
        <v>3475</v>
      </c>
      <c r="B310" s="832" t="s">
        <v>3476</v>
      </c>
      <c r="C310" s="832" t="s">
        <v>614</v>
      </c>
      <c r="D310" s="832" t="s">
        <v>1319</v>
      </c>
      <c r="E310" s="832" t="s">
        <v>3464</v>
      </c>
      <c r="F310" s="832" t="s">
        <v>3556</v>
      </c>
      <c r="G310" s="832" t="s">
        <v>3557</v>
      </c>
      <c r="H310" s="849"/>
      <c r="I310" s="849"/>
      <c r="J310" s="832"/>
      <c r="K310" s="832"/>
      <c r="L310" s="849">
        <v>2</v>
      </c>
      <c r="M310" s="849">
        <v>324</v>
      </c>
      <c r="N310" s="832">
        <v>1</v>
      </c>
      <c r="O310" s="832">
        <v>162</v>
      </c>
      <c r="P310" s="849"/>
      <c r="Q310" s="849"/>
      <c r="R310" s="837"/>
      <c r="S310" s="850"/>
    </row>
    <row r="311" spans="1:19" ht="14.4" customHeight="1" x14ac:dyDescent="0.3">
      <c r="A311" s="831" t="s">
        <v>3475</v>
      </c>
      <c r="B311" s="832" t="s">
        <v>3476</v>
      </c>
      <c r="C311" s="832" t="s">
        <v>614</v>
      </c>
      <c r="D311" s="832" t="s">
        <v>1319</v>
      </c>
      <c r="E311" s="832" t="s">
        <v>3464</v>
      </c>
      <c r="F311" s="832" t="s">
        <v>3575</v>
      </c>
      <c r="G311" s="832" t="s">
        <v>3576</v>
      </c>
      <c r="H311" s="849"/>
      <c r="I311" s="849"/>
      <c r="J311" s="832"/>
      <c r="K311" s="832"/>
      <c r="L311" s="849">
        <v>1</v>
      </c>
      <c r="M311" s="849">
        <v>319</v>
      </c>
      <c r="N311" s="832">
        <v>1</v>
      </c>
      <c r="O311" s="832">
        <v>319</v>
      </c>
      <c r="P311" s="849"/>
      <c r="Q311" s="849"/>
      <c r="R311" s="837"/>
      <c r="S311" s="850"/>
    </row>
    <row r="312" spans="1:19" ht="14.4" customHeight="1" x14ac:dyDescent="0.3">
      <c r="A312" s="831" t="s">
        <v>3475</v>
      </c>
      <c r="B312" s="832" t="s">
        <v>3476</v>
      </c>
      <c r="C312" s="832" t="s">
        <v>614</v>
      </c>
      <c r="D312" s="832" t="s">
        <v>1319</v>
      </c>
      <c r="E312" s="832" t="s">
        <v>3464</v>
      </c>
      <c r="F312" s="832" t="s">
        <v>3575</v>
      </c>
      <c r="G312" s="832" t="s">
        <v>3577</v>
      </c>
      <c r="H312" s="849"/>
      <c r="I312" s="849"/>
      <c r="J312" s="832"/>
      <c r="K312" s="832"/>
      <c r="L312" s="849">
        <v>2</v>
      </c>
      <c r="M312" s="849">
        <v>638</v>
      </c>
      <c r="N312" s="832">
        <v>1</v>
      </c>
      <c r="O312" s="832">
        <v>319</v>
      </c>
      <c r="P312" s="849"/>
      <c r="Q312" s="849"/>
      <c r="R312" s="837"/>
      <c r="S312" s="850"/>
    </row>
    <row r="313" spans="1:19" ht="14.4" customHeight="1" x14ac:dyDescent="0.3">
      <c r="A313" s="831" t="s">
        <v>3475</v>
      </c>
      <c r="B313" s="832" t="s">
        <v>3476</v>
      </c>
      <c r="C313" s="832" t="s">
        <v>614</v>
      </c>
      <c r="D313" s="832" t="s">
        <v>1319</v>
      </c>
      <c r="E313" s="832" t="s">
        <v>3464</v>
      </c>
      <c r="F313" s="832" t="s">
        <v>3580</v>
      </c>
      <c r="G313" s="832" t="s">
        <v>3582</v>
      </c>
      <c r="H313" s="849"/>
      <c r="I313" s="849"/>
      <c r="J313" s="832"/>
      <c r="K313" s="832"/>
      <c r="L313" s="849"/>
      <c r="M313" s="849"/>
      <c r="N313" s="832"/>
      <c r="O313" s="832"/>
      <c r="P313" s="849">
        <v>1</v>
      </c>
      <c r="Q313" s="849">
        <v>749</v>
      </c>
      <c r="R313" s="837"/>
      <c r="S313" s="850">
        <v>749</v>
      </c>
    </row>
    <row r="314" spans="1:19" ht="14.4" customHeight="1" x14ac:dyDescent="0.3">
      <c r="A314" s="831" t="s">
        <v>3475</v>
      </c>
      <c r="B314" s="832" t="s">
        <v>3476</v>
      </c>
      <c r="C314" s="832" t="s">
        <v>614</v>
      </c>
      <c r="D314" s="832" t="s">
        <v>1319</v>
      </c>
      <c r="E314" s="832" t="s">
        <v>3464</v>
      </c>
      <c r="F314" s="832" t="s">
        <v>3583</v>
      </c>
      <c r="G314" s="832" t="s">
        <v>3584</v>
      </c>
      <c r="H314" s="849"/>
      <c r="I314" s="849"/>
      <c r="J314" s="832"/>
      <c r="K314" s="832"/>
      <c r="L314" s="849">
        <v>1</v>
      </c>
      <c r="M314" s="849">
        <v>86</v>
      </c>
      <c r="N314" s="832">
        <v>1</v>
      </c>
      <c r="O314" s="832">
        <v>86</v>
      </c>
      <c r="P314" s="849"/>
      <c r="Q314" s="849"/>
      <c r="R314" s="837"/>
      <c r="S314" s="850"/>
    </row>
    <row r="315" spans="1:19" ht="14.4" customHeight="1" x14ac:dyDescent="0.3">
      <c r="A315" s="831" t="s">
        <v>3475</v>
      </c>
      <c r="B315" s="832" t="s">
        <v>3476</v>
      </c>
      <c r="C315" s="832" t="s">
        <v>614</v>
      </c>
      <c r="D315" s="832" t="s">
        <v>1319</v>
      </c>
      <c r="E315" s="832" t="s">
        <v>3464</v>
      </c>
      <c r="F315" s="832" t="s">
        <v>3583</v>
      </c>
      <c r="G315" s="832" t="s">
        <v>3585</v>
      </c>
      <c r="H315" s="849">
        <v>1</v>
      </c>
      <c r="I315" s="849">
        <v>86</v>
      </c>
      <c r="J315" s="832"/>
      <c r="K315" s="832">
        <v>86</v>
      </c>
      <c r="L315" s="849"/>
      <c r="M315" s="849"/>
      <c r="N315" s="832"/>
      <c r="O315" s="832"/>
      <c r="P315" s="849">
        <v>1</v>
      </c>
      <c r="Q315" s="849">
        <v>87</v>
      </c>
      <c r="R315" s="837"/>
      <c r="S315" s="850">
        <v>87</v>
      </c>
    </row>
    <row r="316" spans="1:19" ht="14.4" customHeight="1" x14ac:dyDescent="0.3">
      <c r="A316" s="831" t="s">
        <v>3475</v>
      </c>
      <c r="B316" s="832" t="s">
        <v>3476</v>
      </c>
      <c r="C316" s="832" t="s">
        <v>614</v>
      </c>
      <c r="D316" s="832" t="s">
        <v>1320</v>
      </c>
      <c r="E316" s="832" t="s">
        <v>3461</v>
      </c>
      <c r="F316" s="832" t="s">
        <v>3462</v>
      </c>
      <c r="G316" s="832" t="s">
        <v>3463</v>
      </c>
      <c r="H316" s="849">
        <v>1.9000000000000001</v>
      </c>
      <c r="I316" s="849">
        <v>286.89999999999998</v>
      </c>
      <c r="J316" s="832">
        <v>0.77551020408163251</v>
      </c>
      <c r="K316" s="832">
        <v>150.99999999999997</v>
      </c>
      <c r="L316" s="849">
        <v>2.4500000000000002</v>
      </c>
      <c r="M316" s="849">
        <v>369.95000000000005</v>
      </c>
      <c r="N316" s="832">
        <v>1</v>
      </c>
      <c r="O316" s="832">
        <v>151</v>
      </c>
      <c r="P316" s="849">
        <v>2.4499999999999997</v>
      </c>
      <c r="Q316" s="849">
        <v>170.51999999999998</v>
      </c>
      <c r="R316" s="837">
        <v>0.46092715231788067</v>
      </c>
      <c r="S316" s="850">
        <v>69.599999999999994</v>
      </c>
    </row>
    <row r="317" spans="1:19" ht="14.4" customHeight="1" x14ac:dyDescent="0.3">
      <c r="A317" s="831" t="s">
        <v>3475</v>
      </c>
      <c r="B317" s="832" t="s">
        <v>3476</v>
      </c>
      <c r="C317" s="832" t="s">
        <v>614</v>
      </c>
      <c r="D317" s="832" t="s">
        <v>1320</v>
      </c>
      <c r="E317" s="832" t="s">
        <v>3461</v>
      </c>
      <c r="F317" s="832" t="s">
        <v>3477</v>
      </c>
      <c r="G317" s="832" t="s">
        <v>793</v>
      </c>
      <c r="H317" s="849">
        <v>37</v>
      </c>
      <c r="I317" s="849">
        <v>781.81</v>
      </c>
      <c r="J317" s="832">
        <v>0.99013424518743676</v>
      </c>
      <c r="K317" s="832">
        <v>21.13</v>
      </c>
      <c r="L317" s="849">
        <v>47</v>
      </c>
      <c r="M317" s="849">
        <v>789.59999999999991</v>
      </c>
      <c r="N317" s="832">
        <v>1</v>
      </c>
      <c r="O317" s="832">
        <v>16.799999999999997</v>
      </c>
      <c r="P317" s="849">
        <v>48</v>
      </c>
      <c r="Q317" s="849">
        <v>806.4</v>
      </c>
      <c r="R317" s="837">
        <v>1.021276595744681</v>
      </c>
      <c r="S317" s="850">
        <v>16.8</v>
      </c>
    </row>
    <row r="318" spans="1:19" ht="14.4" customHeight="1" x14ac:dyDescent="0.3">
      <c r="A318" s="831" t="s">
        <v>3475</v>
      </c>
      <c r="B318" s="832" t="s">
        <v>3476</v>
      </c>
      <c r="C318" s="832" t="s">
        <v>614</v>
      </c>
      <c r="D318" s="832" t="s">
        <v>1320</v>
      </c>
      <c r="E318" s="832" t="s">
        <v>3461</v>
      </c>
      <c r="F318" s="832" t="s">
        <v>3478</v>
      </c>
      <c r="G318" s="832" t="s">
        <v>798</v>
      </c>
      <c r="H318" s="849">
        <v>0.2</v>
      </c>
      <c r="I318" s="849">
        <v>52.81</v>
      </c>
      <c r="J318" s="832">
        <v>0.62854082361342545</v>
      </c>
      <c r="K318" s="832">
        <v>264.05</v>
      </c>
      <c r="L318" s="849">
        <v>0.4</v>
      </c>
      <c r="M318" s="849">
        <v>84.02</v>
      </c>
      <c r="N318" s="832">
        <v>1</v>
      </c>
      <c r="O318" s="832">
        <v>210.04999999999998</v>
      </c>
      <c r="P318" s="849">
        <v>0.2</v>
      </c>
      <c r="Q318" s="849">
        <v>42.01</v>
      </c>
      <c r="R318" s="837">
        <v>0.5</v>
      </c>
      <c r="S318" s="850">
        <v>210.04999999999998</v>
      </c>
    </row>
    <row r="319" spans="1:19" ht="14.4" customHeight="1" x14ac:dyDescent="0.3">
      <c r="A319" s="831" t="s">
        <v>3475</v>
      </c>
      <c r="B319" s="832" t="s">
        <v>3476</v>
      </c>
      <c r="C319" s="832" t="s">
        <v>614</v>
      </c>
      <c r="D319" s="832" t="s">
        <v>1320</v>
      </c>
      <c r="E319" s="832" t="s">
        <v>3464</v>
      </c>
      <c r="F319" s="832" t="s">
        <v>3492</v>
      </c>
      <c r="G319" s="832" t="s">
        <v>3493</v>
      </c>
      <c r="H319" s="849">
        <v>15</v>
      </c>
      <c r="I319" s="849">
        <v>555</v>
      </c>
      <c r="J319" s="832">
        <v>0.57692307692307687</v>
      </c>
      <c r="K319" s="832">
        <v>37</v>
      </c>
      <c r="L319" s="849">
        <v>26</v>
      </c>
      <c r="M319" s="849">
        <v>962</v>
      </c>
      <c r="N319" s="832">
        <v>1</v>
      </c>
      <c r="O319" s="832">
        <v>37</v>
      </c>
      <c r="P319" s="849">
        <v>7</v>
      </c>
      <c r="Q319" s="849">
        <v>259</v>
      </c>
      <c r="R319" s="837">
        <v>0.26923076923076922</v>
      </c>
      <c r="S319" s="850">
        <v>37</v>
      </c>
    </row>
    <row r="320" spans="1:19" ht="14.4" customHeight="1" x14ac:dyDescent="0.3">
      <c r="A320" s="831" t="s">
        <v>3475</v>
      </c>
      <c r="B320" s="832" t="s">
        <v>3476</v>
      </c>
      <c r="C320" s="832" t="s">
        <v>614</v>
      </c>
      <c r="D320" s="832" t="s">
        <v>1320</v>
      </c>
      <c r="E320" s="832" t="s">
        <v>3464</v>
      </c>
      <c r="F320" s="832" t="s">
        <v>3492</v>
      </c>
      <c r="G320" s="832" t="s">
        <v>3494</v>
      </c>
      <c r="H320" s="849">
        <v>25</v>
      </c>
      <c r="I320" s="849">
        <v>925</v>
      </c>
      <c r="J320" s="832">
        <v>1.5625</v>
      </c>
      <c r="K320" s="832">
        <v>37</v>
      </c>
      <c r="L320" s="849">
        <v>16</v>
      </c>
      <c r="M320" s="849">
        <v>592</v>
      </c>
      <c r="N320" s="832">
        <v>1</v>
      </c>
      <c r="O320" s="832">
        <v>37</v>
      </c>
      <c r="P320" s="849">
        <v>11</v>
      </c>
      <c r="Q320" s="849">
        <v>407</v>
      </c>
      <c r="R320" s="837">
        <v>0.6875</v>
      </c>
      <c r="S320" s="850">
        <v>37</v>
      </c>
    </row>
    <row r="321" spans="1:19" ht="14.4" customHeight="1" x14ac:dyDescent="0.3">
      <c r="A321" s="831" t="s">
        <v>3475</v>
      </c>
      <c r="B321" s="832" t="s">
        <v>3476</v>
      </c>
      <c r="C321" s="832" t="s">
        <v>614</v>
      </c>
      <c r="D321" s="832" t="s">
        <v>1320</v>
      </c>
      <c r="E321" s="832" t="s">
        <v>3464</v>
      </c>
      <c r="F321" s="832" t="s">
        <v>3497</v>
      </c>
      <c r="G321" s="832" t="s">
        <v>3498</v>
      </c>
      <c r="H321" s="849">
        <v>3</v>
      </c>
      <c r="I321" s="849">
        <v>15</v>
      </c>
      <c r="J321" s="832">
        <v>3</v>
      </c>
      <c r="K321" s="832">
        <v>5</v>
      </c>
      <c r="L321" s="849">
        <v>1</v>
      </c>
      <c r="M321" s="849">
        <v>5</v>
      </c>
      <c r="N321" s="832">
        <v>1</v>
      </c>
      <c r="O321" s="832">
        <v>5</v>
      </c>
      <c r="P321" s="849"/>
      <c r="Q321" s="849"/>
      <c r="R321" s="837"/>
      <c r="S321" s="850"/>
    </row>
    <row r="322" spans="1:19" ht="14.4" customHeight="1" x14ac:dyDescent="0.3">
      <c r="A322" s="831" t="s">
        <v>3475</v>
      </c>
      <c r="B322" s="832" t="s">
        <v>3476</v>
      </c>
      <c r="C322" s="832" t="s">
        <v>614</v>
      </c>
      <c r="D322" s="832" t="s">
        <v>1320</v>
      </c>
      <c r="E322" s="832" t="s">
        <v>3464</v>
      </c>
      <c r="F322" s="832" t="s">
        <v>3515</v>
      </c>
      <c r="G322" s="832" t="s">
        <v>3516</v>
      </c>
      <c r="H322" s="849">
        <v>35</v>
      </c>
      <c r="I322" s="849">
        <v>8785</v>
      </c>
      <c r="J322" s="832">
        <v>1.2068965517241379</v>
      </c>
      <c r="K322" s="832">
        <v>251</v>
      </c>
      <c r="L322" s="849">
        <v>29</v>
      </c>
      <c r="M322" s="849">
        <v>7279</v>
      </c>
      <c r="N322" s="832">
        <v>1</v>
      </c>
      <c r="O322" s="832">
        <v>251</v>
      </c>
      <c r="P322" s="849">
        <v>33</v>
      </c>
      <c r="Q322" s="849">
        <v>8316</v>
      </c>
      <c r="R322" s="837">
        <v>1.1424646242615744</v>
      </c>
      <c r="S322" s="850">
        <v>252</v>
      </c>
    </row>
    <row r="323" spans="1:19" ht="14.4" customHeight="1" x14ac:dyDescent="0.3">
      <c r="A323" s="831" t="s">
        <v>3475</v>
      </c>
      <c r="B323" s="832" t="s">
        <v>3476</v>
      </c>
      <c r="C323" s="832" t="s">
        <v>614</v>
      </c>
      <c r="D323" s="832" t="s">
        <v>1320</v>
      </c>
      <c r="E323" s="832" t="s">
        <v>3464</v>
      </c>
      <c r="F323" s="832" t="s">
        <v>3515</v>
      </c>
      <c r="G323" s="832" t="s">
        <v>3517</v>
      </c>
      <c r="H323" s="849">
        <v>34</v>
      </c>
      <c r="I323" s="849">
        <v>8534</v>
      </c>
      <c r="J323" s="832">
        <v>1.0625</v>
      </c>
      <c r="K323" s="832">
        <v>251</v>
      </c>
      <c r="L323" s="849">
        <v>32</v>
      </c>
      <c r="M323" s="849">
        <v>8032</v>
      </c>
      <c r="N323" s="832">
        <v>1</v>
      </c>
      <c r="O323" s="832">
        <v>251</v>
      </c>
      <c r="P323" s="849">
        <v>32</v>
      </c>
      <c r="Q323" s="849">
        <v>8064</v>
      </c>
      <c r="R323" s="837">
        <v>1.0039840637450199</v>
      </c>
      <c r="S323" s="850">
        <v>252</v>
      </c>
    </row>
    <row r="324" spans="1:19" ht="14.4" customHeight="1" x14ac:dyDescent="0.3">
      <c r="A324" s="831" t="s">
        <v>3475</v>
      </c>
      <c r="B324" s="832" t="s">
        <v>3476</v>
      </c>
      <c r="C324" s="832" t="s">
        <v>614</v>
      </c>
      <c r="D324" s="832" t="s">
        <v>1320</v>
      </c>
      <c r="E324" s="832" t="s">
        <v>3464</v>
      </c>
      <c r="F324" s="832" t="s">
        <v>3518</v>
      </c>
      <c r="G324" s="832" t="s">
        <v>3519</v>
      </c>
      <c r="H324" s="849">
        <v>72</v>
      </c>
      <c r="I324" s="849">
        <v>9072</v>
      </c>
      <c r="J324" s="832">
        <v>0.63157894736842102</v>
      </c>
      <c r="K324" s="832">
        <v>126</v>
      </c>
      <c r="L324" s="849">
        <v>114</v>
      </c>
      <c r="M324" s="849">
        <v>14364</v>
      </c>
      <c r="N324" s="832">
        <v>1</v>
      </c>
      <c r="O324" s="832">
        <v>126</v>
      </c>
      <c r="P324" s="849">
        <v>100</v>
      </c>
      <c r="Q324" s="849">
        <v>12700</v>
      </c>
      <c r="R324" s="837">
        <v>0.88415483152325258</v>
      </c>
      <c r="S324" s="850">
        <v>127</v>
      </c>
    </row>
    <row r="325" spans="1:19" ht="14.4" customHeight="1" x14ac:dyDescent="0.3">
      <c r="A325" s="831" t="s">
        <v>3475</v>
      </c>
      <c r="B325" s="832" t="s">
        <v>3476</v>
      </c>
      <c r="C325" s="832" t="s">
        <v>614</v>
      </c>
      <c r="D325" s="832" t="s">
        <v>1320</v>
      </c>
      <c r="E325" s="832" t="s">
        <v>3464</v>
      </c>
      <c r="F325" s="832" t="s">
        <v>3518</v>
      </c>
      <c r="G325" s="832" t="s">
        <v>3520</v>
      </c>
      <c r="H325" s="849">
        <v>108</v>
      </c>
      <c r="I325" s="849">
        <v>13608</v>
      </c>
      <c r="J325" s="832">
        <v>1.3012048192771084</v>
      </c>
      <c r="K325" s="832">
        <v>126</v>
      </c>
      <c r="L325" s="849">
        <v>83</v>
      </c>
      <c r="M325" s="849">
        <v>10458</v>
      </c>
      <c r="N325" s="832">
        <v>1</v>
      </c>
      <c r="O325" s="832">
        <v>126</v>
      </c>
      <c r="P325" s="849">
        <v>86</v>
      </c>
      <c r="Q325" s="849">
        <v>10922</v>
      </c>
      <c r="R325" s="837">
        <v>1.0443679479824057</v>
      </c>
      <c r="S325" s="850">
        <v>127</v>
      </c>
    </row>
    <row r="326" spans="1:19" ht="14.4" customHeight="1" x14ac:dyDescent="0.3">
      <c r="A326" s="831" t="s">
        <v>3475</v>
      </c>
      <c r="B326" s="832" t="s">
        <v>3476</v>
      </c>
      <c r="C326" s="832" t="s">
        <v>614</v>
      </c>
      <c r="D326" s="832" t="s">
        <v>1320</v>
      </c>
      <c r="E326" s="832" t="s">
        <v>3464</v>
      </c>
      <c r="F326" s="832" t="s">
        <v>3526</v>
      </c>
      <c r="G326" s="832" t="s">
        <v>3527</v>
      </c>
      <c r="H326" s="849">
        <v>26</v>
      </c>
      <c r="I326" s="849">
        <v>4238</v>
      </c>
      <c r="J326" s="832">
        <v>0.63414634146341464</v>
      </c>
      <c r="K326" s="832">
        <v>163</v>
      </c>
      <c r="L326" s="849">
        <v>41</v>
      </c>
      <c r="M326" s="849">
        <v>6683</v>
      </c>
      <c r="N326" s="832">
        <v>1</v>
      </c>
      <c r="O326" s="832">
        <v>163</v>
      </c>
      <c r="P326" s="849">
        <v>38</v>
      </c>
      <c r="Q326" s="849">
        <v>6232</v>
      </c>
      <c r="R326" s="837">
        <v>0.93251533742331283</v>
      </c>
      <c r="S326" s="850">
        <v>164</v>
      </c>
    </row>
    <row r="327" spans="1:19" ht="14.4" customHeight="1" x14ac:dyDescent="0.3">
      <c r="A327" s="831" t="s">
        <v>3475</v>
      </c>
      <c r="B327" s="832" t="s">
        <v>3476</v>
      </c>
      <c r="C327" s="832" t="s">
        <v>614</v>
      </c>
      <c r="D327" s="832" t="s">
        <v>1320</v>
      </c>
      <c r="E327" s="832" t="s">
        <v>3464</v>
      </c>
      <c r="F327" s="832" t="s">
        <v>3526</v>
      </c>
      <c r="G327" s="832" t="s">
        <v>3528</v>
      </c>
      <c r="H327" s="849">
        <v>40</v>
      </c>
      <c r="I327" s="849">
        <v>6520</v>
      </c>
      <c r="J327" s="832">
        <v>0.85106382978723405</v>
      </c>
      <c r="K327" s="832">
        <v>163</v>
      </c>
      <c r="L327" s="849">
        <v>47</v>
      </c>
      <c r="M327" s="849">
        <v>7661</v>
      </c>
      <c r="N327" s="832">
        <v>1</v>
      </c>
      <c r="O327" s="832">
        <v>163</v>
      </c>
      <c r="P327" s="849">
        <v>33</v>
      </c>
      <c r="Q327" s="849">
        <v>5412</v>
      </c>
      <c r="R327" s="837">
        <v>0.70643519122829923</v>
      </c>
      <c r="S327" s="850">
        <v>164</v>
      </c>
    </row>
    <row r="328" spans="1:19" ht="14.4" customHeight="1" x14ac:dyDescent="0.3">
      <c r="A328" s="831" t="s">
        <v>3475</v>
      </c>
      <c r="B328" s="832" t="s">
        <v>3476</v>
      </c>
      <c r="C328" s="832" t="s">
        <v>614</v>
      </c>
      <c r="D328" s="832" t="s">
        <v>1320</v>
      </c>
      <c r="E328" s="832" t="s">
        <v>3464</v>
      </c>
      <c r="F328" s="832" t="s">
        <v>3529</v>
      </c>
      <c r="G328" s="832" t="s">
        <v>3530</v>
      </c>
      <c r="H328" s="849">
        <v>244</v>
      </c>
      <c r="I328" s="849">
        <v>8133.32</v>
      </c>
      <c r="J328" s="832">
        <v>0.99999877049129937</v>
      </c>
      <c r="K328" s="832">
        <v>33.333278688524587</v>
      </c>
      <c r="L328" s="849">
        <v>244</v>
      </c>
      <c r="M328" s="849">
        <v>8133.33</v>
      </c>
      <c r="N328" s="832">
        <v>1</v>
      </c>
      <c r="O328" s="832">
        <v>33.333319672131147</v>
      </c>
      <c r="P328" s="849">
        <v>243</v>
      </c>
      <c r="Q328" s="849">
        <v>8100.01</v>
      </c>
      <c r="R328" s="837">
        <v>0.99590327700953984</v>
      </c>
      <c r="S328" s="850">
        <v>33.333374485596707</v>
      </c>
    </row>
    <row r="329" spans="1:19" ht="14.4" customHeight="1" x14ac:dyDescent="0.3">
      <c r="A329" s="831" t="s">
        <v>3475</v>
      </c>
      <c r="B329" s="832" t="s">
        <v>3476</v>
      </c>
      <c r="C329" s="832" t="s">
        <v>614</v>
      </c>
      <c r="D329" s="832" t="s">
        <v>1320</v>
      </c>
      <c r="E329" s="832" t="s">
        <v>3464</v>
      </c>
      <c r="F329" s="832" t="s">
        <v>3529</v>
      </c>
      <c r="G329" s="832" t="s">
        <v>3531</v>
      </c>
      <c r="H329" s="849"/>
      <c r="I329" s="849"/>
      <c r="J329" s="832"/>
      <c r="K329" s="832"/>
      <c r="L329" s="849">
        <v>1</v>
      </c>
      <c r="M329" s="849">
        <v>33.33</v>
      </c>
      <c r="N329" s="832">
        <v>1</v>
      </c>
      <c r="O329" s="832">
        <v>33.33</v>
      </c>
      <c r="P329" s="849"/>
      <c r="Q329" s="849"/>
      <c r="R329" s="837"/>
      <c r="S329" s="850"/>
    </row>
    <row r="330" spans="1:19" ht="14.4" customHeight="1" x14ac:dyDescent="0.3">
      <c r="A330" s="831" t="s">
        <v>3475</v>
      </c>
      <c r="B330" s="832" t="s">
        <v>3476</v>
      </c>
      <c r="C330" s="832" t="s">
        <v>614</v>
      </c>
      <c r="D330" s="832" t="s">
        <v>1320</v>
      </c>
      <c r="E330" s="832" t="s">
        <v>3464</v>
      </c>
      <c r="F330" s="832" t="s">
        <v>3535</v>
      </c>
      <c r="G330" s="832" t="s">
        <v>3536</v>
      </c>
      <c r="H330" s="849">
        <v>1</v>
      </c>
      <c r="I330" s="849">
        <v>37</v>
      </c>
      <c r="J330" s="832"/>
      <c r="K330" s="832">
        <v>37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3475</v>
      </c>
      <c r="B331" s="832" t="s">
        <v>3476</v>
      </c>
      <c r="C331" s="832" t="s">
        <v>614</v>
      </c>
      <c r="D331" s="832" t="s">
        <v>1320</v>
      </c>
      <c r="E331" s="832" t="s">
        <v>3464</v>
      </c>
      <c r="F331" s="832" t="s">
        <v>3469</v>
      </c>
      <c r="G331" s="832" t="s">
        <v>3538</v>
      </c>
      <c r="H331" s="849">
        <v>23</v>
      </c>
      <c r="I331" s="849">
        <v>1978</v>
      </c>
      <c r="J331" s="832">
        <v>0.92</v>
      </c>
      <c r="K331" s="832">
        <v>86</v>
      </c>
      <c r="L331" s="849">
        <v>25</v>
      </c>
      <c r="M331" s="849">
        <v>2150</v>
      </c>
      <c r="N331" s="832">
        <v>1</v>
      </c>
      <c r="O331" s="832">
        <v>86</v>
      </c>
      <c r="P331" s="849">
        <v>33</v>
      </c>
      <c r="Q331" s="849">
        <v>2838</v>
      </c>
      <c r="R331" s="837">
        <v>1.32</v>
      </c>
      <c r="S331" s="850">
        <v>86</v>
      </c>
    </row>
    <row r="332" spans="1:19" ht="14.4" customHeight="1" x14ac:dyDescent="0.3">
      <c r="A332" s="831" t="s">
        <v>3475</v>
      </c>
      <c r="B332" s="832" t="s">
        <v>3476</v>
      </c>
      <c r="C332" s="832" t="s">
        <v>614</v>
      </c>
      <c r="D332" s="832" t="s">
        <v>1320</v>
      </c>
      <c r="E332" s="832" t="s">
        <v>3464</v>
      </c>
      <c r="F332" s="832" t="s">
        <v>3469</v>
      </c>
      <c r="G332" s="832" t="s">
        <v>3470</v>
      </c>
      <c r="H332" s="849">
        <v>29</v>
      </c>
      <c r="I332" s="849">
        <v>2494</v>
      </c>
      <c r="J332" s="832">
        <v>1.0740740740740742</v>
      </c>
      <c r="K332" s="832">
        <v>86</v>
      </c>
      <c r="L332" s="849">
        <v>27</v>
      </c>
      <c r="M332" s="849">
        <v>2322</v>
      </c>
      <c r="N332" s="832">
        <v>1</v>
      </c>
      <c r="O332" s="832">
        <v>86</v>
      </c>
      <c r="P332" s="849">
        <v>22</v>
      </c>
      <c r="Q332" s="849">
        <v>1892</v>
      </c>
      <c r="R332" s="837">
        <v>0.81481481481481477</v>
      </c>
      <c r="S332" s="850">
        <v>86</v>
      </c>
    </row>
    <row r="333" spans="1:19" ht="14.4" customHeight="1" x14ac:dyDescent="0.3">
      <c r="A333" s="831" t="s">
        <v>3475</v>
      </c>
      <c r="B333" s="832" t="s">
        <v>3476</v>
      </c>
      <c r="C333" s="832" t="s">
        <v>614</v>
      </c>
      <c r="D333" s="832" t="s">
        <v>1320</v>
      </c>
      <c r="E333" s="832" t="s">
        <v>3464</v>
      </c>
      <c r="F333" s="832" t="s">
        <v>3556</v>
      </c>
      <c r="G333" s="832" t="s">
        <v>3557</v>
      </c>
      <c r="H333" s="849"/>
      <c r="I333" s="849"/>
      <c r="J333" s="832"/>
      <c r="K333" s="832"/>
      <c r="L333" s="849">
        <v>1</v>
      </c>
      <c r="M333" s="849">
        <v>162</v>
      </c>
      <c r="N333" s="832">
        <v>1</v>
      </c>
      <c r="O333" s="832">
        <v>162</v>
      </c>
      <c r="P333" s="849"/>
      <c r="Q333" s="849"/>
      <c r="R333" s="837"/>
      <c r="S333" s="850"/>
    </row>
    <row r="334" spans="1:19" ht="14.4" customHeight="1" x14ac:dyDescent="0.3">
      <c r="A334" s="831" t="s">
        <v>3475</v>
      </c>
      <c r="B334" s="832" t="s">
        <v>3476</v>
      </c>
      <c r="C334" s="832" t="s">
        <v>614</v>
      </c>
      <c r="D334" s="832" t="s">
        <v>1320</v>
      </c>
      <c r="E334" s="832" t="s">
        <v>3464</v>
      </c>
      <c r="F334" s="832" t="s">
        <v>3583</v>
      </c>
      <c r="G334" s="832" t="s">
        <v>3584</v>
      </c>
      <c r="H334" s="849"/>
      <c r="I334" s="849"/>
      <c r="J334" s="832"/>
      <c r="K334" s="832"/>
      <c r="L334" s="849">
        <v>1</v>
      </c>
      <c r="M334" s="849">
        <v>86</v>
      </c>
      <c r="N334" s="832">
        <v>1</v>
      </c>
      <c r="O334" s="832">
        <v>86</v>
      </c>
      <c r="P334" s="849">
        <v>2</v>
      </c>
      <c r="Q334" s="849">
        <v>174</v>
      </c>
      <c r="R334" s="837">
        <v>2.0232558139534884</v>
      </c>
      <c r="S334" s="850">
        <v>87</v>
      </c>
    </row>
    <row r="335" spans="1:19" ht="14.4" customHeight="1" x14ac:dyDescent="0.3">
      <c r="A335" s="831" t="s">
        <v>3475</v>
      </c>
      <c r="B335" s="832" t="s">
        <v>3476</v>
      </c>
      <c r="C335" s="832" t="s">
        <v>614</v>
      </c>
      <c r="D335" s="832" t="s">
        <v>1320</v>
      </c>
      <c r="E335" s="832" t="s">
        <v>3464</v>
      </c>
      <c r="F335" s="832" t="s">
        <v>3583</v>
      </c>
      <c r="G335" s="832" t="s">
        <v>3585</v>
      </c>
      <c r="H335" s="849">
        <v>3</v>
      </c>
      <c r="I335" s="849">
        <v>258</v>
      </c>
      <c r="J335" s="832">
        <v>1</v>
      </c>
      <c r="K335" s="832">
        <v>86</v>
      </c>
      <c r="L335" s="849">
        <v>3</v>
      </c>
      <c r="M335" s="849">
        <v>258</v>
      </c>
      <c r="N335" s="832">
        <v>1</v>
      </c>
      <c r="O335" s="832">
        <v>86</v>
      </c>
      <c r="P335" s="849"/>
      <c r="Q335" s="849"/>
      <c r="R335" s="837"/>
      <c r="S335" s="850"/>
    </row>
    <row r="336" spans="1:19" ht="14.4" customHeight="1" x14ac:dyDescent="0.3">
      <c r="A336" s="831" t="s">
        <v>3475</v>
      </c>
      <c r="B336" s="832" t="s">
        <v>3476</v>
      </c>
      <c r="C336" s="832" t="s">
        <v>614</v>
      </c>
      <c r="D336" s="832" t="s">
        <v>1321</v>
      </c>
      <c r="E336" s="832" t="s">
        <v>3461</v>
      </c>
      <c r="F336" s="832" t="s">
        <v>3462</v>
      </c>
      <c r="G336" s="832" t="s">
        <v>3463</v>
      </c>
      <c r="H336" s="849">
        <v>0.1</v>
      </c>
      <c r="I336" s="849">
        <v>15.1</v>
      </c>
      <c r="J336" s="832"/>
      <c r="K336" s="832">
        <v>151</v>
      </c>
      <c r="L336" s="849"/>
      <c r="M336" s="849"/>
      <c r="N336" s="832"/>
      <c r="O336" s="832"/>
      <c r="P336" s="849">
        <v>0.05</v>
      </c>
      <c r="Q336" s="849">
        <v>3.48</v>
      </c>
      <c r="R336" s="837"/>
      <c r="S336" s="850">
        <v>69.599999999999994</v>
      </c>
    </row>
    <row r="337" spans="1:19" ht="14.4" customHeight="1" x14ac:dyDescent="0.3">
      <c r="A337" s="831" t="s">
        <v>3475</v>
      </c>
      <c r="B337" s="832" t="s">
        <v>3476</v>
      </c>
      <c r="C337" s="832" t="s">
        <v>614</v>
      </c>
      <c r="D337" s="832" t="s">
        <v>1321</v>
      </c>
      <c r="E337" s="832" t="s">
        <v>3461</v>
      </c>
      <c r="F337" s="832" t="s">
        <v>3477</v>
      </c>
      <c r="G337" s="832" t="s">
        <v>793</v>
      </c>
      <c r="H337" s="849"/>
      <c r="I337" s="849"/>
      <c r="J337" s="832"/>
      <c r="K337" s="832"/>
      <c r="L337" s="849"/>
      <c r="M337" s="849"/>
      <c r="N337" s="832"/>
      <c r="O337" s="832"/>
      <c r="P337" s="849">
        <v>1</v>
      </c>
      <c r="Q337" s="849">
        <v>16.8</v>
      </c>
      <c r="R337" s="837"/>
      <c r="S337" s="850">
        <v>16.8</v>
      </c>
    </row>
    <row r="338" spans="1:19" ht="14.4" customHeight="1" x14ac:dyDescent="0.3">
      <c r="A338" s="831" t="s">
        <v>3475</v>
      </c>
      <c r="B338" s="832" t="s">
        <v>3476</v>
      </c>
      <c r="C338" s="832" t="s">
        <v>614</v>
      </c>
      <c r="D338" s="832" t="s">
        <v>1321</v>
      </c>
      <c r="E338" s="832" t="s">
        <v>3461</v>
      </c>
      <c r="F338" s="832" t="s">
        <v>3478</v>
      </c>
      <c r="G338" s="832" t="s">
        <v>798</v>
      </c>
      <c r="H338" s="849">
        <v>0.4</v>
      </c>
      <c r="I338" s="849">
        <v>105.62</v>
      </c>
      <c r="J338" s="832"/>
      <c r="K338" s="832">
        <v>264.05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3475</v>
      </c>
      <c r="B339" s="832" t="s">
        <v>3476</v>
      </c>
      <c r="C339" s="832" t="s">
        <v>614</v>
      </c>
      <c r="D339" s="832" t="s">
        <v>1321</v>
      </c>
      <c r="E339" s="832" t="s">
        <v>3464</v>
      </c>
      <c r="F339" s="832" t="s">
        <v>3483</v>
      </c>
      <c r="G339" s="832" t="s">
        <v>3484</v>
      </c>
      <c r="H339" s="849">
        <v>28</v>
      </c>
      <c r="I339" s="849">
        <v>5740</v>
      </c>
      <c r="J339" s="832">
        <v>0.7</v>
      </c>
      <c r="K339" s="832">
        <v>205</v>
      </c>
      <c r="L339" s="849">
        <v>40</v>
      </c>
      <c r="M339" s="849">
        <v>8200</v>
      </c>
      <c r="N339" s="832">
        <v>1</v>
      </c>
      <c r="O339" s="832">
        <v>205</v>
      </c>
      <c r="P339" s="849">
        <v>4</v>
      </c>
      <c r="Q339" s="849">
        <v>824</v>
      </c>
      <c r="R339" s="837">
        <v>0.10048780487804879</v>
      </c>
      <c r="S339" s="850">
        <v>206</v>
      </c>
    </row>
    <row r="340" spans="1:19" ht="14.4" customHeight="1" x14ac:dyDescent="0.3">
      <c r="A340" s="831" t="s">
        <v>3475</v>
      </c>
      <c r="B340" s="832" t="s">
        <v>3476</v>
      </c>
      <c r="C340" s="832" t="s">
        <v>614</v>
      </c>
      <c r="D340" s="832" t="s">
        <v>1321</v>
      </c>
      <c r="E340" s="832" t="s">
        <v>3464</v>
      </c>
      <c r="F340" s="832" t="s">
        <v>3483</v>
      </c>
      <c r="G340" s="832" t="s">
        <v>3485</v>
      </c>
      <c r="H340" s="849">
        <v>25</v>
      </c>
      <c r="I340" s="849">
        <v>5125</v>
      </c>
      <c r="J340" s="832">
        <v>1.7857142857142858</v>
      </c>
      <c r="K340" s="832">
        <v>205</v>
      </c>
      <c r="L340" s="849">
        <v>14</v>
      </c>
      <c r="M340" s="849">
        <v>2870</v>
      </c>
      <c r="N340" s="832">
        <v>1</v>
      </c>
      <c r="O340" s="832">
        <v>205</v>
      </c>
      <c r="P340" s="849">
        <v>13</v>
      </c>
      <c r="Q340" s="849">
        <v>2678</v>
      </c>
      <c r="R340" s="837">
        <v>0.93310104529616722</v>
      </c>
      <c r="S340" s="850">
        <v>206</v>
      </c>
    </row>
    <row r="341" spans="1:19" ht="14.4" customHeight="1" x14ac:dyDescent="0.3">
      <c r="A341" s="831" t="s">
        <v>3475</v>
      </c>
      <c r="B341" s="832" t="s">
        <v>3476</v>
      </c>
      <c r="C341" s="832" t="s">
        <v>614</v>
      </c>
      <c r="D341" s="832" t="s">
        <v>1321</v>
      </c>
      <c r="E341" s="832" t="s">
        <v>3464</v>
      </c>
      <c r="F341" s="832" t="s">
        <v>3486</v>
      </c>
      <c r="G341" s="832" t="s">
        <v>3488</v>
      </c>
      <c r="H341" s="849"/>
      <c r="I341" s="849"/>
      <c r="J341" s="832"/>
      <c r="K341" s="832"/>
      <c r="L341" s="849">
        <v>1</v>
      </c>
      <c r="M341" s="849">
        <v>83</v>
      </c>
      <c r="N341" s="832">
        <v>1</v>
      </c>
      <c r="O341" s="832">
        <v>83</v>
      </c>
      <c r="P341" s="849"/>
      <c r="Q341" s="849"/>
      <c r="R341" s="837"/>
      <c r="S341" s="850"/>
    </row>
    <row r="342" spans="1:19" ht="14.4" customHeight="1" x14ac:dyDescent="0.3">
      <c r="A342" s="831" t="s">
        <v>3475</v>
      </c>
      <c r="B342" s="832" t="s">
        <v>3476</v>
      </c>
      <c r="C342" s="832" t="s">
        <v>614</v>
      </c>
      <c r="D342" s="832" t="s">
        <v>1321</v>
      </c>
      <c r="E342" s="832" t="s">
        <v>3464</v>
      </c>
      <c r="F342" s="832" t="s">
        <v>3489</v>
      </c>
      <c r="G342" s="832" t="s">
        <v>3491</v>
      </c>
      <c r="H342" s="849">
        <v>1</v>
      </c>
      <c r="I342" s="849">
        <v>106</v>
      </c>
      <c r="J342" s="832">
        <v>1</v>
      </c>
      <c r="K342" s="832">
        <v>106</v>
      </c>
      <c r="L342" s="849">
        <v>1</v>
      </c>
      <c r="M342" s="849">
        <v>106</v>
      </c>
      <c r="N342" s="832">
        <v>1</v>
      </c>
      <c r="O342" s="832">
        <v>106</v>
      </c>
      <c r="P342" s="849"/>
      <c r="Q342" s="849"/>
      <c r="R342" s="837"/>
      <c r="S342" s="850"/>
    </row>
    <row r="343" spans="1:19" ht="14.4" customHeight="1" x14ac:dyDescent="0.3">
      <c r="A343" s="831" t="s">
        <v>3475</v>
      </c>
      <c r="B343" s="832" t="s">
        <v>3476</v>
      </c>
      <c r="C343" s="832" t="s">
        <v>614</v>
      </c>
      <c r="D343" s="832" t="s">
        <v>1321</v>
      </c>
      <c r="E343" s="832" t="s">
        <v>3464</v>
      </c>
      <c r="F343" s="832" t="s">
        <v>3492</v>
      </c>
      <c r="G343" s="832" t="s">
        <v>3493</v>
      </c>
      <c r="H343" s="849">
        <v>3</v>
      </c>
      <c r="I343" s="849">
        <v>111</v>
      </c>
      <c r="J343" s="832">
        <v>0.75</v>
      </c>
      <c r="K343" s="832">
        <v>37</v>
      </c>
      <c r="L343" s="849">
        <v>4</v>
      </c>
      <c r="M343" s="849">
        <v>148</v>
      </c>
      <c r="N343" s="832">
        <v>1</v>
      </c>
      <c r="O343" s="832">
        <v>37</v>
      </c>
      <c r="P343" s="849">
        <v>7</v>
      </c>
      <c r="Q343" s="849">
        <v>259</v>
      </c>
      <c r="R343" s="837">
        <v>1.75</v>
      </c>
      <c r="S343" s="850">
        <v>37</v>
      </c>
    </row>
    <row r="344" spans="1:19" ht="14.4" customHeight="1" x14ac:dyDescent="0.3">
      <c r="A344" s="831" t="s">
        <v>3475</v>
      </c>
      <c r="B344" s="832" t="s">
        <v>3476</v>
      </c>
      <c r="C344" s="832" t="s">
        <v>614</v>
      </c>
      <c r="D344" s="832" t="s">
        <v>1321</v>
      </c>
      <c r="E344" s="832" t="s">
        <v>3464</v>
      </c>
      <c r="F344" s="832" t="s">
        <v>3492</v>
      </c>
      <c r="G344" s="832" t="s">
        <v>3494</v>
      </c>
      <c r="H344" s="849">
        <v>2</v>
      </c>
      <c r="I344" s="849">
        <v>74</v>
      </c>
      <c r="J344" s="832">
        <v>0.66666666666666663</v>
      </c>
      <c r="K344" s="832">
        <v>37</v>
      </c>
      <c r="L344" s="849">
        <v>3</v>
      </c>
      <c r="M344" s="849">
        <v>111</v>
      </c>
      <c r="N344" s="832">
        <v>1</v>
      </c>
      <c r="O344" s="832">
        <v>37</v>
      </c>
      <c r="P344" s="849">
        <v>1</v>
      </c>
      <c r="Q344" s="849">
        <v>37</v>
      </c>
      <c r="R344" s="837">
        <v>0.33333333333333331</v>
      </c>
      <c r="S344" s="850">
        <v>37</v>
      </c>
    </row>
    <row r="345" spans="1:19" ht="14.4" customHeight="1" x14ac:dyDescent="0.3">
      <c r="A345" s="831" t="s">
        <v>3475</v>
      </c>
      <c r="B345" s="832" t="s">
        <v>3476</v>
      </c>
      <c r="C345" s="832" t="s">
        <v>614</v>
      </c>
      <c r="D345" s="832" t="s">
        <v>1321</v>
      </c>
      <c r="E345" s="832" t="s">
        <v>3464</v>
      </c>
      <c r="F345" s="832" t="s">
        <v>3499</v>
      </c>
      <c r="G345" s="832" t="s">
        <v>3501</v>
      </c>
      <c r="H345" s="849"/>
      <c r="I345" s="849"/>
      <c r="J345" s="832"/>
      <c r="K345" s="832"/>
      <c r="L345" s="849">
        <v>1</v>
      </c>
      <c r="M345" s="849">
        <v>207</v>
      </c>
      <c r="N345" s="832">
        <v>1</v>
      </c>
      <c r="O345" s="832">
        <v>207</v>
      </c>
      <c r="P345" s="849"/>
      <c r="Q345" s="849"/>
      <c r="R345" s="837"/>
      <c r="S345" s="850"/>
    </row>
    <row r="346" spans="1:19" ht="14.4" customHeight="1" x14ac:dyDescent="0.3">
      <c r="A346" s="831" t="s">
        <v>3475</v>
      </c>
      <c r="B346" s="832" t="s">
        <v>3476</v>
      </c>
      <c r="C346" s="832" t="s">
        <v>614</v>
      </c>
      <c r="D346" s="832" t="s">
        <v>1321</v>
      </c>
      <c r="E346" s="832" t="s">
        <v>3464</v>
      </c>
      <c r="F346" s="832" t="s">
        <v>3502</v>
      </c>
      <c r="G346" s="832" t="s">
        <v>3504</v>
      </c>
      <c r="H346" s="849">
        <v>4</v>
      </c>
      <c r="I346" s="849">
        <v>1236</v>
      </c>
      <c r="J346" s="832"/>
      <c r="K346" s="832">
        <v>309</v>
      </c>
      <c r="L346" s="849"/>
      <c r="M346" s="849"/>
      <c r="N346" s="832"/>
      <c r="O346" s="832"/>
      <c r="P346" s="849"/>
      <c r="Q346" s="849"/>
      <c r="R346" s="837"/>
      <c r="S346" s="850"/>
    </row>
    <row r="347" spans="1:19" ht="14.4" customHeight="1" x14ac:dyDescent="0.3">
      <c r="A347" s="831" t="s">
        <v>3475</v>
      </c>
      <c r="B347" s="832" t="s">
        <v>3476</v>
      </c>
      <c r="C347" s="832" t="s">
        <v>614</v>
      </c>
      <c r="D347" s="832" t="s">
        <v>1321</v>
      </c>
      <c r="E347" s="832" t="s">
        <v>3464</v>
      </c>
      <c r="F347" s="832" t="s">
        <v>3507</v>
      </c>
      <c r="G347" s="832" t="s">
        <v>3508</v>
      </c>
      <c r="H347" s="849"/>
      <c r="I347" s="849"/>
      <c r="J347" s="832"/>
      <c r="K347" s="832"/>
      <c r="L347" s="849"/>
      <c r="M347" s="849"/>
      <c r="N347" s="832"/>
      <c r="O347" s="832"/>
      <c r="P347" s="849">
        <v>9</v>
      </c>
      <c r="Q347" s="849">
        <v>819</v>
      </c>
      <c r="R347" s="837"/>
      <c r="S347" s="850">
        <v>91</v>
      </c>
    </row>
    <row r="348" spans="1:19" ht="14.4" customHeight="1" x14ac:dyDescent="0.3">
      <c r="A348" s="831" t="s">
        <v>3475</v>
      </c>
      <c r="B348" s="832" t="s">
        <v>3476</v>
      </c>
      <c r="C348" s="832" t="s">
        <v>614</v>
      </c>
      <c r="D348" s="832" t="s">
        <v>1321</v>
      </c>
      <c r="E348" s="832" t="s">
        <v>3464</v>
      </c>
      <c r="F348" s="832" t="s">
        <v>3507</v>
      </c>
      <c r="G348" s="832" t="s">
        <v>3509</v>
      </c>
      <c r="H348" s="849">
        <v>3</v>
      </c>
      <c r="I348" s="849">
        <v>297</v>
      </c>
      <c r="J348" s="832">
        <v>3</v>
      </c>
      <c r="K348" s="832">
        <v>99</v>
      </c>
      <c r="L348" s="849">
        <v>1</v>
      </c>
      <c r="M348" s="849">
        <v>99</v>
      </c>
      <c r="N348" s="832">
        <v>1</v>
      </c>
      <c r="O348" s="832">
        <v>99</v>
      </c>
      <c r="P348" s="849">
        <v>2</v>
      </c>
      <c r="Q348" s="849">
        <v>182</v>
      </c>
      <c r="R348" s="837">
        <v>1.8383838383838385</v>
      </c>
      <c r="S348" s="850">
        <v>91</v>
      </c>
    </row>
    <row r="349" spans="1:19" ht="14.4" customHeight="1" x14ac:dyDescent="0.3">
      <c r="A349" s="831" t="s">
        <v>3475</v>
      </c>
      <c r="B349" s="832" t="s">
        <v>3476</v>
      </c>
      <c r="C349" s="832" t="s">
        <v>614</v>
      </c>
      <c r="D349" s="832" t="s">
        <v>1321</v>
      </c>
      <c r="E349" s="832" t="s">
        <v>3464</v>
      </c>
      <c r="F349" s="832" t="s">
        <v>3515</v>
      </c>
      <c r="G349" s="832" t="s">
        <v>3516</v>
      </c>
      <c r="H349" s="849">
        <v>21</v>
      </c>
      <c r="I349" s="849">
        <v>5271</v>
      </c>
      <c r="J349" s="832">
        <v>0.6</v>
      </c>
      <c r="K349" s="832">
        <v>251</v>
      </c>
      <c r="L349" s="849">
        <v>35</v>
      </c>
      <c r="M349" s="849">
        <v>8785</v>
      </c>
      <c r="N349" s="832">
        <v>1</v>
      </c>
      <c r="O349" s="832">
        <v>251</v>
      </c>
      <c r="P349" s="849">
        <v>18</v>
      </c>
      <c r="Q349" s="849">
        <v>4536</v>
      </c>
      <c r="R349" s="837">
        <v>0.51633466135458173</v>
      </c>
      <c r="S349" s="850">
        <v>252</v>
      </c>
    </row>
    <row r="350" spans="1:19" ht="14.4" customHeight="1" x14ac:dyDescent="0.3">
      <c r="A350" s="831" t="s">
        <v>3475</v>
      </c>
      <c r="B350" s="832" t="s">
        <v>3476</v>
      </c>
      <c r="C350" s="832" t="s">
        <v>614</v>
      </c>
      <c r="D350" s="832" t="s">
        <v>1321</v>
      </c>
      <c r="E350" s="832" t="s">
        <v>3464</v>
      </c>
      <c r="F350" s="832" t="s">
        <v>3515</v>
      </c>
      <c r="G350" s="832" t="s">
        <v>3517</v>
      </c>
      <c r="H350" s="849">
        <v>24</v>
      </c>
      <c r="I350" s="849">
        <v>6024</v>
      </c>
      <c r="J350" s="832">
        <v>1.3333333333333333</v>
      </c>
      <c r="K350" s="832">
        <v>251</v>
      </c>
      <c r="L350" s="849">
        <v>18</v>
      </c>
      <c r="M350" s="849">
        <v>4518</v>
      </c>
      <c r="N350" s="832">
        <v>1</v>
      </c>
      <c r="O350" s="832">
        <v>251</v>
      </c>
      <c r="P350" s="849">
        <v>5</v>
      </c>
      <c r="Q350" s="849">
        <v>1260</v>
      </c>
      <c r="R350" s="837">
        <v>0.2788844621513944</v>
      </c>
      <c r="S350" s="850">
        <v>252</v>
      </c>
    </row>
    <row r="351" spans="1:19" ht="14.4" customHeight="1" x14ac:dyDescent="0.3">
      <c r="A351" s="831" t="s">
        <v>3475</v>
      </c>
      <c r="B351" s="832" t="s">
        <v>3476</v>
      </c>
      <c r="C351" s="832" t="s">
        <v>614</v>
      </c>
      <c r="D351" s="832" t="s">
        <v>1321</v>
      </c>
      <c r="E351" s="832" t="s">
        <v>3464</v>
      </c>
      <c r="F351" s="832" t="s">
        <v>3518</v>
      </c>
      <c r="G351" s="832" t="s">
        <v>3519</v>
      </c>
      <c r="H351" s="849">
        <v>91</v>
      </c>
      <c r="I351" s="849">
        <v>11466</v>
      </c>
      <c r="J351" s="832">
        <v>0.78448275862068961</v>
      </c>
      <c r="K351" s="832">
        <v>126</v>
      </c>
      <c r="L351" s="849">
        <v>116</v>
      </c>
      <c r="M351" s="849">
        <v>14616</v>
      </c>
      <c r="N351" s="832">
        <v>1</v>
      </c>
      <c r="O351" s="832">
        <v>126</v>
      </c>
      <c r="P351" s="849">
        <v>84</v>
      </c>
      <c r="Q351" s="849">
        <v>10668</v>
      </c>
      <c r="R351" s="837">
        <v>0.72988505747126442</v>
      </c>
      <c r="S351" s="850">
        <v>127</v>
      </c>
    </row>
    <row r="352" spans="1:19" ht="14.4" customHeight="1" x14ac:dyDescent="0.3">
      <c r="A352" s="831" t="s">
        <v>3475</v>
      </c>
      <c r="B352" s="832" t="s">
        <v>3476</v>
      </c>
      <c r="C352" s="832" t="s">
        <v>614</v>
      </c>
      <c r="D352" s="832" t="s">
        <v>1321</v>
      </c>
      <c r="E352" s="832" t="s">
        <v>3464</v>
      </c>
      <c r="F352" s="832" t="s">
        <v>3518</v>
      </c>
      <c r="G352" s="832" t="s">
        <v>3520</v>
      </c>
      <c r="H352" s="849">
        <v>88</v>
      </c>
      <c r="I352" s="849">
        <v>11088</v>
      </c>
      <c r="J352" s="832">
        <v>1.9130434782608696</v>
      </c>
      <c r="K352" s="832">
        <v>126</v>
      </c>
      <c r="L352" s="849">
        <v>46</v>
      </c>
      <c r="M352" s="849">
        <v>5796</v>
      </c>
      <c r="N352" s="832">
        <v>1</v>
      </c>
      <c r="O352" s="832">
        <v>126</v>
      </c>
      <c r="P352" s="849">
        <v>51</v>
      </c>
      <c r="Q352" s="849">
        <v>6477</v>
      </c>
      <c r="R352" s="837">
        <v>1.1174948240165632</v>
      </c>
      <c r="S352" s="850">
        <v>127</v>
      </c>
    </row>
    <row r="353" spans="1:19" ht="14.4" customHeight="1" x14ac:dyDescent="0.3">
      <c r="A353" s="831" t="s">
        <v>3475</v>
      </c>
      <c r="B353" s="832" t="s">
        <v>3476</v>
      </c>
      <c r="C353" s="832" t="s">
        <v>614</v>
      </c>
      <c r="D353" s="832" t="s">
        <v>1321</v>
      </c>
      <c r="E353" s="832" t="s">
        <v>3464</v>
      </c>
      <c r="F353" s="832" t="s">
        <v>3521</v>
      </c>
      <c r="G353" s="832" t="s">
        <v>3522</v>
      </c>
      <c r="H353" s="849"/>
      <c r="I353" s="849"/>
      <c r="J353" s="832"/>
      <c r="K353" s="832"/>
      <c r="L353" s="849"/>
      <c r="M353" s="849"/>
      <c r="N353" s="832"/>
      <c r="O353" s="832"/>
      <c r="P353" s="849">
        <v>10</v>
      </c>
      <c r="Q353" s="849">
        <v>5310</v>
      </c>
      <c r="R353" s="837"/>
      <c r="S353" s="850">
        <v>531</v>
      </c>
    </row>
    <row r="354" spans="1:19" ht="14.4" customHeight="1" x14ac:dyDescent="0.3">
      <c r="A354" s="831" t="s">
        <v>3475</v>
      </c>
      <c r="B354" s="832" t="s">
        <v>3476</v>
      </c>
      <c r="C354" s="832" t="s">
        <v>614</v>
      </c>
      <c r="D354" s="832" t="s">
        <v>1321</v>
      </c>
      <c r="E354" s="832" t="s">
        <v>3464</v>
      </c>
      <c r="F354" s="832" t="s">
        <v>3521</v>
      </c>
      <c r="G354" s="832" t="s">
        <v>3523</v>
      </c>
      <c r="H354" s="849"/>
      <c r="I354" s="849"/>
      <c r="J354" s="832"/>
      <c r="K354" s="832"/>
      <c r="L354" s="849"/>
      <c r="M354" s="849"/>
      <c r="N354" s="832"/>
      <c r="O354" s="832"/>
      <c r="P354" s="849">
        <v>3</v>
      </c>
      <c r="Q354" s="849">
        <v>1593</v>
      </c>
      <c r="R354" s="837"/>
      <c r="S354" s="850">
        <v>531</v>
      </c>
    </row>
    <row r="355" spans="1:19" ht="14.4" customHeight="1" x14ac:dyDescent="0.3">
      <c r="A355" s="831" t="s">
        <v>3475</v>
      </c>
      <c r="B355" s="832" t="s">
        <v>3476</v>
      </c>
      <c r="C355" s="832" t="s">
        <v>614</v>
      </c>
      <c r="D355" s="832" t="s">
        <v>1321</v>
      </c>
      <c r="E355" s="832" t="s">
        <v>3464</v>
      </c>
      <c r="F355" s="832" t="s">
        <v>3526</v>
      </c>
      <c r="G355" s="832" t="s">
        <v>3527</v>
      </c>
      <c r="H355" s="849"/>
      <c r="I355" s="849"/>
      <c r="J355" s="832"/>
      <c r="K355" s="832"/>
      <c r="L355" s="849"/>
      <c r="M355" s="849"/>
      <c r="N355" s="832"/>
      <c r="O355" s="832"/>
      <c r="P355" s="849">
        <v>1</v>
      </c>
      <c r="Q355" s="849">
        <v>164</v>
      </c>
      <c r="R355" s="837"/>
      <c r="S355" s="850">
        <v>164</v>
      </c>
    </row>
    <row r="356" spans="1:19" ht="14.4" customHeight="1" x14ac:dyDescent="0.3">
      <c r="A356" s="831" t="s">
        <v>3475</v>
      </c>
      <c r="B356" s="832" t="s">
        <v>3476</v>
      </c>
      <c r="C356" s="832" t="s">
        <v>614</v>
      </c>
      <c r="D356" s="832" t="s">
        <v>1321</v>
      </c>
      <c r="E356" s="832" t="s">
        <v>3464</v>
      </c>
      <c r="F356" s="832" t="s">
        <v>3526</v>
      </c>
      <c r="G356" s="832" t="s">
        <v>3528</v>
      </c>
      <c r="H356" s="849">
        <v>2</v>
      </c>
      <c r="I356" s="849">
        <v>326</v>
      </c>
      <c r="J356" s="832">
        <v>1</v>
      </c>
      <c r="K356" s="832">
        <v>163</v>
      </c>
      <c r="L356" s="849">
        <v>2</v>
      </c>
      <c r="M356" s="849">
        <v>326</v>
      </c>
      <c r="N356" s="832">
        <v>1</v>
      </c>
      <c r="O356" s="832">
        <v>163</v>
      </c>
      <c r="P356" s="849"/>
      <c r="Q356" s="849"/>
      <c r="R356" s="837"/>
      <c r="S356" s="850"/>
    </row>
    <row r="357" spans="1:19" ht="14.4" customHeight="1" x14ac:dyDescent="0.3">
      <c r="A357" s="831" t="s">
        <v>3475</v>
      </c>
      <c r="B357" s="832" t="s">
        <v>3476</v>
      </c>
      <c r="C357" s="832" t="s">
        <v>614</v>
      </c>
      <c r="D357" s="832" t="s">
        <v>1321</v>
      </c>
      <c r="E357" s="832" t="s">
        <v>3464</v>
      </c>
      <c r="F357" s="832" t="s">
        <v>3529</v>
      </c>
      <c r="G357" s="832" t="s">
        <v>3530</v>
      </c>
      <c r="H357" s="849">
        <v>35</v>
      </c>
      <c r="I357" s="849">
        <v>1166.67</v>
      </c>
      <c r="J357" s="832">
        <v>1.0294177335815695</v>
      </c>
      <c r="K357" s="832">
        <v>33.333428571428577</v>
      </c>
      <c r="L357" s="849">
        <v>34</v>
      </c>
      <c r="M357" s="849">
        <v>1133.33</v>
      </c>
      <c r="N357" s="832">
        <v>1</v>
      </c>
      <c r="O357" s="832">
        <v>33.333235294117642</v>
      </c>
      <c r="P357" s="849">
        <v>28</v>
      </c>
      <c r="Q357" s="849">
        <v>933.33</v>
      </c>
      <c r="R357" s="837">
        <v>0.82352889273203755</v>
      </c>
      <c r="S357" s="850">
        <v>33.333214285714284</v>
      </c>
    </row>
    <row r="358" spans="1:19" ht="14.4" customHeight="1" x14ac:dyDescent="0.3">
      <c r="A358" s="831" t="s">
        <v>3475</v>
      </c>
      <c r="B358" s="832" t="s">
        <v>3476</v>
      </c>
      <c r="C358" s="832" t="s">
        <v>614</v>
      </c>
      <c r="D358" s="832" t="s">
        <v>1321</v>
      </c>
      <c r="E358" s="832" t="s">
        <v>3464</v>
      </c>
      <c r="F358" s="832" t="s">
        <v>3529</v>
      </c>
      <c r="G358" s="832" t="s">
        <v>3531</v>
      </c>
      <c r="H358" s="849">
        <v>6</v>
      </c>
      <c r="I358" s="849">
        <v>200</v>
      </c>
      <c r="J358" s="832">
        <v>6.0006000600060005</v>
      </c>
      <c r="K358" s="832">
        <v>33.333333333333336</v>
      </c>
      <c r="L358" s="849">
        <v>1</v>
      </c>
      <c r="M358" s="849">
        <v>33.33</v>
      </c>
      <c r="N358" s="832">
        <v>1</v>
      </c>
      <c r="O358" s="832">
        <v>33.33</v>
      </c>
      <c r="P358" s="849">
        <v>3</v>
      </c>
      <c r="Q358" s="849">
        <v>100</v>
      </c>
      <c r="R358" s="837">
        <v>3.0003000300030003</v>
      </c>
      <c r="S358" s="850">
        <v>33.333333333333336</v>
      </c>
    </row>
    <row r="359" spans="1:19" ht="14.4" customHeight="1" x14ac:dyDescent="0.3">
      <c r="A359" s="831" t="s">
        <v>3475</v>
      </c>
      <c r="B359" s="832" t="s">
        <v>3476</v>
      </c>
      <c r="C359" s="832" t="s">
        <v>614</v>
      </c>
      <c r="D359" s="832" t="s">
        <v>1321</v>
      </c>
      <c r="E359" s="832" t="s">
        <v>3464</v>
      </c>
      <c r="F359" s="832" t="s">
        <v>3532</v>
      </c>
      <c r="G359" s="832" t="s">
        <v>3533</v>
      </c>
      <c r="H359" s="849">
        <v>24</v>
      </c>
      <c r="I359" s="849">
        <v>2784</v>
      </c>
      <c r="J359" s="832">
        <v>1.0434782608695652</v>
      </c>
      <c r="K359" s="832">
        <v>116</v>
      </c>
      <c r="L359" s="849">
        <v>23</v>
      </c>
      <c r="M359" s="849">
        <v>2668</v>
      </c>
      <c r="N359" s="832">
        <v>1</v>
      </c>
      <c r="O359" s="832">
        <v>116</v>
      </c>
      <c r="P359" s="849">
        <v>20</v>
      </c>
      <c r="Q359" s="849">
        <v>2320</v>
      </c>
      <c r="R359" s="837">
        <v>0.86956521739130432</v>
      </c>
      <c r="S359" s="850">
        <v>116</v>
      </c>
    </row>
    <row r="360" spans="1:19" ht="14.4" customHeight="1" x14ac:dyDescent="0.3">
      <c r="A360" s="831" t="s">
        <v>3475</v>
      </c>
      <c r="B360" s="832" t="s">
        <v>3476</v>
      </c>
      <c r="C360" s="832" t="s">
        <v>614</v>
      </c>
      <c r="D360" s="832" t="s">
        <v>1321</v>
      </c>
      <c r="E360" s="832" t="s">
        <v>3464</v>
      </c>
      <c r="F360" s="832" t="s">
        <v>3532</v>
      </c>
      <c r="G360" s="832" t="s">
        <v>3534</v>
      </c>
      <c r="H360" s="849">
        <v>19</v>
      </c>
      <c r="I360" s="849">
        <v>2204</v>
      </c>
      <c r="J360" s="832">
        <v>1.2666666666666666</v>
      </c>
      <c r="K360" s="832">
        <v>116</v>
      </c>
      <c r="L360" s="849">
        <v>15</v>
      </c>
      <c r="M360" s="849">
        <v>1740</v>
      </c>
      <c r="N360" s="832">
        <v>1</v>
      </c>
      <c r="O360" s="832">
        <v>116</v>
      </c>
      <c r="P360" s="849">
        <v>13</v>
      </c>
      <c r="Q360" s="849">
        <v>1508</v>
      </c>
      <c r="R360" s="837">
        <v>0.8666666666666667</v>
      </c>
      <c r="S360" s="850">
        <v>116</v>
      </c>
    </row>
    <row r="361" spans="1:19" ht="14.4" customHeight="1" x14ac:dyDescent="0.3">
      <c r="A361" s="831" t="s">
        <v>3475</v>
      </c>
      <c r="B361" s="832" t="s">
        <v>3476</v>
      </c>
      <c r="C361" s="832" t="s">
        <v>614</v>
      </c>
      <c r="D361" s="832" t="s">
        <v>1321</v>
      </c>
      <c r="E361" s="832" t="s">
        <v>3464</v>
      </c>
      <c r="F361" s="832" t="s">
        <v>3469</v>
      </c>
      <c r="G361" s="832" t="s">
        <v>3538</v>
      </c>
      <c r="H361" s="849"/>
      <c r="I361" s="849"/>
      <c r="J361" s="832"/>
      <c r="K361" s="832"/>
      <c r="L361" s="849"/>
      <c r="M361" s="849"/>
      <c r="N361" s="832"/>
      <c r="O361" s="832"/>
      <c r="P361" s="849">
        <v>1</v>
      </c>
      <c r="Q361" s="849">
        <v>86</v>
      </c>
      <c r="R361" s="837"/>
      <c r="S361" s="850">
        <v>86</v>
      </c>
    </row>
    <row r="362" spans="1:19" ht="14.4" customHeight="1" x14ac:dyDescent="0.3">
      <c r="A362" s="831" t="s">
        <v>3475</v>
      </c>
      <c r="B362" s="832" t="s">
        <v>3476</v>
      </c>
      <c r="C362" s="832" t="s">
        <v>614</v>
      </c>
      <c r="D362" s="832" t="s">
        <v>1321</v>
      </c>
      <c r="E362" s="832" t="s">
        <v>3464</v>
      </c>
      <c r="F362" s="832" t="s">
        <v>3469</v>
      </c>
      <c r="G362" s="832" t="s">
        <v>3470</v>
      </c>
      <c r="H362" s="849">
        <v>2</v>
      </c>
      <c r="I362" s="849">
        <v>172</v>
      </c>
      <c r="J362" s="832">
        <v>1</v>
      </c>
      <c r="K362" s="832">
        <v>86</v>
      </c>
      <c r="L362" s="849">
        <v>2</v>
      </c>
      <c r="M362" s="849">
        <v>172</v>
      </c>
      <c r="N362" s="832">
        <v>1</v>
      </c>
      <c r="O362" s="832">
        <v>86</v>
      </c>
      <c r="P362" s="849"/>
      <c r="Q362" s="849"/>
      <c r="R362" s="837"/>
      <c r="S362" s="850"/>
    </row>
    <row r="363" spans="1:19" ht="14.4" customHeight="1" x14ac:dyDescent="0.3">
      <c r="A363" s="831" t="s">
        <v>3475</v>
      </c>
      <c r="B363" s="832" t="s">
        <v>3476</v>
      </c>
      <c r="C363" s="832" t="s">
        <v>614</v>
      </c>
      <c r="D363" s="832" t="s">
        <v>1321</v>
      </c>
      <c r="E363" s="832" t="s">
        <v>3464</v>
      </c>
      <c r="F363" s="832" t="s">
        <v>3553</v>
      </c>
      <c r="G363" s="832" t="s">
        <v>3555</v>
      </c>
      <c r="H363" s="849">
        <v>3</v>
      </c>
      <c r="I363" s="849">
        <v>1182</v>
      </c>
      <c r="J363" s="832">
        <v>2.9924050632911392</v>
      </c>
      <c r="K363" s="832">
        <v>394</v>
      </c>
      <c r="L363" s="849">
        <v>1</v>
      </c>
      <c r="M363" s="849">
        <v>395</v>
      </c>
      <c r="N363" s="832">
        <v>1</v>
      </c>
      <c r="O363" s="832">
        <v>395</v>
      </c>
      <c r="P363" s="849"/>
      <c r="Q363" s="849"/>
      <c r="R363" s="837"/>
      <c r="S363" s="850"/>
    </row>
    <row r="364" spans="1:19" ht="14.4" customHeight="1" x14ac:dyDescent="0.3">
      <c r="A364" s="831" t="s">
        <v>3475</v>
      </c>
      <c r="B364" s="832" t="s">
        <v>3476</v>
      </c>
      <c r="C364" s="832" t="s">
        <v>614</v>
      </c>
      <c r="D364" s="832" t="s">
        <v>1321</v>
      </c>
      <c r="E364" s="832" t="s">
        <v>3464</v>
      </c>
      <c r="F364" s="832" t="s">
        <v>3556</v>
      </c>
      <c r="G364" s="832" t="s">
        <v>3557</v>
      </c>
      <c r="H364" s="849">
        <v>1</v>
      </c>
      <c r="I364" s="849">
        <v>162</v>
      </c>
      <c r="J364" s="832">
        <v>0.5</v>
      </c>
      <c r="K364" s="832">
        <v>162</v>
      </c>
      <c r="L364" s="849">
        <v>2</v>
      </c>
      <c r="M364" s="849">
        <v>324</v>
      </c>
      <c r="N364" s="832">
        <v>1</v>
      </c>
      <c r="O364" s="832">
        <v>162</v>
      </c>
      <c r="P364" s="849"/>
      <c r="Q364" s="849"/>
      <c r="R364" s="837"/>
      <c r="S364" s="850"/>
    </row>
    <row r="365" spans="1:19" ht="14.4" customHeight="1" x14ac:dyDescent="0.3">
      <c r="A365" s="831" t="s">
        <v>3475</v>
      </c>
      <c r="B365" s="832" t="s">
        <v>3476</v>
      </c>
      <c r="C365" s="832" t="s">
        <v>614</v>
      </c>
      <c r="D365" s="832" t="s">
        <v>1321</v>
      </c>
      <c r="E365" s="832" t="s">
        <v>3464</v>
      </c>
      <c r="F365" s="832" t="s">
        <v>3556</v>
      </c>
      <c r="G365" s="832" t="s">
        <v>3558</v>
      </c>
      <c r="H365" s="849">
        <v>1</v>
      </c>
      <c r="I365" s="849">
        <v>162</v>
      </c>
      <c r="J365" s="832">
        <v>1</v>
      </c>
      <c r="K365" s="832">
        <v>162</v>
      </c>
      <c r="L365" s="849">
        <v>1</v>
      </c>
      <c r="M365" s="849">
        <v>162</v>
      </c>
      <c r="N365" s="832">
        <v>1</v>
      </c>
      <c r="O365" s="832">
        <v>162</v>
      </c>
      <c r="P365" s="849"/>
      <c r="Q365" s="849"/>
      <c r="R365" s="837"/>
      <c r="S365" s="850"/>
    </row>
    <row r="366" spans="1:19" ht="14.4" customHeight="1" x14ac:dyDescent="0.3">
      <c r="A366" s="831" t="s">
        <v>3475</v>
      </c>
      <c r="B366" s="832" t="s">
        <v>3476</v>
      </c>
      <c r="C366" s="832" t="s">
        <v>614</v>
      </c>
      <c r="D366" s="832" t="s">
        <v>1321</v>
      </c>
      <c r="E366" s="832" t="s">
        <v>3464</v>
      </c>
      <c r="F366" s="832" t="s">
        <v>3569</v>
      </c>
      <c r="G366" s="832" t="s">
        <v>3571</v>
      </c>
      <c r="H366" s="849"/>
      <c r="I366" s="849"/>
      <c r="J366" s="832"/>
      <c r="K366" s="832"/>
      <c r="L366" s="849">
        <v>1</v>
      </c>
      <c r="M366" s="849">
        <v>59</v>
      </c>
      <c r="N366" s="832">
        <v>1</v>
      </c>
      <c r="O366" s="832">
        <v>59</v>
      </c>
      <c r="P366" s="849"/>
      <c r="Q366" s="849"/>
      <c r="R366" s="837"/>
      <c r="S366" s="850"/>
    </row>
    <row r="367" spans="1:19" ht="14.4" customHeight="1" x14ac:dyDescent="0.3">
      <c r="A367" s="831" t="s">
        <v>3475</v>
      </c>
      <c r="B367" s="832" t="s">
        <v>3476</v>
      </c>
      <c r="C367" s="832" t="s">
        <v>614</v>
      </c>
      <c r="D367" s="832" t="s">
        <v>1321</v>
      </c>
      <c r="E367" s="832" t="s">
        <v>3464</v>
      </c>
      <c r="F367" s="832" t="s">
        <v>3572</v>
      </c>
      <c r="G367" s="832" t="s">
        <v>3573</v>
      </c>
      <c r="H367" s="849">
        <v>49</v>
      </c>
      <c r="I367" s="849">
        <v>9996</v>
      </c>
      <c r="J367" s="832">
        <v>0.56976744186046513</v>
      </c>
      <c r="K367" s="832">
        <v>204</v>
      </c>
      <c r="L367" s="849">
        <v>86</v>
      </c>
      <c r="M367" s="849">
        <v>17544</v>
      </c>
      <c r="N367" s="832">
        <v>1</v>
      </c>
      <c r="O367" s="832">
        <v>204</v>
      </c>
      <c r="P367" s="849"/>
      <c r="Q367" s="849"/>
      <c r="R367" s="837"/>
      <c r="S367" s="850"/>
    </row>
    <row r="368" spans="1:19" ht="14.4" customHeight="1" x14ac:dyDescent="0.3">
      <c r="A368" s="831" t="s">
        <v>3475</v>
      </c>
      <c r="B368" s="832" t="s">
        <v>3476</v>
      </c>
      <c r="C368" s="832" t="s">
        <v>614</v>
      </c>
      <c r="D368" s="832" t="s">
        <v>1321</v>
      </c>
      <c r="E368" s="832" t="s">
        <v>3464</v>
      </c>
      <c r="F368" s="832" t="s">
        <v>3572</v>
      </c>
      <c r="G368" s="832" t="s">
        <v>3574</v>
      </c>
      <c r="H368" s="849">
        <v>65</v>
      </c>
      <c r="I368" s="849">
        <v>13260</v>
      </c>
      <c r="J368" s="832">
        <v>3.0952380952380953</v>
      </c>
      <c r="K368" s="832">
        <v>204</v>
      </c>
      <c r="L368" s="849">
        <v>21</v>
      </c>
      <c r="M368" s="849">
        <v>4284</v>
      </c>
      <c r="N368" s="832">
        <v>1</v>
      </c>
      <c r="O368" s="832">
        <v>204</v>
      </c>
      <c r="P368" s="849"/>
      <c r="Q368" s="849"/>
      <c r="R368" s="837"/>
      <c r="S368" s="850"/>
    </row>
    <row r="369" spans="1:19" ht="14.4" customHeight="1" x14ac:dyDescent="0.3">
      <c r="A369" s="831" t="s">
        <v>3475</v>
      </c>
      <c r="B369" s="832" t="s">
        <v>3476</v>
      </c>
      <c r="C369" s="832" t="s">
        <v>614</v>
      </c>
      <c r="D369" s="832" t="s">
        <v>1321</v>
      </c>
      <c r="E369" s="832" t="s">
        <v>3464</v>
      </c>
      <c r="F369" s="832" t="s">
        <v>3575</v>
      </c>
      <c r="G369" s="832" t="s">
        <v>3576</v>
      </c>
      <c r="H369" s="849"/>
      <c r="I369" s="849"/>
      <c r="J369" s="832"/>
      <c r="K369" s="832"/>
      <c r="L369" s="849"/>
      <c r="M369" s="849"/>
      <c r="N369" s="832"/>
      <c r="O369" s="832"/>
      <c r="P369" s="849">
        <v>2</v>
      </c>
      <c r="Q369" s="849">
        <v>706</v>
      </c>
      <c r="R369" s="837"/>
      <c r="S369" s="850">
        <v>353</v>
      </c>
    </row>
    <row r="370" spans="1:19" ht="14.4" customHeight="1" x14ac:dyDescent="0.3">
      <c r="A370" s="831" t="s">
        <v>3475</v>
      </c>
      <c r="B370" s="832" t="s">
        <v>3476</v>
      </c>
      <c r="C370" s="832" t="s">
        <v>614</v>
      </c>
      <c r="D370" s="832" t="s">
        <v>1321</v>
      </c>
      <c r="E370" s="832" t="s">
        <v>3464</v>
      </c>
      <c r="F370" s="832" t="s">
        <v>3580</v>
      </c>
      <c r="G370" s="832" t="s">
        <v>3582</v>
      </c>
      <c r="H370" s="849"/>
      <c r="I370" s="849"/>
      <c r="J370" s="832"/>
      <c r="K370" s="832"/>
      <c r="L370" s="849"/>
      <c r="M370" s="849"/>
      <c r="N370" s="832"/>
      <c r="O370" s="832"/>
      <c r="P370" s="849">
        <v>1</v>
      </c>
      <c r="Q370" s="849">
        <v>749</v>
      </c>
      <c r="R370" s="837"/>
      <c r="S370" s="850">
        <v>749</v>
      </c>
    </row>
    <row r="371" spans="1:19" ht="14.4" customHeight="1" x14ac:dyDescent="0.3">
      <c r="A371" s="831" t="s">
        <v>3475</v>
      </c>
      <c r="B371" s="832" t="s">
        <v>3476</v>
      </c>
      <c r="C371" s="832" t="s">
        <v>614</v>
      </c>
      <c r="D371" s="832" t="s">
        <v>1322</v>
      </c>
      <c r="E371" s="832" t="s">
        <v>3461</v>
      </c>
      <c r="F371" s="832" t="s">
        <v>3462</v>
      </c>
      <c r="G371" s="832" t="s">
        <v>3463</v>
      </c>
      <c r="H371" s="849">
        <v>1.8499999999999999</v>
      </c>
      <c r="I371" s="849">
        <v>279.34999999999997</v>
      </c>
      <c r="J371" s="832">
        <v>1.4799999999999998</v>
      </c>
      <c r="K371" s="832">
        <v>151</v>
      </c>
      <c r="L371" s="849">
        <v>1.25</v>
      </c>
      <c r="M371" s="849">
        <v>188.75</v>
      </c>
      <c r="N371" s="832">
        <v>1</v>
      </c>
      <c r="O371" s="832">
        <v>151</v>
      </c>
      <c r="P371" s="849">
        <v>1.6</v>
      </c>
      <c r="Q371" s="849">
        <v>111.36</v>
      </c>
      <c r="R371" s="837">
        <v>0.58998675496688746</v>
      </c>
      <c r="S371" s="850">
        <v>69.599999999999994</v>
      </c>
    </row>
    <row r="372" spans="1:19" ht="14.4" customHeight="1" x14ac:dyDescent="0.3">
      <c r="A372" s="831" t="s">
        <v>3475</v>
      </c>
      <c r="B372" s="832" t="s">
        <v>3476</v>
      </c>
      <c r="C372" s="832" t="s">
        <v>614</v>
      </c>
      <c r="D372" s="832" t="s">
        <v>1322</v>
      </c>
      <c r="E372" s="832" t="s">
        <v>3461</v>
      </c>
      <c r="F372" s="832" t="s">
        <v>3477</v>
      </c>
      <c r="G372" s="832" t="s">
        <v>793</v>
      </c>
      <c r="H372" s="849">
        <v>36</v>
      </c>
      <c r="I372" s="849">
        <v>760.68</v>
      </c>
      <c r="J372" s="832">
        <v>1.8866071428571431</v>
      </c>
      <c r="K372" s="832">
        <v>21.13</v>
      </c>
      <c r="L372" s="849">
        <v>24</v>
      </c>
      <c r="M372" s="849">
        <v>403.19999999999993</v>
      </c>
      <c r="N372" s="832">
        <v>1</v>
      </c>
      <c r="O372" s="832">
        <v>16.799999999999997</v>
      </c>
      <c r="P372" s="849">
        <v>32</v>
      </c>
      <c r="Q372" s="849">
        <v>537.6</v>
      </c>
      <c r="R372" s="837">
        <v>1.3333333333333337</v>
      </c>
      <c r="S372" s="850">
        <v>16.8</v>
      </c>
    </row>
    <row r="373" spans="1:19" ht="14.4" customHeight="1" x14ac:dyDescent="0.3">
      <c r="A373" s="831" t="s">
        <v>3475</v>
      </c>
      <c r="B373" s="832" t="s">
        <v>3476</v>
      </c>
      <c r="C373" s="832" t="s">
        <v>614</v>
      </c>
      <c r="D373" s="832" t="s">
        <v>1322</v>
      </c>
      <c r="E373" s="832" t="s">
        <v>3461</v>
      </c>
      <c r="F373" s="832" t="s">
        <v>3478</v>
      </c>
      <c r="G373" s="832" t="s">
        <v>798</v>
      </c>
      <c r="H373" s="849">
        <v>0.2</v>
      </c>
      <c r="I373" s="849">
        <v>52.81</v>
      </c>
      <c r="J373" s="832">
        <v>1.2570816472268509</v>
      </c>
      <c r="K373" s="832">
        <v>264.05</v>
      </c>
      <c r="L373" s="849">
        <v>0.2</v>
      </c>
      <c r="M373" s="849">
        <v>42.01</v>
      </c>
      <c r="N373" s="832">
        <v>1</v>
      </c>
      <c r="O373" s="832">
        <v>210.04999999999998</v>
      </c>
      <c r="P373" s="849"/>
      <c r="Q373" s="849"/>
      <c r="R373" s="837"/>
      <c r="S373" s="850"/>
    </row>
    <row r="374" spans="1:19" ht="14.4" customHeight="1" x14ac:dyDescent="0.3">
      <c r="A374" s="831" t="s">
        <v>3475</v>
      </c>
      <c r="B374" s="832" t="s">
        <v>3476</v>
      </c>
      <c r="C374" s="832" t="s">
        <v>614</v>
      </c>
      <c r="D374" s="832" t="s">
        <v>1322</v>
      </c>
      <c r="E374" s="832" t="s">
        <v>3464</v>
      </c>
      <c r="F374" s="832" t="s">
        <v>3492</v>
      </c>
      <c r="G374" s="832" t="s">
        <v>3493</v>
      </c>
      <c r="H374" s="849">
        <v>4</v>
      </c>
      <c r="I374" s="849">
        <v>148</v>
      </c>
      <c r="J374" s="832">
        <v>2</v>
      </c>
      <c r="K374" s="832">
        <v>37</v>
      </c>
      <c r="L374" s="849">
        <v>2</v>
      </c>
      <c r="M374" s="849">
        <v>74</v>
      </c>
      <c r="N374" s="832">
        <v>1</v>
      </c>
      <c r="O374" s="832">
        <v>37</v>
      </c>
      <c r="P374" s="849">
        <v>2</v>
      </c>
      <c r="Q374" s="849">
        <v>74</v>
      </c>
      <c r="R374" s="837">
        <v>1</v>
      </c>
      <c r="S374" s="850">
        <v>37</v>
      </c>
    </row>
    <row r="375" spans="1:19" ht="14.4" customHeight="1" x14ac:dyDescent="0.3">
      <c r="A375" s="831" t="s">
        <v>3475</v>
      </c>
      <c r="B375" s="832" t="s">
        <v>3476</v>
      </c>
      <c r="C375" s="832" t="s">
        <v>614</v>
      </c>
      <c r="D375" s="832" t="s">
        <v>1322</v>
      </c>
      <c r="E375" s="832" t="s">
        <v>3464</v>
      </c>
      <c r="F375" s="832" t="s">
        <v>3492</v>
      </c>
      <c r="G375" s="832" t="s">
        <v>3494</v>
      </c>
      <c r="H375" s="849">
        <v>8</v>
      </c>
      <c r="I375" s="849">
        <v>296</v>
      </c>
      <c r="J375" s="832">
        <v>1.3333333333333333</v>
      </c>
      <c r="K375" s="832">
        <v>37</v>
      </c>
      <c r="L375" s="849">
        <v>6</v>
      </c>
      <c r="M375" s="849">
        <v>222</v>
      </c>
      <c r="N375" s="832">
        <v>1</v>
      </c>
      <c r="O375" s="832">
        <v>37</v>
      </c>
      <c r="P375" s="849"/>
      <c r="Q375" s="849"/>
      <c r="R375" s="837"/>
      <c r="S375" s="850"/>
    </row>
    <row r="376" spans="1:19" ht="14.4" customHeight="1" x14ac:dyDescent="0.3">
      <c r="A376" s="831" t="s">
        <v>3475</v>
      </c>
      <c r="B376" s="832" t="s">
        <v>3476</v>
      </c>
      <c r="C376" s="832" t="s">
        <v>614</v>
      </c>
      <c r="D376" s="832" t="s">
        <v>1322</v>
      </c>
      <c r="E376" s="832" t="s">
        <v>3464</v>
      </c>
      <c r="F376" s="832" t="s">
        <v>3515</v>
      </c>
      <c r="G376" s="832" t="s">
        <v>3516</v>
      </c>
      <c r="H376" s="849">
        <v>36</v>
      </c>
      <c r="I376" s="849">
        <v>9036</v>
      </c>
      <c r="J376" s="832">
        <v>1.7142857142857142</v>
      </c>
      <c r="K376" s="832">
        <v>251</v>
      </c>
      <c r="L376" s="849">
        <v>21</v>
      </c>
      <c r="M376" s="849">
        <v>5271</v>
      </c>
      <c r="N376" s="832">
        <v>1</v>
      </c>
      <c r="O376" s="832">
        <v>251</v>
      </c>
      <c r="P376" s="849">
        <v>34</v>
      </c>
      <c r="Q376" s="849">
        <v>8568</v>
      </c>
      <c r="R376" s="837">
        <v>1.6254980079681276</v>
      </c>
      <c r="S376" s="850">
        <v>252</v>
      </c>
    </row>
    <row r="377" spans="1:19" ht="14.4" customHeight="1" x14ac:dyDescent="0.3">
      <c r="A377" s="831" t="s">
        <v>3475</v>
      </c>
      <c r="B377" s="832" t="s">
        <v>3476</v>
      </c>
      <c r="C377" s="832" t="s">
        <v>614</v>
      </c>
      <c r="D377" s="832" t="s">
        <v>1322</v>
      </c>
      <c r="E377" s="832" t="s">
        <v>3464</v>
      </c>
      <c r="F377" s="832" t="s">
        <v>3515</v>
      </c>
      <c r="G377" s="832" t="s">
        <v>3517</v>
      </c>
      <c r="H377" s="849">
        <v>61</v>
      </c>
      <c r="I377" s="849">
        <v>15311</v>
      </c>
      <c r="J377" s="832">
        <v>1.3555555555555556</v>
      </c>
      <c r="K377" s="832">
        <v>251</v>
      </c>
      <c r="L377" s="849">
        <v>45</v>
      </c>
      <c r="M377" s="849">
        <v>11295</v>
      </c>
      <c r="N377" s="832">
        <v>1</v>
      </c>
      <c r="O377" s="832">
        <v>251</v>
      </c>
      <c r="P377" s="849">
        <v>49</v>
      </c>
      <c r="Q377" s="849">
        <v>12348</v>
      </c>
      <c r="R377" s="837">
        <v>1.0932270916334661</v>
      </c>
      <c r="S377" s="850">
        <v>252</v>
      </c>
    </row>
    <row r="378" spans="1:19" ht="14.4" customHeight="1" x14ac:dyDescent="0.3">
      <c r="A378" s="831" t="s">
        <v>3475</v>
      </c>
      <c r="B378" s="832" t="s">
        <v>3476</v>
      </c>
      <c r="C378" s="832" t="s">
        <v>614</v>
      </c>
      <c r="D378" s="832" t="s">
        <v>1322</v>
      </c>
      <c r="E378" s="832" t="s">
        <v>3464</v>
      </c>
      <c r="F378" s="832" t="s">
        <v>3518</v>
      </c>
      <c r="G378" s="832" t="s">
        <v>3519</v>
      </c>
      <c r="H378" s="849">
        <v>93</v>
      </c>
      <c r="I378" s="849">
        <v>11718</v>
      </c>
      <c r="J378" s="832">
        <v>1.0941176470588236</v>
      </c>
      <c r="K378" s="832">
        <v>126</v>
      </c>
      <c r="L378" s="849">
        <v>85</v>
      </c>
      <c r="M378" s="849">
        <v>10710</v>
      </c>
      <c r="N378" s="832">
        <v>1</v>
      </c>
      <c r="O378" s="832">
        <v>126</v>
      </c>
      <c r="P378" s="849">
        <v>89</v>
      </c>
      <c r="Q378" s="849">
        <v>11303</v>
      </c>
      <c r="R378" s="837">
        <v>1.0553688141923436</v>
      </c>
      <c r="S378" s="850">
        <v>127</v>
      </c>
    </row>
    <row r="379" spans="1:19" ht="14.4" customHeight="1" x14ac:dyDescent="0.3">
      <c r="A379" s="831" t="s">
        <v>3475</v>
      </c>
      <c r="B379" s="832" t="s">
        <v>3476</v>
      </c>
      <c r="C379" s="832" t="s">
        <v>614</v>
      </c>
      <c r="D379" s="832" t="s">
        <v>1322</v>
      </c>
      <c r="E379" s="832" t="s">
        <v>3464</v>
      </c>
      <c r="F379" s="832" t="s">
        <v>3518</v>
      </c>
      <c r="G379" s="832" t="s">
        <v>3520</v>
      </c>
      <c r="H379" s="849">
        <v>122</v>
      </c>
      <c r="I379" s="849">
        <v>15372</v>
      </c>
      <c r="J379" s="832">
        <v>1.4523809523809523</v>
      </c>
      <c r="K379" s="832">
        <v>126</v>
      </c>
      <c r="L379" s="849">
        <v>84</v>
      </c>
      <c r="M379" s="849">
        <v>10584</v>
      </c>
      <c r="N379" s="832">
        <v>1</v>
      </c>
      <c r="O379" s="832">
        <v>126</v>
      </c>
      <c r="P379" s="849">
        <v>90</v>
      </c>
      <c r="Q379" s="849">
        <v>11430</v>
      </c>
      <c r="R379" s="837">
        <v>1.0799319727891157</v>
      </c>
      <c r="S379" s="850">
        <v>127</v>
      </c>
    </row>
    <row r="380" spans="1:19" ht="14.4" customHeight="1" x14ac:dyDescent="0.3">
      <c r="A380" s="831" t="s">
        <v>3475</v>
      </c>
      <c r="B380" s="832" t="s">
        <v>3476</v>
      </c>
      <c r="C380" s="832" t="s">
        <v>614</v>
      </c>
      <c r="D380" s="832" t="s">
        <v>1322</v>
      </c>
      <c r="E380" s="832" t="s">
        <v>3464</v>
      </c>
      <c r="F380" s="832" t="s">
        <v>3526</v>
      </c>
      <c r="G380" s="832" t="s">
        <v>3527</v>
      </c>
      <c r="H380" s="849">
        <v>19</v>
      </c>
      <c r="I380" s="849">
        <v>3097</v>
      </c>
      <c r="J380" s="832">
        <v>1.4615384615384615</v>
      </c>
      <c r="K380" s="832">
        <v>163</v>
      </c>
      <c r="L380" s="849">
        <v>13</v>
      </c>
      <c r="M380" s="849">
        <v>2119</v>
      </c>
      <c r="N380" s="832">
        <v>1</v>
      </c>
      <c r="O380" s="832">
        <v>163</v>
      </c>
      <c r="P380" s="849">
        <v>29</v>
      </c>
      <c r="Q380" s="849">
        <v>4756</v>
      </c>
      <c r="R380" s="837">
        <v>2.2444549315714961</v>
      </c>
      <c r="S380" s="850">
        <v>164</v>
      </c>
    </row>
    <row r="381" spans="1:19" ht="14.4" customHeight="1" x14ac:dyDescent="0.3">
      <c r="A381" s="831" t="s">
        <v>3475</v>
      </c>
      <c r="B381" s="832" t="s">
        <v>3476</v>
      </c>
      <c r="C381" s="832" t="s">
        <v>614</v>
      </c>
      <c r="D381" s="832" t="s">
        <v>1322</v>
      </c>
      <c r="E381" s="832" t="s">
        <v>3464</v>
      </c>
      <c r="F381" s="832" t="s">
        <v>3526</v>
      </c>
      <c r="G381" s="832" t="s">
        <v>3528</v>
      </c>
      <c r="H381" s="849">
        <v>38</v>
      </c>
      <c r="I381" s="849">
        <v>6194</v>
      </c>
      <c r="J381" s="832">
        <v>1.2258064516129032</v>
      </c>
      <c r="K381" s="832">
        <v>163</v>
      </c>
      <c r="L381" s="849">
        <v>31</v>
      </c>
      <c r="M381" s="849">
        <v>5053</v>
      </c>
      <c r="N381" s="832">
        <v>1</v>
      </c>
      <c r="O381" s="832">
        <v>163</v>
      </c>
      <c r="P381" s="849">
        <v>26</v>
      </c>
      <c r="Q381" s="849">
        <v>4264</v>
      </c>
      <c r="R381" s="837">
        <v>0.84385513556303182</v>
      </c>
      <c r="S381" s="850">
        <v>164</v>
      </c>
    </row>
    <row r="382" spans="1:19" ht="14.4" customHeight="1" x14ac:dyDescent="0.3">
      <c r="A382" s="831" t="s">
        <v>3475</v>
      </c>
      <c r="B382" s="832" t="s">
        <v>3476</v>
      </c>
      <c r="C382" s="832" t="s">
        <v>614</v>
      </c>
      <c r="D382" s="832" t="s">
        <v>1322</v>
      </c>
      <c r="E382" s="832" t="s">
        <v>3464</v>
      </c>
      <c r="F382" s="832" t="s">
        <v>3529</v>
      </c>
      <c r="G382" s="832" t="s">
        <v>3530</v>
      </c>
      <c r="H382" s="849">
        <v>292</v>
      </c>
      <c r="I382" s="849">
        <v>9733.33</v>
      </c>
      <c r="J382" s="832">
        <v>1.2807013157894738</v>
      </c>
      <c r="K382" s="832">
        <v>33.33332191780822</v>
      </c>
      <c r="L382" s="849">
        <v>228</v>
      </c>
      <c r="M382" s="849">
        <v>7600</v>
      </c>
      <c r="N382" s="832">
        <v>1</v>
      </c>
      <c r="O382" s="832">
        <v>33.333333333333336</v>
      </c>
      <c r="P382" s="849">
        <v>252</v>
      </c>
      <c r="Q382" s="849">
        <v>8400</v>
      </c>
      <c r="R382" s="837">
        <v>1.1052631578947369</v>
      </c>
      <c r="S382" s="850">
        <v>33.333333333333336</v>
      </c>
    </row>
    <row r="383" spans="1:19" ht="14.4" customHeight="1" x14ac:dyDescent="0.3">
      <c r="A383" s="831" t="s">
        <v>3475</v>
      </c>
      <c r="B383" s="832" t="s">
        <v>3476</v>
      </c>
      <c r="C383" s="832" t="s">
        <v>614</v>
      </c>
      <c r="D383" s="832" t="s">
        <v>1322</v>
      </c>
      <c r="E383" s="832" t="s">
        <v>3464</v>
      </c>
      <c r="F383" s="832" t="s">
        <v>3529</v>
      </c>
      <c r="G383" s="832" t="s">
        <v>3531</v>
      </c>
      <c r="H383" s="849">
        <v>1</v>
      </c>
      <c r="I383" s="849">
        <v>33.33</v>
      </c>
      <c r="J383" s="832"/>
      <c r="K383" s="832">
        <v>33.33</v>
      </c>
      <c r="L383" s="849"/>
      <c r="M383" s="849"/>
      <c r="N383" s="832"/>
      <c r="O383" s="832"/>
      <c r="P383" s="849"/>
      <c r="Q383" s="849"/>
      <c r="R383" s="837"/>
      <c r="S383" s="850"/>
    </row>
    <row r="384" spans="1:19" ht="14.4" customHeight="1" x14ac:dyDescent="0.3">
      <c r="A384" s="831" t="s">
        <v>3475</v>
      </c>
      <c r="B384" s="832" t="s">
        <v>3476</v>
      </c>
      <c r="C384" s="832" t="s">
        <v>614</v>
      </c>
      <c r="D384" s="832" t="s">
        <v>1322</v>
      </c>
      <c r="E384" s="832" t="s">
        <v>3464</v>
      </c>
      <c r="F384" s="832" t="s">
        <v>3469</v>
      </c>
      <c r="G384" s="832" t="s">
        <v>3538</v>
      </c>
      <c r="H384" s="849">
        <v>20</v>
      </c>
      <c r="I384" s="849">
        <v>1720</v>
      </c>
      <c r="J384" s="832">
        <v>1.5384615384615385</v>
      </c>
      <c r="K384" s="832">
        <v>86</v>
      </c>
      <c r="L384" s="849">
        <v>13</v>
      </c>
      <c r="M384" s="849">
        <v>1118</v>
      </c>
      <c r="N384" s="832">
        <v>1</v>
      </c>
      <c r="O384" s="832">
        <v>86</v>
      </c>
      <c r="P384" s="849">
        <v>29</v>
      </c>
      <c r="Q384" s="849">
        <v>2494</v>
      </c>
      <c r="R384" s="837">
        <v>2.2307692307692308</v>
      </c>
      <c r="S384" s="850">
        <v>86</v>
      </c>
    </row>
    <row r="385" spans="1:19" ht="14.4" customHeight="1" x14ac:dyDescent="0.3">
      <c r="A385" s="831" t="s">
        <v>3475</v>
      </c>
      <c r="B385" s="832" t="s">
        <v>3476</v>
      </c>
      <c r="C385" s="832" t="s">
        <v>614</v>
      </c>
      <c r="D385" s="832" t="s">
        <v>1322</v>
      </c>
      <c r="E385" s="832" t="s">
        <v>3464</v>
      </c>
      <c r="F385" s="832" t="s">
        <v>3469</v>
      </c>
      <c r="G385" s="832" t="s">
        <v>3470</v>
      </c>
      <c r="H385" s="849">
        <v>38</v>
      </c>
      <c r="I385" s="849">
        <v>3268</v>
      </c>
      <c r="J385" s="832">
        <v>1.1875</v>
      </c>
      <c r="K385" s="832">
        <v>86</v>
      </c>
      <c r="L385" s="849">
        <v>32</v>
      </c>
      <c r="M385" s="849">
        <v>2752</v>
      </c>
      <c r="N385" s="832">
        <v>1</v>
      </c>
      <c r="O385" s="832">
        <v>86</v>
      </c>
      <c r="P385" s="849">
        <v>27</v>
      </c>
      <c r="Q385" s="849">
        <v>2322</v>
      </c>
      <c r="R385" s="837">
        <v>0.84375</v>
      </c>
      <c r="S385" s="850">
        <v>86</v>
      </c>
    </row>
    <row r="386" spans="1:19" ht="14.4" customHeight="1" x14ac:dyDescent="0.3">
      <c r="A386" s="831" t="s">
        <v>3475</v>
      </c>
      <c r="B386" s="832" t="s">
        <v>3476</v>
      </c>
      <c r="C386" s="832" t="s">
        <v>614</v>
      </c>
      <c r="D386" s="832" t="s">
        <v>1322</v>
      </c>
      <c r="E386" s="832" t="s">
        <v>3464</v>
      </c>
      <c r="F386" s="832" t="s">
        <v>3566</v>
      </c>
      <c r="G386" s="832" t="s">
        <v>3568</v>
      </c>
      <c r="H386" s="849"/>
      <c r="I386" s="849"/>
      <c r="J386" s="832"/>
      <c r="K386" s="832"/>
      <c r="L386" s="849">
        <v>1</v>
      </c>
      <c r="M386" s="849">
        <v>123</v>
      </c>
      <c r="N386" s="832">
        <v>1</v>
      </c>
      <c r="O386" s="832">
        <v>123</v>
      </c>
      <c r="P386" s="849"/>
      <c r="Q386" s="849"/>
      <c r="R386" s="837"/>
      <c r="S386" s="850"/>
    </row>
    <row r="387" spans="1:19" ht="14.4" customHeight="1" x14ac:dyDescent="0.3">
      <c r="A387" s="831" t="s">
        <v>3475</v>
      </c>
      <c r="B387" s="832" t="s">
        <v>3476</v>
      </c>
      <c r="C387" s="832" t="s">
        <v>614</v>
      </c>
      <c r="D387" s="832" t="s">
        <v>1322</v>
      </c>
      <c r="E387" s="832" t="s">
        <v>3464</v>
      </c>
      <c r="F387" s="832" t="s">
        <v>3583</v>
      </c>
      <c r="G387" s="832" t="s">
        <v>3584</v>
      </c>
      <c r="H387" s="849"/>
      <c r="I387" s="849"/>
      <c r="J387" s="832"/>
      <c r="K387" s="832"/>
      <c r="L387" s="849"/>
      <c r="M387" s="849"/>
      <c r="N387" s="832"/>
      <c r="O387" s="832"/>
      <c r="P387" s="849">
        <v>1</v>
      </c>
      <c r="Q387" s="849">
        <v>87</v>
      </c>
      <c r="R387" s="837"/>
      <c r="S387" s="850">
        <v>87</v>
      </c>
    </row>
    <row r="388" spans="1:19" ht="14.4" customHeight="1" x14ac:dyDescent="0.3">
      <c r="A388" s="831" t="s">
        <v>3475</v>
      </c>
      <c r="B388" s="832" t="s">
        <v>3476</v>
      </c>
      <c r="C388" s="832" t="s">
        <v>614</v>
      </c>
      <c r="D388" s="832" t="s">
        <v>1322</v>
      </c>
      <c r="E388" s="832" t="s">
        <v>3464</v>
      </c>
      <c r="F388" s="832" t="s">
        <v>3583</v>
      </c>
      <c r="G388" s="832" t="s">
        <v>3585</v>
      </c>
      <c r="H388" s="849">
        <v>1</v>
      </c>
      <c r="I388" s="849">
        <v>86</v>
      </c>
      <c r="J388" s="832"/>
      <c r="K388" s="832">
        <v>86</v>
      </c>
      <c r="L388" s="849"/>
      <c r="M388" s="849"/>
      <c r="N388" s="832"/>
      <c r="O388" s="832"/>
      <c r="P388" s="849"/>
      <c r="Q388" s="849"/>
      <c r="R388" s="837"/>
      <c r="S388" s="850"/>
    </row>
    <row r="389" spans="1:19" ht="14.4" customHeight="1" x14ac:dyDescent="0.3">
      <c r="A389" s="831" t="s">
        <v>3475</v>
      </c>
      <c r="B389" s="832" t="s">
        <v>3476</v>
      </c>
      <c r="C389" s="832" t="s">
        <v>614</v>
      </c>
      <c r="D389" s="832" t="s">
        <v>1323</v>
      </c>
      <c r="E389" s="832" t="s">
        <v>3461</v>
      </c>
      <c r="F389" s="832" t="s">
        <v>3462</v>
      </c>
      <c r="G389" s="832" t="s">
        <v>3463</v>
      </c>
      <c r="H389" s="849">
        <v>0.1</v>
      </c>
      <c r="I389" s="849">
        <v>15.1</v>
      </c>
      <c r="J389" s="832">
        <v>0.25</v>
      </c>
      <c r="K389" s="832">
        <v>151</v>
      </c>
      <c r="L389" s="849">
        <v>0.4</v>
      </c>
      <c r="M389" s="849">
        <v>60.4</v>
      </c>
      <c r="N389" s="832">
        <v>1</v>
      </c>
      <c r="O389" s="832">
        <v>151</v>
      </c>
      <c r="P389" s="849">
        <v>0.5</v>
      </c>
      <c r="Q389" s="849">
        <v>34.799999999999997</v>
      </c>
      <c r="R389" s="837">
        <v>0.57615894039735094</v>
      </c>
      <c r="S389" s="850">
        <v>69.599999999999994</v>
      </c>
    </row>
    <row r="390" spans="1:19" ht="14.4" customHeight="1" x14ac:dyDescent="0.3">
      <c r="A390" s="831" t="s">
        <v>3475</v>
      </c>
      <c r="B390" s="832" t="s">
        <v>3476</v>
      </c>
      <c r="C390" s="832" t="s">
        <v>614</v>
      </c>
      <c r="D390" s="832" t="s">
        <v>1323</v>
      </c>
      <c r="E390" s="832" t="s">
        <v>3461</v>
      </c>
      <c r="F390" s="832" t="s">
        <v>3477</v>
      </c>
      <c r="G390" s="832" t="s">
        <v>793</v>
      </c>
      <c r="H390" s="849">
        <v>1</v>
      </c>
      <c r="I390" s="849">
        <v>21.13</v>
      </c>
      <c r="J390" s="832">
        <v>0.1796768707482993</v>
      </c>
      <c r="K390" s="832">
        <v>21.13</v>
      </c>
      <c r="L390" s="849">
        <v>7</v>
      </c>
      <c r="M390" s="849">
        <v>117.60000000000001</v>
      </c>
      <c r="N390" s="832">
        <v>1</v>
      </c>
      <c r="O390" s="832">
        <v>16.8</v>
      </c>
      <c r="P390" s="849">
        <v>7</v>
      </c>
      <c r="Q390" s="849">
        <v>117.60000000000001</v>
      </c>
      <c r="R390" s="837">
        <v>1</v>
      </c>
      <c r="S390" s="850">
        <v>16.8</v>
      </c>
    </row>
    <row r="391" spans="1:19" ht="14.4" customHeight="1" x14ac:dyDescent="0.3">
      <c r="A391" s="831" t="s">
        <v>3475</v>
      </c>
      <c r="B391" s="832" t="s">
        <v>3476</v>
      </c>
      <c r="C391" s="832" t="s">
        <v>614</v>
      </c>
      <c r="D391" s="832" t="s">
        <v>1323</v>
      </c>
      <c r="E391" s="832" t="s">
        <v>3461</v>
      </c>
      <c r="F391" s="832" t="s">
        <v>3478</v>
      </c>
      <c r="G391" s="832" t="s">
        <v>798</v>
      </c>
      <c r="H391" s="849">
        <v>0.2</v>
      </c>
      <c r="I391" s="849">
        <v>52.81</v>
      </c>
      <c r="J391" s="832">
        <v>1.2570816472268509</v>
      </c>
      <c r="K391" s="832">
        <v>264.05</v>
      </c>
      <c r="L391" s="849">
        <v>0.2</v>
      </c>
      <c r="M391" s="849">
        <v>42.01</v>
      </c>
      <c r="N391" s="832">
        <v>1</v>
      </c>
      <c r="O391" s="832">
        <v>210.04999999999998</v>
      </c>
      <c r="P391" s="849">
        <v>0.60000000000000009</v>
      </c>
      <c r="Q391" s="849">
        <v>126.03</v>
      </c>
      <c r="R391" s="837">
        <v>3</v>
      </c>
      <c r="S391" s="850">
        <v>210.04999999999998</v>
      </c>
    </row>
    <row r="392" spans="1:19" ht="14.4" customHeight="1" x14ac:dyDescent="0.3">
      <c r="A392" s="831" t="s">
        <v>3475</v>
      </c>
      <c r="B392" s="832" t="s">
        <v>3476</v>
      </c>
      <c r="C392" s="832" t="s">
        <v>614</v>
      </c>
      <c r="D392" s="832" t="s">
        <v>1323</v>
      </c>
      <c r="E392" s="832" t="s">
        <v>3464</v>
      </c>
      <c r="F392" s="832" t="s">
        <v>3483</v>
      </c>
      <c r="G392" s="832" t="s">
        <v>3484</v>
      </c>
      <c r="H392" s="849">
        <v>60</v>
      </c>
      <c r="I392" s="849">
        <v>12300</v>
      </c>
      <c r="J392" s="832">
        <v>1.2</v>
      </c>
      <c r="K392" s="832">
        <v>205</v>
      </c>
      <c r="L392" s="849">
        <v>50</v>
      </c>
      <c r="M392" s="849">
        <v>10250</v>
      </c>
      <c r="N392" s="832">
        <v>1</v>
      </c>
      <c r="O392" s="832">
        <v>205</v>
      </c>
      <c r="P392" s="849">
        <v>50</v>
      </c>
      <c r="Q392" s="849">
        <v>10300</v>
      </c>
      <c r="R392" s="837">
        <v>1.0048780487804878</v>
      </c>
      <c r="S392" s="850">
        <v>206</v>
      </c>
    </row>
    <row r="393" spans="1:19" ht="14.4" customHeight="1" x14ac:dyDescent="0.3">
      <c r="A393" s="831" t="s">
        <v>3475</v>
      </c>
      <c r="B393" s="832" t="s">
        <v>3476</v>
      </c>
      <c r="C393" s="832" t="s">
        <v>614</v>
      </c>
      <c r="D393" s="832" t="s">
        <v>1323</v>
      </c>
      <c r="E393" s="832" t="s">
        <v>3464</v>
      </c>
      <c r="F393" s="832" t="s">
        <v>3483</v>
      </c>
      <c r="G393" s="832" t="s">
        <v>3485</v>
      </c>
      <c r="H393" s="849">
        <v>52</v>
      </c>
      <c r="I393" s="849">
        <v>10660</v>
      </c>
      <c r="J393" s="832">
        <v>0.89655172413793105</v>
      </c>
      <c r="K393" s="832">
        <v>205</v>
      </c>
      <c r="L393" s="849">
        <v>58</v>
      </c>
      <c r="M393" s="849">
        <v>11890</v>
      </c>
      <c r="N393" s="832">
        <v>1</v>
      </c>
      <c r="O393" s="832">
        <v>205</v>
      </c>
      <c r="P393" s="849">
        <v>56</v>
      </c>
      <c r="Q393" s="849">
        <v>11536</v>
      </c>
      <c r="R393" s="837">
        <v>0.97022708158116067</v>
      </c>
      <c r="S393" s="850">
        <v>206</v>
      </c>
    </row>
    <row r="394" spans="1:19" ht="14.4" customHeight="1" x14ac:dyDescent="0.3">
      <c r="A394" s="831" t="s">
        <v>3475</v>
      </c>
      <c r="B394" s="832" t="s">
        <v>3476</v>
      </c>
      <c r="C394" s="832" t="s">
        <v>614</v>
      </c>
      <c r="D394" s="832" t="s">
        <v>1323</v>
      </c>
      <c r="E394" s="832" t="s">
        <v>3464</v>
      </c>
      <c r="F394" s="832" t="s">
        <v>3486</v>
      </c>
      <c r="G394" s="832" t="s">
        <v>3488</v>
      </c>
      <c r="H394" s="849"/>
      <c r="I394" s="849"/>
      <c r="J394" s="832"/>
      <c r="K394" s="832"/>
      <c r="L394" s="849">
        <v>2</v>
      </c>
      <c r="M394" s="849">
        <v>166</v>
      </c>
      <c r="N394" s="832">
        <v>1</v>
      </c>
      <c r="O394" s="832">
        <v>83</v>
      </c>
      <c r="P394" s="849"/>
      <c r="Q394" s="849"/>
      <c r="R394" s="837"/>
      <c r="S394" s="850"/>
    </row>
    <row r="395" spans="1:19" ht="14.4" customHeight="1" x14ac:dyDescent="0.3">
      <c r="A395" s="831" t="s">
        <v>3475</v>
      </c>
      <c r="B395" s="832" t="s">
        <v>3476</v>
      </c>
      <c r="C395" s="832" t="s">
        <v>614</v>
      </c>
      <c r="D395" s="832" t="s">
        <v>1323</v>
      </c>
      <c r="E395" s="832" t="s">
        <v>3464</v>
      </c>
      <c r="F395" s="832" t="s">
        <v>3489</v>
      </c>
      <c r="G395" s="832" t="s">
        <v>3490</v>
      </c>
      <c r="H395" s="849"/>
      <c r="I395" s="849"/>
      <c r="J395" s="832"/>
      <c r="K395" s="832"/>
      <c r="L395" s="849">
        <v>1</v>
      </c>
      <c r="M395" s="849">
        <v>106</v>
      </c>
      <c r="N395" s="832">
        <v>1</v>
      </c>
      <c r="O395" s="832">
        <v>106</v>
      </c>
      <c r="P395" s="849">
        <v>6</v>
      </c>
      <c r="Q395" s="849">
        <v>636</v>
      </c>
      <c r="R395" s="837">
        <v>6</v>
      </c>
      <c r="S395" s="850">
        <v>106</v>
      </c>
    </row>
    <row r="396" spans="1:19" ht="14.4" customHeight="1" x14ac:dyDescent="0.3">
      <c r="A396" s="831" t="s">
        <v>3475</v>
      </c>
      <c r="B396" s="832" t="s">
        <v>3476</v>
      </c>
      <c r="C396" s="832" t="s">
        <v>614</v>
      </c>
      <c r="D396" s="832" t="s">
        <v>1323</v>
      </c>
      <c r="E396" s="832" t="s">
        <v>3464</v>
      </c>
      <c r="F396" s="832" t="s">
        <v>3489</v>
      </c>
      <c r="G396" s="832" t="s">
        <v>3491</v>
      </c>
      <c r="H396" s="849">
        <v>1</v>
      </c>
      <c r="I396" s="849">
        <v>106</v>
      </c>
      <c r="J396" s="832">
        <v>0.25</v>
      </c>
      <c r="K396" s="832">
        <v>106</v>
      </c>
      <c r="L396" s="849">
        <v>4</v>
      </c>
      <c r="M396" s="849">
        <v>424</v>
      </c>
      <c r="N396" s="832">
        <v>1</v>
      </c>
      <c r="O396" s="832">
        <v>106</v>
      </c>
      <c r="P396" s="849">
        <v>4</v>
      </c>
      <c r="Q396" s="849">
        <v>424</v>
      </c>
      <c r="R396" s="837">
        <v>1</v>
      </c>
      <c r="S396" s="850">
        <v>106</v>
      </c>
    </row>
    <row r="397" spans="1:19" ht="14.4" customHeight="1" x14ac:dyDescent="0.3">
      <c r="A397" s="831" t="s">
        <v>3475</v>
      </c>
      <c r="B397" s="832" t="s">
        <v>3476</v>
      </c>
      <c r="C397" s="832" t="s">
        <v>614</v>
      </c>
      <c r="D397" s="832" t="s">
        <v>1323</v>
      </c>
      <c r="E397" s="832" t="s">
        <v>3464</v>
      </c>
      <c r="F397" s="832" t="s">
        <v>3492</v>
      </c>
      <c r="G397" s="832" t="s">
        <v>3493</v>
      </c>
      <c r="H397" s="849">
        <v>1</v>
      </c>
      <c r="I397" s="849">
        <v>37</v>
      </c>
      <c r="J397" s="832">
        <v>0.33333333333333331</v>
      </c>
      <c r="K397" s="832">
        <v>37</v>
      </c>
      <c r="L397" s="849">
        <v>3</v>
      </c>
      <c r="M397" s="849">
        <v>111</v>
      </c>
      <c r="N397" s="832">
        <v>1</v>
      </c>
      <c r="O397" s="832">
        <v>37</v>
      </c>
      <c r="P397" s="849">
        <v>4</v>
      </c>
      <c r="Q397" s="849">
        <v>148</v>
      </c>
      <c r="R397" s="837">
        <v>1.3333333333333333</v>
      </c>
      <c r="S397" s="850">
        <v>37</v>
      </c>
    </row>
    <row r="398" spans="1:19" ht="14.4" customHeight="1" x14ac:dyDescent="0.3">
      <c r="A398" s="831" t="s">
        <v>3475</v>
      </c>
      <c r="B398" s="832" t="s">
        <v>3476</v>
      </c>
      <c r="C398" s="832" t="s">
        <v>614</v>
      </c>
      <c r="D398" s="832" t="s">
        <v>1323</v>
      </c>
      <c r="E398" s="832" t="s">
        <v>3464</v>
      </c>
      <c r="F398" s="832" t="s">
        <v>3492</v>
      </c>
      <c r="G398" s="832" t="s">
        <v>3494</v>
      </c>
      <c r="H398" s="849">
        <v>1</v>
      </c>
      <c r="I398" s="849">
        <v>37</v>
      </c>
      <c r="J398" s="832">
        <v>0.125</v>
      </c>
      <c r="K398" s="832">
        <v>37</v>
      </c>
      <c r="L398" s="849">
        <v>8</v>
      </c>
      <c r="M398" s="849">
        <v>296</v>
      </c>
      <c r="N398" s="832">
        <v>1</v>
      </c>
      <c r="O398" s="832">
        <v>37</v>
      </c>
      <c r="P398" s="849">
        <v>3</v>
      </c>
      <c r="Q398" s="849">
        <v>111</v>
      </c>
      <c r="R398" s="837">
        <v>0.375</v>
      </c>
      <c r="S398" s="850">
        <v>37</v>
      </c>
    </row>
    <row r="399" spans="1:19" ht="14.4" customHeight="1" x14ac:dyDescent="0.3">
      <c r="A399" s="831" t="s">
        <v>3475</v>
      </c>
      <c r="B399" s="832" t="s">
        <v>3476</v>
      </c>
      <c r="C399" s="832" t="s">
        <v>614</v>
      </c>
      <c r="D399" s="832" t="s">
        <v>1323</v>
      </c>
      <c r="E399" s="832" t="s">
        <v>3464</v>
      </c>
      <c r="F399" s="832" t="s">
        <v>3502</v>
      </c>
      <c r="G399" s="832" t="s">
        <v>3503</v>
      </c>
      <c r="H399" s="849"/>
      <c r="I399" s="849"/>
      <c r="J399" s="832"/>
      <c r="K399" s="832"/>
      <c r="L399" s="849"/>
      <c r="M399" s="849"/>
      <c r="N399" s="832"/>
      <c r="O399" s="832"/>
      <c r="P399" s="849">
        <v>1</v>
      </c>
      <c r="Q399" s="849">
        <v>382</v>
      </c>
      <c r="R399" s="837"/>
      <c r="S399" s="850">
        <v>382</v>
      </c>
    </row>
    <row r="400" spans="1:19" ht="14.4" customHeight="1" x14ac:dyDescent="0.3">
      <c r="A400" s="831" t="s">
        <v>3475</v>
      </c>
      <c r="B400" s="832" t="s">
        <v>3476</v>
      </c>
      <c r="C400" s="832" t="s">
        <v>614</v>
      </c>
      <c r="D400" s="832" t="s">
        <v>1323</v>
      </c>
      <c r="E400" s="832" t="s">
        <v>3464</v>
      </c>
      <c r="F400" s="832" t="s">
        <v>3505</v>
      </c>
      <c r="G400" s="832" t="s">
        <v>3506</v>
      </c>
      <c r="H400" s="849">
        <v>1</v>
      </c>
      <c r="I400" s="849">
        <v>488</v>
      </c>
      <c r="J400" s="832"/>
      <c r="K400" s="832">
        <v>488</v>
      </c>
      <c r="L400" s="849"/>
      <c r="M400" s="849"/>
      <c r="N400" s="832"/>
      <c r="O400" s="832"/>
      <c r="P400" s="849"/>
      <c r="Q400" s="849"/>
      <c r="R400" s="837"/>
      <c r="S400" s="850"/>
    </row>
    <row r="401" spans="1:19" ht="14.4" customHeight="1" x14ac:dyDescent="0.3">
      <c r="A401" s="831" t="s">
        <v>3475</v>
      </c>
      <c r="B401" s="832" t="s">
        <v>3476</v>
      </c>
      <c r="C401" s="832" t="s">
        <v>614</v>
      </c>
      <c r="D401" s="832" t="s">
        <v>1323</v>
      </c>
      <c r="E401" s="832" t="s">
        <v>3464</v>
      </c>
      <c r="F401" s="832" t="s">
        <v>3507</v>
      </c>
      <c r="G401" s="832" t="s">
        <v>3508</v>
      </c>
      <c r="H401" s="849"/>
      <c r="I401" s="849"/>
      <c r="J401" s="832"/>
      <c r="K401" s="832"/>
      <c r="L401" s="849"/>
      <c r="M401" s="849"/>
      <c r="N401" s="832"/>
      <c r="O401" s="832"/>
      <c r="P401" s="849">
        <v>8</v>
      </c>
      <c r="Q401" s="849">
        <v>728</v>
      </c>
      <c r="R401" s="837"/>
      <c r="S401" s="850">
        <v>91</v>
      </c>
    </row>
    <row r="402" spans="1:19" ht="14.4" customHeight="1" x14ac:dyDescent="0.3">
      <c r="A402" s="831" t="s">
        <v>3475</v>
      </c>
      <c r="B402" s="832" t="s">
        <v>3476</v>
      </c>
      <c r="C402" s="832" t="s">
        <v>614</v>
      </c>
      <c r="D402" s="832" t="s">
        <v>1323</v>
      </c>
      <c r="E402" s="832" t="s">
        <v>3464</v>
      </c>
      <c r="F402" s="832" t="s">
        <v>3507</v>
      </c>
      <c r="G402" s="832" t="s">
        <v>3509</v>
      </c>
      <c r="H402" s="849"/>
      <c r="I402" s="849"/>
      <c r="J402" s="832"/>
      <c r="K402" s="832"/>
      <c r="L402" s="849"/>
      <c r="M402" s="849"/>
      <c r="N402" s="832"/>
      <c r="O402" s="832"/>
      <c r="P402" s="849">
        <v>13</v>
      </c>
      <c r="Q402" s="849">
        <v>1183</v>
      </c>
      <c r="R402" s="837"/>
      <c r="S402" s="850">
        <v>91</v>
      </c>
    </row>
    <row r="403" spans="1:19" ht="14.4" customHeight="1" x14ac:dyDescent="0.3">
      <c r="A403" s="831" t="s">
        <v>3475</v>
      </c>
      <c r="B403" s="832" t="s">
        <v>3476</v>
      </c>
      <c r="C403" s="832" t="s">
        <v>614</v>
      </c>
      <c r="D403" s="832" t="s">
        <v>1323</v>
      </c>
      <c r="E403" s="832" t="s">
        <v>3464</v>
      </c>
      <c r="F403" s="832" t="s">
        <v>3510</v>
      </c>
      <c r="G403" s="832" t="s">
        <v>3511</v>
      </c>
      <c r="H403" s="849"/>
      <c r="I403" s="849"/>
      <c r="J403" s="832"/>
      <c r="K403" s="832"/>
      <c r="L403" s="849">
        <v>1</v>
      </c>
      <c r="M403" s="849">
        <v>332</v>
      </c>
      <c r="N403" s="832">
        <v>1</v>
      </c>
      <c r="O403" s="832">
        <v>332</v>
      </c>
      <c r="P403" s="849"/>
      <c r="Q403" s="849"/>
      <c r="R403" s="837"/>
      <c r="S403" s="850"/>
    </row>
    <row r="404" spans="1:19" ht="14.4" customHeight="1" x14ac:dyDescent="0.3">
      <c r="A404" s="831" t="s">
        <v>3475</v>
      </c>
      <c r="B404" s="832" t="s">
        <v>3476</v>
      </c>
      <c r="C404" s="832" t="s">
        <v>614</v>
      </c>
      <c r="D404" s="832" t="s">
        <v>1323</v>
      </c>
      <c r="E404" s="832" t="s">
        <v>3464</v>
      </c>
      <c r="F404" s="832" t="s">
        <v>3515</v>
      </c>
      <c r="G404" s="832" t="s">
        <v>3516</v>
      </c>
      <c r="H404" s="849">
        <v>45</v>
      </c>
      <c r="I404" s="849">
        <v>11295</v>
      </c>
      <c r="J404" s="832">
        <v>0.66176470588235292</v>
      </c>
      <c r="K404" s="832">
        <v>251</v>
      </c>
      <c r="L404" s="849">
        <v>68</v>
      </c>
      <c r="M404" s="849">
        <v>17068</v>
      </c>
      <c r="N404" s="832">
        <v>1</v>
      </c>
      <c r="O404" s="832">
        <v>251</v>
      </c>
      <c r="P404" s="849">
        <v>52</v>
      </c>
      <c r="Q404" s="849">
        <v>13104</v>
      </c>
      <c r="R404" s="837">
        <v>0.76775251933442701</v>
      </c>
      <c r="S404" s="850">
        <v>252</v>
      </c>
    </row>
    <row r="405" spans="1:19" ht="14.4" customHeight="1" x14ac:dyDescent="0.3">
      <c r="A405" s="831" t="s">
        <v>3475</v>
      </c>
      <c r="B405" s="832" t="s">
        <v>3476</v>
      </c>
      <c r="C405" s="832" t="s">
        <v>614</v>
      </c>
      <c r="D405" s="832" t="s">
        <v>1323</v>
      </c>
      <c r="E405" s="832" t="s">
        <v>3464</v>
      </c>
      <c r="F405" s="832" t="s">
        <v>3515</v>
      </c>
      <c r="G405" s="832" t="s">
        <v>3517</v>
      </c>
      <c r="H405" s="849">
        <v>37</v>
      </c>
      <c r="I405" s="849">
        <v>9287</v>
      </c>
      <c r="J405" s="832">
        <v>0.54411764705882348</v>
      </c>
      <c r="K405" s="832">
        <v>251</v>
      </c>
      <c r="L405" s="849">
        <v>68</v>
      </c>
      <c r="M405" s="849">
        <v>17068</v>
      </c>
      <c r="N405" s="832">
        <v>1</v>
      </c>
      <c r="O405" s="832">
        <v>251</v>
      </c>
      <c r="P405" s="849">
        <v>45</v>
      </c>
      <c r="Q405" s="849">
        <v>11340</v>
      </c>
      <c r="R405" s="837">
        <v>0.66440121865479262</v>
      </c>
      <c r="S405" s="850">
        <v>252</v>
      </c>
    </row>
    <row r="406" spans="1:19" ht="14.4" customHeight="1" x14ac:dyDescent="0.3">
      <c r="A406" s="831" t="s">
        <v>3475</v>
      </c>
      <c r="B406" s="832" t="s">
        <v>3476</v>
      </c>
      <c r="C406" s="832" t="s">
        <v>614</v>
      </c>
      <c r="D406" s="832" t="s">
        <v>1323</v>
      </c>
      <c r="E406" s="832" t="s">
        <v>3464</v>
      </c>
      <c r="F406" s="832" t="s">
        <v>3518</v>
      </c>
      <c r="G406" s="832" t="s">
        <v>3519</v>
      </c>
      <c r="H406" s="849">
        <v>57</v>
      </c>
      <c r="I406" s="849">
        <v>7182</v>
      </c>
      <c r="J406" s="832">
        <v>1.2391304347826086</v>
      </c>
      <c r="K406" s="832">
        <v>126</v>
      </c>
      <c r="L406" s="849">
        <v>46</v>
      </c>
      <c r="M406" s="849">
        <v>5796</v>
      </c>
      <c r="N406" s="832">
        <v>1</v>
      </c>
      <c r="O406" s="832">
        <v>126</v>
      </c>
      <c r="P406" s="849">
        <v>78</v>
      </c>
      <c r="Q406" s="849">
        <v>9906</v>
      </c>
      <c r="R406" s="837">
        <v>1.7091097308488612</v>
      </c>
      <c r="S406" s="850">
        <v>127</v>
      </c>
    </row>
    <row r="407" spans="1:19" ht="14.4" customHeight="1" x14ac:dyDescent="0.3">
      <c r="A407" s="831" t="s">
        <v>3475</v>
      </c>
      <c r="B407" s="832" t="s">
        <v>3476</v>
      </c>
      <c r="C407" s="832" t="s">
        <v>614</v>
      </c>
      <c r="D407" s="832" t="s">
        <v>1323</v>
      </c>
      <c r="E407" s="832" t="s">
        <v>3464</v>
      </c>
      <c r="F407" s="832" t="s">
        <v>3518</v>
      </c>
      <c r="G407" s="832" t="s">
        <v>3520</v>
      </c>
      <c r="H407" s="849">
        <v>62</v>
      </c>
      <c r="I407" s="849">
        <v>7812</v>
      </c>
      <c r="J407" s="832">
        <v>1.0689655172413792</v>
      </c>
      <c r="K407" s="832">
        <v>126</v>
      </c>
      <c r="L407" s="849">
        <v>58</v>
      </c>
      <c r="M407" s="849">
        <v>7308</v>
      </c>
      <c r="N407" s="832">
        <v>1</v>
      </c>
      <c r="O407" s="832">
        <v>126</v>
      </c>
      <c r="P407" s="849">
        <v>92</v>
      </c>
      <c r="Q407" s="849">
        <v>11684</v>
      </c>
      <c r="R407" s="837">
        <v>1.5987958401751505</v>
      </c>
      <c r="S407" s="850">
        <v>127</v>
      </c>
    </row>
    <row r="408" spans="1:19" ht="14.4" customHeight="1" x14ac:dyDescent="0.3">
      <c r="A408" s="831" t="s">
        <v>3475</v>
      </c>
      <c r="B408" s="832" t="s">
        <v>3476</v>
      </c>
      <c r="C408" s="832" t="s">
        <v>614</v>
      </c>
      <c r="D408" s="832" t="s">
        <v>1323</v>
      </c>
      <c r="E408" s="832" t="s">
        <v>3464</v>
      </c>
      <c r="F408" s="832" t="s">
        <v>3521</v>
      </c>
      <c r="G408" s="832" t="s">
        <v>3522</v>
      </c>
      <c r="H408" s="849"/>
      <c r="I408" s="849"/>
      <c r="J408" s="832"/>
      <c r="K408" s="832"/>
      <c r="L408" s="849"/>
      <c r="M408" s="849"/>
      <c r="N408" s="832"/>
      <c r="O408" s="832"/>
      <c r="P408" s="849">
        <v>11</v>
      </c>
      <c r="Q408" s="849">
        <v>5841</v>
      </c>
      <c r="R408" s="837"/>
      <c r="S408" s="850">
        <v>531</v>
      </c>
    </row>
    <row r="409" spans="1:19" ht="14.4" customHeight="1" x14ac:dyDescent="0.3">
      <c r="A409" s="831" t="s">
        <v>3475</v>
      </c>
      <c r="B409" s="832" t="s">
        <v>3476</v>
      </c>
      <c r="C409" s="832" t="s">
        <v>614</v>
      </c>
      <c r="D409" s="832" t="s">
        <v>1323</v>
      </c>
      <c r="E409" s="832" t="s">
        <v>3464</v>
      </c>
      <c r="F409" s="832" t="s">
        <v>3521</v>
      </c>
      <c r="G409" s="832" t="s">
        <v>3523</v>
      </c>
      <c r="H409" s="849"/>
      <c r="I409" s="849"/>
      <c r="J409" s="832"/>
      <c r="K409" s="832"/>
      <c r="L409" s="849"/>
      <c r="M409" s="849"/>
      <c r="N409" s="832"/>
      <c r="O409" s="832"/>
      <c r="P409" s="849">
        <v>14</v>
      </c>
      <c r="Q409" s="849">
        <v>7434</v>
      </c>
      <c r="R409" s="837"/>
      <c r="S409" s="850">
        <v>531</v>
      </c>
    </row>
    <row r="410" spans="1:19" ht="14.4" customHeight="1" x14ac:dyDescent="0.3">
      <c r="A410" s="831" t="s">
        <v>3475</v>
      </c>
      <c r="B410" s="832" t="s">
        <v>3476</v>
      </c>
      <c r="C410" s="832" t="s">
        <v>614</v>
      </c>
      <c r="D410" s="832" t="s">
        <v>1323</v>
      </c>
      <c r="E410" s="832" t="s">
        <v>3464</v>
      </c>
      <c r="F410" s="832" t="s">
        <v>3526</v>
      </c>
      <c r="G410" s="832" t="s">
        <v>3527</v>
      </c>
      <c r="H410" s="849">
        <v>2</v>
      </c>
      <c r="I410" s="849">
        <v>326</v>
      </c>
      <c r="J410" s="832">
        <v>0.4</v>
      </c>
      <c r="K410" s="832">
        <v>163</v>
      </c>
      <c r="L410" s="849">
        <v>5</v>
      </c>
      <c r="M410" s="849">
        <v>815</v>
      </c>
      <c r="N410" s="832">
        <v>1</v>
      </c>
      <c r="O410" s="832">
        <v>163</v>
      </c>
      <c r="P410" s="849">
        <v>2</v>
      </c>
      <c r="Q410" s="849">
        <v>328</v>
      </c>
      <c r="R410" s="837">
        <v>0.40245398773006136</v>
      </c>
      <c r="S410" s="850">
        <v>164</v>
      </c>
    </row>
    <row r="411" spans="1:19" ht="14.4" customHeight="1" x14ac:dyDescent="0.3">
      <c r="A411" s="831" t="s">
        <v>3475</v>
      </c>
      <c r="B411" s="832" t="s">
        <v>3476</v>
      </c>
      <c r="C411" s="832" t="s">
        <v>614</v>
      </c>
      <c r="D411" s="832" t="s">
        <v>1323</v>
      </c>
      <c r="E411" s="832" t="s">
        <v>3464</v>
      </c>
      <c r="F411" s="832" t="s">
        <v>3526</v>
      </c>
      <c r="G411" s="832" t="s">
        <v>3528</v>
      </c>
      <c r="H411" s="849"/>
      <c r="I411" s="849"/>
      <c r="J411" s="832"/>
      <c r="K411" s="832"/>
      <c r="L411" s="849">
        <v>6</v>
      </c>
      <c r="M411" s="849">
        <v>978</v>
      </c>
      <c r="N411" s="832">
        <v>1</v>
      </c>
      <c r="O411" s="832">
        <v>163</v>
      </c>
      <c r="P411" s="849">
        <v>10</v>
      </c>
      <c r="Q411" s="849">
        <v>1640</v>
      </c>
      <c r="R411" s="837">
        <v>1.6768916155419222</v>
      </c>
      <c r="S411" s="850">
        <v>164</v>
      </c>
    </row>
    <row r="412" spans="1:19" ht="14.4" customHeight="1" x14ac:dyDescent="0.3">
      <c r="A412" s="831" t="s">
        <v>3475</v>
      </c>
      <c r="B412" s="832" t="s">
        <v>3476</v>
      </c>
      <c r="C412" s="832" t="s">
        <v>614</v>
      </c>
      <c r="D412" s="832" t="s">
        <v>1323</v>
      </c>
      <c r="E412" s="832" t="s">
        <v>3464</v>
      </c>
      <c r="F412" s="832" t="s">
        <v>3529</v>
      </c>
      <c r="G412" s="832" t="s">
        <v>3530</v>
      </c>
      <c r="H412" s="849">
        <v>21</v>
      </c>
      <c r="I412" s="849">
        <v>700.01</v>
      </c>
      <c r="J412" s="832">
        <v>0.45652925332446376</v>
      </c>
      <c r="K412" s="832">
        <v>33.333809523809521</v>
      </c>
      <c r="L412" s="849">
        <v>46</v>
      </c>
      <c r="M412" s="849">
        <v>1533.33</v>
      </c>
      <c r="N412" s="832">
        <v>1</v>
      </c>
      <c r="O412" s="832">
        <v>33.333260869565216</v>
      </c>
      <c r="P412" s="849">
        <v>32</v>
      </c>
      <c r="Q412" s="849">
        <v>1066.6599999999999</v>
      </c>
      <c r="R412" s="837">
        <v>0.69564933836812681</v>
      </c>
      <c r="S412" s="850">
        <v>33.333124999999995</v>
      </c>
    </row>
    <row r="413" spans="1:19" ht="14.4" customHeight="1" x14ac:dyDescent="0.3">
      <c r="A413" s="831" t="s">
        <v>3475</v>
      </c>
      <c r="B413" s="832" t="s">
        <v>3476</v>
      </c>
      <c r="C413" s="832" t="s">
        <v>614</v>
      </c>
      <c r="D413" s="832" t="s">
        <v>1323</v>
      </c>
      <c r="E413" s="832" t="s">
        <v>3464</v>
      </c>
      <c r="F413" s="832" t="s">
        <v>3529</v>
      </c>
      <c r="G413" s="832" t="s">
        <v>3531</v>
      </c>
      <c r="H413" s="849"/>
      <c r="I413" s="849"/>
      <c r="J413" s="832"/>
      <c r="K413" s="832"/>
      <c r="L413" s="849"/>
      <c r="M413" s="849"/>
      <c r="N413" s="832"/>
      <c r="O413" s="832"/>
      <c r="P413" s="849">
        <v>1</v>
      </c>
      <c r="Q413" s="849">
        <v>33.33</v>
      </c>
      <c r="R413" s="837"/>
      <c r="S413" s="850">
        <v>33.33</v>
      </c>
    </row>
    <row r="414" spans="1:19" ht="14.4" customHeight="1" x14ac:dyDescent="0.3">
      <c r="A414" s="831" t="s">
        <v>3475</v>
      </c>
      <c r="B414" s="832" t="s">
        <v>3476</v>
      </c>
      <c r="C414" s="832" t="s">
        <v>614</v>
      </c>
      <c r="D414" s="832" t="s">
        <v>1323</v>
      </c>
      <c r="E414" s="832" t="s">
        <v>3464</v>
      </c>
      <c r="F414" s="832" t="s">
        <v>3532</v>
      </c>
      <c r="G414" s="832" t="s">
        <v>3533</v>
      </c>
      <c r="H414" s="849">
        <v>35</v>
      </c>
      <c r="I414" s="849">
        <v>4060</v>
      </c>
      <c r="J414" s="832">
        <v>0.94594594594594594</v>
      </c>
      <c r="K414" s="832">
        <v>116</v>
      </c>
      <c r="L414" s="849">
        <v>37</v>
      </c>
      <c r="M414" s="849">
        <v>4292</v>
      </c>
      <c r="N414" s="832">
        <v>1</v>
      </c>
      <c r="O414" s="832">
        <v>116</v>
      </c>
      <c r="P414" s="849">
        <v>45</v>
      </c>
      <c r="Q414" s="849">
        <v>5220</v>
      </c>
      <c r="R414" s="837">
        <v>1.2162162162162162</v>
      </c>
      <c r="S414" s="850">
        <v>116</v>
      </c>
    </row>
    <row r="415" spans="1:19" ht="14.4" customHeight="1" x14ac:dyDescent="0.3">
      <c r="A415" s="831" t="s">
        <v>3475</v>
      </c>
      <c r="B415" s="832" t="s">
        <v>3476</v>
      </c>
      <c r="C415" s="832" t="s">
        <v>614</v>
      </c>
      <c r="D415" s="832" t="s">
        <v>1323</v>
      </c>
      <c r="E415" s="832" t="s">
        <v>3464</v>
      </c>
      <c r="F415" s="832" t="s">
        <v>3532</v>
      </c>
      <c r="G415" s="832" t="s">
        <v>3534</v>
      </c>
      <c r="H415" s="849">
        <v>36</v>
      </c>
      <c r="I415" s="849">
        <v>4176</v>
      </c>
      <c r="J415" s="832">
        <v>0.83720930232558144</v>
      </c>
      <c r="K415" s="832">
        <v>116</v>
      </c>
      <c r="L415" s="849">
        <v>43</v>
      </c>
      <c r="M415" s="849">
        <v>4988</v>
      </c>
      <c r="N415" s="832">
        <v>1</v>
      </c>
      <c r="O415" s="832">
        <v>116</v>
      </c>
      <c r="P415" s="849">
        <v>38</v>
      </c>
      <c r="Q415" s="849">
        <v>4408</v>
      </c>
      <c r="R415" s="837">
        <v>0.88372093023255816</v>
      </c>
      <c r="S415" s="850">
        <v>116</v>
      </c>
    </row>
    <row r="416" spans="1:19" ht="14.4" customHeight="1" x14ac:dyDescent="0.3">
      <c r="A416" s="831" t="s">
        <v>3475</v>
      </c>
      <c r="B416" s="832" t="s">
        <v>3476</v>
      </c>
      <c r="C416" s="832" t="s">
        <v>614</v>
      </c>
      <c r="D416" s="832" t="s">
        <v>1323</v>
      </c>
      <c r="E416" s="832" t="s">
        <v>3464</v>
      </c>
      <c r="F416" s="832" t="s">
        <v>3535</v>
      </c>
      <c r="G416" s="832" t="s">
        <v>3536</v>
      </c>
      <c r="H416" s="849"/>
      <c r="I416" s="849"/>
      <c r="J416" s="832"/>
      <c r="K416" s="832"/>
      <c r="L416" s="849">
        <v>1</v>
      </c>
      <c r="M416" s="849">
        <v>37</v>
      </c>
      <c r="N416" s="832">
        <v>1</v>
      </c>
      <c r="O416" s="832">
        <v>37</v>
      </c>
      <c r="P416" s="849"/>
      <c r="Q416" s="849"/>
      <c r="R416" s="837"/>
      <c r="S416" s="850"/>
    </row>
    <row r="417" spans="1:19" ht="14.4" customHeight="1" x14ac:dyDescent="0.3">
      <c r="A417" s="831" t="s">
        <v>3475</v>
      </c>
      <c r="B417" s="832" t="s">
        <v>3476</v>
      </c>
      <c r="C417" s="832" t="s">
        <v>614</v>
      </c>
      <c r="D417" s="832" t="s">
        <v>1323</v>
      </c>
      <c r="E417" s="832" t="s">
        <v>3464</v>
      </c>
      <c r="F417" s="832" t="s">
        <v>3469</v>
      </c>
      <c r="G417" s="832" t="s">
        <v>3538</v>
      </c>
      <c r="H417" s="849">
        <v>2</v>
      </c>
      <c r="I417" s="849">
        <v>172</v>
      </c>
      <c r="J417" s="832">
        <v>0.33333333333333331</v>
      </c>
      <c r="K417" s="832">
        <v>86</v>
      </c>
      <c r="L417" s="849">
        <v>6</v>
      </c>
      <c r="M417" s="849">
        <v>516</v>
      </c>
      <c r="N417" s="832">
        <v>1</v>
      </c>
      <c r="O417" s="832">
        <v>86</v>
      </c>
      <c r="P417" s="849">
        <v>3</v>
      </c>
      <c r="Q417" s="849">
        <v>258</v>
      </c>
      <c r="R417" s="837">
        <v>0.5</v>
      </c>
      <c r="S417" s="850">
        <v>86</v>
      </c>
    </row>
    <row r="418" spans="1:19" ht="14.4" customHeight="1" x14ac:dyDescent="0.3">
      <c r="A418" s="831" t="s">
        <v>3475</v>
      </c>
      <c r="B418" s="832" t="s">
        <v>3476</v>
      </c>
      <c r="C418" s="832" t="s">
        <v>614</v>
      </c>
      <c r="D418" s="832" t="s">
        <v>1323</v>
      </c>
      <c r="E418" s="832" t="s">
        <v>3464</v>
      </c>
      <c r="F418" s="832" t="s">
        <v>3469</v>
      </c>
      <c r="G418" s="832" t="s">
        <v>3470</v>
      </c>
      <c r="H418" s="849"/>
      <c r="I418" s="849"/>
      <c r="J418" s="832"/>
      <c r="K418" s="832"/>
      <c r="L418" s="849">
        <v>7</v>
      </c>
      <c r="M418" s="849">
        <v>602</v>
      </c>
      <c r="N418" s="832">
        <v>1</v>
      </c>
      <c r="O418" s="832">
        <v>86</v>
      </c>
      <c r="P418" s="849">
        <v>10</v>
      </c>
      <c r="Q418" s="849">
        <v>860</v>
      </c>
      <c r="R418" s="837">
        <v>1.4285714285714286</v>
      </c>
      <c r="S418" s="850">
        <v>86</v>
      </c>
    </row>
    <row r="419" spans="1:19" ht="14.4" customHeight="1" x14ac:dyDescent="0.3">
      <c r="A419" s="831" t="s">
        <v>3475</v>
      </c>
      <c r="B419" s="832" t="s">
        <v>3476</v>
      </c>
      <c r="C419" s="832" t="s">
        <v>614</v>
      </c>
      <c r="D419" s="832" t="s">
        <v>1323</v>
      </c>
      <c r="E419" s="832" t="s">
        <v>3464</v>
      </c>
      <c r="F419" s="832" t="s">
        <v>3572</v>
      </c>
      <c r="G419" s="832" t="s">
        <v>3573</v>
      </c>
      <c r="H419" s="849">
        <v>118</v>
      </c>
      <c r="I419" s="849">
        <v>24072</v>
      </c>
      <c r="J419" s="832">
        <v>0.9007633587786259</v>
      </c>
      <c r="K419" s="832">
        <v>204</v>
      </c>
      <c r="L419" s="849">
        <v>131</v>
      </c>
      <c r="M419" s="849">
        <v>26724</v>
      </c>
      <c r="N419" s="832">
        <v>1</v>
      </c>
      <c r="O419" s="832">
        <v>204</v>
      </c>
      <c r="P419" s="849">
        <v>85</v>
      </c>
      <c r="Q419" s="849">
        <v>17425</v>
      </c>
      <c r="R419" s="837">
        <v>0.65203562340966925</v>
      </c>
      <c r="S419" s="850">
        <v>205</v>
      </c>
    </row>
    <row r="420" spans="1:19" ht="14.4" customHeight="1" x14ac:dyDescent="0.3">
      <c r="A420" s="831" t="s">
        <v>3475</v>
      </c>
      <c r="B420" s="832" t="s">
        <v>3476</v>
      </c>
      <c r="C420" s="832" t="s">
        <v>614</v>
      </c>
      <c r="D420" s="832" t="s">
        <v>1323</v>
      </c>
      <c r="E420" s="832" t="s">
        <v>3464</v>
      </c>
      <c r="F420" s="832" t="s">
        <v>3572</v>
      </c>
      <c r="G420" s="832" t="s">
        <v>3574</v>
      </c>
      <c r="H420" s="849">
        <v>120</v>
      </c>
      <c r="I420" s="849">
        <v>24480</v>
      </c>
      <c r="J420" s="832">
        <v>1.3636363636363635</v>
      </c>
      <c r="K420" s="832">
        <v>204</v>
      </c>
      <c r="L420" s="849">
        <v>88</v>
      </c>
      <c r="M420" s="849">
        <v>17952</v>
      </c>
      <c r="N420" s="832">
        <v>1</v>
      </c>
      <c r="O420" s="832">
        <v>204</v>
      </c>
      <c r="P420" s="849">
        <v>72</v>
      </c>
      <c r="Q420" s="849">
        <v>14760</v>
      </c>
      <c r="R420" s="837">
        <v>0.82219251336898391</v>
      </c>
      <c r="S420" s="850">
        <v>205</v>
      </c>
    </row>
    <row r="421" spans="1:19" ht="14.4" customHeight="1" x14ac:dyDescent="0.3">
      <c r="A421" s="831" t="s">
        <v>3475</v>
      </c>
      <c r="B421" s="832" t="s">
        <v>3476</v>
      </c>
      <c r="C421" s="832" t="s">
        <v>614</v>
      </c>
      <c r="D421" s="832" t="s">
        <v>1323</v>
      </c>
      <c r="E421" s="832" t="s">
        <v>3464</v>
      </c>
      <c r="F421" s="832" t="s">
        <v>3580</v>
      </c>
      <c r="G421" s="832" t="s">
        <v>3582</v>
      </c>
      <c r="H421" s="849">
        <v>1</v>
      </c>
      <c r="I421" s="849">
        <v>610</v>
      </c>
      <c r="J421" s="832"/>
      <c r="K421" s="832">
        <v>610</v>
      </c>
      <c r="L421" s="849"/>
      <c r="M421" s="849"/>
      <c r="N421" s="832"/>
      <c r="O421" s="832"/>
      <c r="P421" s="849"/>
      <c r="Q421" s="849"/>
      <c r="R421" s="837"/>
      <c r="S421" s="850"/>
    </row>
    <row r="422" spans="1:19" ht="14.4" customHeight="1" x14ac:dyDescent="0.3">
      <c r="A422" s="831" t="s">
        <v>3475</v>
      </c>
      <c r="B422" s="832" t="s">
        <v>3476</v>
      </c>
      <c r="C422" s="832" t="s">
        <v>614</v>
      </c>
      <c r="D422" s="832" t="s">
        <v>1324</v>
      </c>
      <c r="E422" s="832" t="s">
        <v>3461</v>
      </c>
      <c r="F422" s="832" t="s">
        <v>3462</v>
      </c>
      <c r="G422" s="832" t="s">
        <v>3463</v>
      </c>
      <c r="H422" s="849">
        <v>1.4500000000000002</v>
      </c>
      <c r="I422" s="849">
        <v>218.95000000000002</v>
      </c>
      <c r="J422" s="832">
        <v>0.61702127659574468</v>
      </c>
      <c r="K422" s="832">
        <v>151</v>
      </c>
      <c r="L422" s="849">
        <v>2.35</v>
      </c>
      <c r="M422" s="849">
        <v>354.85</v>
      </c>
      <c r="N422" s="832">
        <v>1</v>
      </c>
      <c r="O422" s="832">
        <v>151</v>
      </c>
      <c r="P422" s="849">
        <v>4.2</v>
      </c>
      <c r="Q422" s="849">
        <v>292.33</v>
      </c>
      <c r="R422" s="837">
        <v>0.82381287868113273</v>
      </c>
      <c r="S422" s="850">
        <v>69.60238095238094</v>
      </c>
    </row>
    <row r="423" spans="1:19" ht="14.4" customHeight="1" x14ac:dyDescent="0.3">
      <c r="A423" s="831" t="s">
        <v>3475</v>
      </c>
      <c r="B423" s="832" t="s">
        <v>3476</v>
      </c>
      <c r="C423" s="832" t="s">
        <v>614</v>
      </c>
      <c r="D423" s="832" t="s">
        <v>1324</v>
      </c>
      <c r="E423" s="832" t="s">
        <v>3461</v>
      </c>
      <c r="F423" s="832" t="s">
        <v>3477</v>
      </c>
      <c r="G423" s="832" t="s">
        <v>793</v>
      </c>
      <c r="H423" s="849">
        <v>29</v>
      </c>
      <c r="I423" s="849">
        <v>612.77</v>
      </c>
      <c r="J423" s="832">
        <v>0.77605116514690975</v>
      </c>
      <c r="K423" s="832">
        <v>21.13</v>
      </c>
      <c r="L423" s="849">
        <v>47</v>
      </c>
      <c r="M423" s="849">
        <v>789.6</v>
      </c>
      <c r="N423" s="832">
        <v>1</v>
      </c>
      <c r="O423" s="832">
        <v>16.8</v>
      </c>
      <c r="P423" s="849">
        <v>84</v>
      </c>
      <c r="Q423" s="849">
        <v>1411.1999999999998</v>
      </c>
      <c r="R423" s="837">
        <v>1.7872340425531912</v>
      </c>
      <c r="S423" s="850">
        <v>16.799999999999997</v>
      </c>
    </row>
    <row r="424" spans="1:19" ht="14.4" customHeight="1" x14ac:dyDescent="0.3">
      <c r="A424" s="831" t="s">
        <v>3475</v>
      </c>
      <c r="B424" s="832" t="s">
        <v>3476</v>
      </c>
      <c r="C424" s="832" t="s">
        <v>614</v>
      </c>
      <c r="D424" s="832" t="s">
        <v>1324</v>
      </c>
      <c r="E424" s="832" t="s">
        <v>3464</v>
      </c>
      <c r="F424" s="832" t="s">
        <v>3483</v>
      </c>
      <c r="G424" s="832" t="s">
        <v>3484</v>
      </c>
      <c r="H424" s="849">
        <v>1</v>
      </c>
      <c r="I424" s="849">
        <v>205</v>
      </c>
      <c r="J424" s="832"/>
      <c r="K424" s="832">
        <v>205</v>
      </c>
      <c r="L424" s="849"/>
      <c r="M424" s="849"/>
      <c r="N424" s="832"/>
      <c r="O424" s="832"/>
      <c r="P424" s="849">
        <v>7</v>
      </c>
      <c r="Q424" s="849">
        <v>1442</v>
      </c>
      <c r="R424" s="837"/>
      <c r="S424" s="850">
        <v>206</v>
      </c>
    </row>
    <row r="425" spans="1:19" ht="14.4" customHeight="1" x14ac:dyDescent="0.3">
      <c r="A425" s="831" t="s">
        <v>3475</v>
      </c>
      <c r="B425" s="832" t="s">
        <v>3476</v>
      </c>
      <c r="C425" s="832" t="s">
        <v>614</v>
      </c>
      <c r="D425" s="832" t="s">
        <v>1324</v>
      </c>
      <c r="E425" s="832" t="s">
        <v>3464</v>
      </c>
      <c r="F425" s="832" t="s">
        <v>3483</v>
      </c>
      <c r="G425" s="832" t="s">
        <v>3485</v>
      </c>
      <c r="H425" s="849">
        <v>1</v>
      </c>
      <c r="I425" s="849">
        <v>205</v>
      </c>
      <c r="J425" s="832"/>
      <c r="K425" s="832">
        <v>205</v>
      </c>
      <c r="L425" s="849"/>
      <c r="M425" s="849"/>
      <c r="N425" s="832"/>
      <c r="O425" s="832"/>
      <c r="P425" s="849">
        <v>6</v>
      </c>
      <c r="Q425" s="849">
        <v>1236</v>
      </c>
      <c r="R425" s="837"/>
      <c r="S425" s="850">
        <v>206</v>
      </c>
    </row>
    <row r="426" spans="1:19" ht="14.4" customHeight="1" x14ac:dyDescent="0.3">
      <c r="A426" s="831" t="s">
        <v>3475</v>
      </c>
      <c r="B426" s="832" t="s">
        <v>3476</v>
      </c>
      <c r="C426" s="832" t="s">
        <v>614</v>
      </c>
      <c r="D426" s="832" t="s">
        <v>1324</v>
      </c>
      <c r="E426" s="832" t="s">
        <v>3464</v>
      </c>
      <c r="F426" s="832" t="s">
        <v>3486</v>
      </c>
      <c r="G426" s="832" t="s">
        <v>3487</v>
      </c>
      <c r="H426" s="849"/>
      <c r="I426" s="849"/>
      <c r="J426" s="832"/>
      <c r="K426" s="832"/>
      <c r="L426" s="849">
        <v>6</v>
      </c>
      <c r="M426" s="849">
        <v>498</v>
      </c>
      <c r="N426" s="832">
        <v>1</v>
      </c>
      <c r="O426" s="832">
        <v>83</v>
      </c>
      <c r="P426" s="849">
        <v>9</v>
      </c>
      <c r="Q426" s="849">
        <v>747</v>
      </c>
      <c r="R426" s="837">
        <v>1.5</v>
      </c>
      <c r="S426" s="850">
        <v>83</v>
      </c>
    </row>
    <row r="427" spans="1:19" ht="14.4" customHeight="1" x14ac:dyDescent="0.3">
      <c r="A427" s="831" t="s">
        <v>3475</v>
      </c>
      <c r="B427" s="832" t="s">
        <v>3476</v>
      </c>
      <c r="C427" s="832" t="s">
        <v>614</v>
      </c>
      <c r="D427" s="832" t="s">
        <v>1324</v>
      </c>
      <c r="E427" s="832" t="s">
        <v>3464</v>
      </c>
      <c r="F427" s="832" t="s">
        <v>3486</v>
      </c>
      <c r="G427" s="832" t="s">
        <v>3488</v>
      </c>
      <c r="H427" s="849">
        <v>17</v>
      </c>
      <c r="I427" s="849">
        <v>1411</v>
      </c>
      <c r="J427" s="832">
        <v>5.666666666666667</v>
      </c>
      <c r="K427" s="832">
        <v>83</v>
      </c>
      <c r="L427" s="849">
        <v>3</v>
      </c>
      <c r="M427" s="849">
        <v>249</v>
      </c>
      <c r="N427" s="832">
        <v>1</v>
      </c>
      <c r="O427" s="832">
        <v>83</v>
      </c>
      <c r="P427" s="849">
        <v>23</v>
      </c>
      <c r="Q427" s="849">
        <v>1909</v>
      </c>
      <c r="R427" s="837">
        <v>7.666666666666667</v>
      </c>
      <c r="S427" s="850">
        <v>83</v>
      </c>
    </row>
    <row r="428" spans="1:19" ht="14.4" customHeight="1" x14ac:dyDescent="0.3">
      <c r="A428" s="831" t="s">
        <v>3475</v>
      </c>
      <c r="B428" s="832" t="s">
        <v>3476</v>
      </c>
      <c r="C428" s="832" t="s">
        <v>614</v>
      </c>
      <c r="D428" s="832" t="s">
        <v>1324</v>
      </c>
      <c r="E428" s="832" t="s">
        <v>3464</v>
      </c>
      <c r="F428" s="832" t="s">
        <v>3489</v>
      </c>
      <c r="G428" s="832" t="s">
        <v>3490</v>
      </c>
      <c r="H428" s="849"/>
      <c r="I428" s="849"/>
      <c r="J428" s="832"/>
      <c r="K428" s="832"/>
      <c r="L428" s="849"/>
      <c r="M428" s="849"/>
      <c r="N428" s="832"/>
      <c r="O428" s="832"/>
      <c r="P428" s="849">
        <v>5</v>
      </c>
      <c r="Q428" s="849">
        <v>530</v>
      </c>
      <c r="R428" s="837"/>
      <c r="S428" s="850">
        <v>106</v>
      </c>
    </row>
    <row r="429" spans="1:19" ht="14.4" customHeight="1" x14ac:dyDescent="0.3">
      <c r="A429" s="831" t="s">
        <v>3475</v>
      </c>
      <c r="B429" s="832" t="s">
        <v>3476</v>
      </c>
      <c r="C429" s="832" t="s">
        <v>614</v>
      </c>
      <c r="D429" s="832" t="s">
        <v>1324</v>
      </c>
      <c r="E429" s="832" t="s">
        <v>3464</v>
      </c>
      <c r="F429" s="832" t="s">
        <v>3489</v>
      </c>
      <c r="G429" s="832" t="s">
        <v>3491</v>
      </c>
      <c r="H429" s="849">
        <v>1</v>
      </c>
      <c r="I429" s="849">
        <v>106</v>
      </c>
      <c r="J429" s="832"/>
      <c r="K429" s="832">
        <v>106</v>
      </c>
      <c r="L429" s="849"/>
      <c r="M429" s="849"/>
      <c r="N429" s="832"/>
      <c r="O429" s="832"/>
      <c r="P429" s="849">
        <v>4</v>
      </c>
      <c r="Q429" s="849">
        <v>424</v>
      </c>
      <c r="R429" s="837"/>
      <c r="S429" s="850">
        <v>106</v>
      </c>
    </row>
    <row r="430" spans="1:19" ht="14.4" customHeight="1" x14ac:dyDescent="0.3">
      <c r="A430" s="831" t="s">
        <v>3475</v>
      </c>
      <c r="B430" s="832" t="s">
        <v>3476</v>
      </c>
      <c r="C430" s="832" t="s">
        <v>614</v>
      </c>
      <c r="D430" s="832" t="s">
        <v>1324</v>
      </c>
      <c r="E430" s="832" t="s">
        <v>3464</v>
      </c>
      <c r="F430" s="832" t="s">
        <v>3492</v>
      </c>
      <c r="G430" s="832" t="s">
        <v>3493</v>
      </c>
      <c r="H430" s="849">
        <v>16</v>
      </c>
      <c r="I430" s="849">
        <v>592</v>
      </c>
      <c r="J430" s="832">
        <v>5.333333333333333</v>
      </c>
      <c r="K430" s="832">
        <v>37</v>
      </c>
      <c r="L430" s="849">
        <v>3</v>
      </c>
      <c r="M430" s="849">
        <v>111</v>
      </c>
      <c r="N430" s="832">
        <v>1</v>
      </c>
      <c r="O430" s="832">
        <v>37</v>
      </c>
      <c r="P430" s="849">
        <v>2</v>
      </c>
      <c r="Q430" s="849">
        <v>74</v>
      </c>
      <c r="R430" s="837">
        <v>0.66666666666666663</v>
      </c>
      <c r="S430" s="850">
        <v>37</v>
      </c>
    </row>
    <row r="431" spans="1:19" ht="14.4" customHeight="1" x14ac:dyDescent="0.3">
      <c r="A431" s="831" t="s">
        <v>3475</v>
      </c>
      <c r="B431" s="832" t="s">
        <v>3476</v>
      </c>
      <c r="C431" s="832" t="s">
        <v>614</v>
      </c>
      <c r="D431" s="832" t="s">
        <v>1324</v>
      </c>
      <c r="E431" s="832" t="s">
        <v>3464</v>
      </c>
      <c r="F431" s="832" t="s">
        <v>3492</v>
      </c>
      <c r="G431" s="832" t="s">
        <v>3494</v>
      </c>
      <c r="H431" s="849">
        <v>8</v>
      </c>
      <c r="I431" s="849">
        <v>296</v>
      </c>
      <c r="J431" s="832">
        <v>8</v>
      </c>
      <c r="K431" s="832">
        <v>37</v>
      </c>
      <c r="L431" s="849">
        <v>1</v>
      </c>
      <c r="M431" s="849">
        <v>37</v>
      </c>
      <c r="N431" s="832">
        <v>1</v>
      </c>
      <c r="O431" s="832">
        <v>37</v>
      </c>
      <c r="P431" s="849">
        <v>3</v>
      </c>
      <c r="Q431" s="849">
        <v>111</v>
      </c>
      <c r="R431" s="837">
        <v>3</v>
      </c>
      <c r="S431" s="850">
        <v>37</v>
      </c>
    </row>
    <row r="432" spans="1:19" ht="14.4" customHeight="1" x14ac:dyDescent="0.3">
      <c r="A432" s="831" t="s">
        <v>3475</v>
      </c>
      <c r="B432" s="832" t="s">
        <v>3476</v>
      </c>
      <c r="C432" s="832" t="s">
        <v>614</v>
      </c>
      <c r="D432" s="832" t="s">
        <v>1324</v>
      </c>
      <c r="E432" s="832" t="s">
        <v>3464</v>
      </c>
      <c r="F432" s="832" t="s">
        <v>3512</v>
      </c>
      <c r="G432" s="832" t="s">
        <v>3513</v>
      </c>
      <c r="H432" s="849">
        <v>1</v>
      </c>
      <c r="I432" s="849">
        <v>97</v>
      </c>
      <c r="J432" s="832"/>
      <c r="K432" s="832">
        <v>97</v>
      </c>
      <c r="L432" s="849"/>
      <c r="M432" s="849"/>
      <c r="N432" s="832"/>
      <c r="O432" s="832"/>
      <c r="P432" s="849">
        <v>4</v>
      </c>
      <c r="Q432" s="849">
        <v>324</v>
      </c>
      <c r="R432" s="837"/>
      <c r="S432" s="850">
        <v>81</v>
      </c>
    </row>
    <row r="433" spans="1:19" ht="14.4" customHeight="1" x14ac:dyDescent="0.3">
      <c r="A433" s="831" t="s">
        <v>3475</v>
      </c>
      <c r="B433" s="832" t="s">
        <v>3476</v>
      </c>
      <c r="C433" s="832" t="s">
        <v>614</v>
      </c>
      <c r="D433" s="832" t="s">
        <v>1324</v>
      </c>
      <c r="E433" s="832" t="s">
        <v>3464</v>
      </c>
      <c r="F433" s="832" t="s">
        <v>3515</v>
      </c>
      <c r="G433" s="832" t="s">
        <v>3516</v>
      </c>
      <c r="H433" s="849">
        <v>65</v>
      </c>
      <c r="I433" s="849">
        <v>16315</v>
      </c>
      <c r="J433" s="832">
        <v>0.72222222222222221</v>
      </c>
      <c r="K433" s="832">
        <v>251</v>
      </c>
      <c r="L433" s="849">
        <v>90</v>
      </c>
      <c r="M433" s="849">
        <v>22590</v>
      </c>
      <c r="N433" s="832">
        <v>1</v>
      </c>
      <c r="O433" s="832">
        <v>251</v>
      </c>
      <c r="P433" s="849">
        <v>118</v>
      </c>
      <c r="Q433" s="849">
        <v>29736</v>
      </c>
      <c r="R433" s="837">
        <v>1.3163346613545817</v>
      </c>
      <c r="S433" s="850">
        <v>252</v>
      </c>
    </row>
    <row r="434" spans="1:19" ht="14.4" customHeight="1" x14ac:dyDescent="0.3">
      <c r="A434" s="831" t="s">
        <v>3475</v>
      </c>
      <c r="B434" s="832" t="s">
        <v>3476</v>
      </c>
      <c r="C434" s="832" t="s">
        <v>614</v>
      </c>
      <c r="D434" s="832" t="s">
        <v>1324</v>
      </c>
      <c r="E434" s="832" t="s">
        <v>3464</v>
      </c>
      <c r="F434" s="832" t="s">
        <v>3515</v>
      </c>
      <c r="G434" s="832" t="s">
        <v>3517</v>
      </c>
      <c r="H434" s="849">
        <v>70</v>
      </c>
      <c r="I434" s="849">
        <v>17570</v>
      </c>
      <c r="J434" s="832">
        <v>1.5909090909090908</v>
      </c>
      <c r="K434" s="832">
        <v>251</v>
      </c>
      <c r="L434" s="849">
        <v>44</v>
      </c>
      <c r="M434" s="849">
        <v>11044</v>
      </c>
      <c r="N434" s="832">
        <v>1</v>
      </c>
      <c r="O434" s="832">
        <v>251</v>
      </c>
      <c r="P434" s="849">
        <v>116</v>
      </c>
      <c r="Q434" s="849">
        <v>29232</v>
      </c>
      <c r="R434" s="837">
        <v>2.6468670771459615</v>
      </c>
      <c r="S434" s="850">
        <v>252</v>
      </c>
    </row>
    <row r="435" spans="1:19" ht="14.4" customHeight="1" x14ac:dyDescent="0.3">
      <c r="A435" s="831" t="s">
        <v>3475</v>
      </c>
      <c r="B435" s="832" t="s">
        <v>3476</v>
      </c>
      <c r="C435" s="832" t="s">
        <v>614</v>
      </c>
      <c r="D435" s="832" t="s">
        <v>1324</v>
      </c>
      <c r="E435" s="832" t="s">
        <v>3464</v>
      </c>
      <c r="F435" s="832" t="s">
        <v>3518</v>
      </c>
      <c r="G435" s="832" t="s">
        <v>3519</v>
      </c>
      <c r="H435" s="849">
        <v>54</v>
      </c>
      <c r="I435" s="849">
        <v>6804</v>
      </c>
      <c r="J435" s="832">
        <v>0.8571428571428571</v>
      </c>
      <c r="K435" s="832">
        <v>126</v>
      </c>
      <c r="L435" s="849">
        <v>63</v>
      </c>
      <c r="M435" s="849">
        <v>7938</v>
      </c>
      <c r="N435" s="832">
        <v>1</v>
      </c>
      <c r="O435" s="832">
        <v>126</v>
      </c>
      <c r="P435" s="849">
        <v>72</v>
      </c>
      <c r="Q435" s="849">
        <v>9144</v>
      </c>
      <c r="R435" s="837">
        <v>1.1519274376417235</v>
      </c>
      <c r="S435" s="850">
        <v>127</v>
      </c>
    </row>
    <row r="436" spans="1:19" ht="14.4" customHeight="1" x14ac:dyDescent="0.3">
      <c r="A436" s="831" t="s">
        <v>3475</v>
      </c>
      <c r="B436" s="832" t="s">
        <v>3476</v>
      </c>
      <c r="C436" s="832" t="s">
        <v>614</v>
      </c>
      <c r="D436" s="832" t="s">
        <v>1324</v>
      </c>
      <c r="E436" s="832" t="s">
        <v>3464</v>
      </c>
      <c r="F436" s="832" t="s">
        <v>3518</v>
      </c>
      <c r="G436" s="832" t="s">
        <v>3520</v>
      </c>
      <c r="H436" s="849">
        <v>65</v>
      </c>
      <c r="I436" s="849">
        <v>8190</v>
      </c>
      <c r="J436" s="832">
        <v>2.096774193548387</v>
      </c>
      <c r="K436" s="832">
        <v>126</v>
      </c>
      <c r="L436" s="849">
        <v>31</v>
      </c>
      <c r="M436" s="849">
        <v>3906</v>
      </c>
      <c r="N436" s="832">
        <v>1</v>
      </c>
      <c r="O436" s="832">
        <v>126</v>
      </c>
      <c r="P436" s="849">
        <v>51</v>
      </c>
      <c r="Q436" s="849">
        <v>6477</v>
      </c>
      <c r="R436" s="837">
        <v>1.6582181259600615</v>
      </c>
      <c r="S436" s="850">
        <v>127</v>
      </c>
    </row>
    <row r="437" spans="1:19" ht="14.4" customHeight="1" x14ac:dyDescent="0.3">
      <c r="A437" s="831" t="s">
        <v>3475</v>
      </c>
      <c r="B437" s="832" t="s">
        <v>3476</v>
      </c>
      <c r="C437" s="832" t="s">
        <v>614</v>
      </c>
      <c r="D437" s="832" t="s">
        <v>1324</v>
      </c>
      <c r="E437" s="832" t="s">
        <v>3464</v>
      </c>
      <c r="F437" s="832" t="s">
        <v>3526</v>
      </c>
      <c r="G437" s="832" t="s">
        <v>3527</v>
      </c>
      <c r="H437" s="849">
        <v>23</v>
      </c>
      <c r="I437" s="849">
        <v>3749</v>
      </c>
      <c r="J437" s="832">
        <v>0.6216216216216216</v>
      </c>
      <c r="K437" s="832">
        <v>163</v>
      </c>
      <c r="L437" s="849">
        <v>37</v>
      </c>
      <c r="M437" s="849">
        <v>6031</v>
      </c>
      <c r="N437" s="832">
        <v>1</v>
      </c>
      <c r="O437" s="832">
        <v>163</v>
      </c>
      <c r="P437" s="849">
        <v>49</v>
      </c>
      <c r="Q437" s="849">
        <v>8036</v>
      </c>
      <c r="R437" s="837">
        <v>1.3324490134306086</v>
      </c>
      <c r="S437" s="850">
        <v>164</v>
      </c>
    </row>
    <row r="438" spans="1:19" ht="14.4" customHeight="1" x14ac:dyDescent="0.3">
      <c r="A438" s="831" t="s">
        <v>3475</v>
      </c>
      <c r="B438" s="832" t="s">
        <v>3476</v>
      </c>
      <c r="C438" s="832" t="s">
        <v>614</v>
      </c>
      <c r="D438" s="832" t="s">
        <v>1324</v>
      </c>
      <c r="E438" s="832" t="s">
        <v>3464</v>
      </c>
      <c r="F438" s="832" t="s">
        <v>3526</v>
      </c>
      <c r="G438" s="832" t="s">
        <v>3528</v>
      </c>
      <c r="H438" s="849">
        <v>23</v>
      </c>
      <c r="I438" s="849">
        <v>3749</v>
      </c>
      <c r="J438" s="832">
        <v>1.4375</v>
      </c>
      <c r="K438" s="832">
        <v>163</v>
      </c>
      <c r="L438" s="849">
        <v>16</v>
      </c>
      <c r="M438" s="849">
        <v>2608</v>
      </c>
      <c r="N438" s="832">
        <v>1</v>
      </c>
      <c r="O438" s="832">
        <v>163</v>
      </c>
      <c r="P438" s="849">
        <v>44</v>
      </c>
      <c r="Q438" s="849">
        <v>7216</v>
      </c>
      <c r="R438" s="837">
        <v>2.7668711656441718</v>
      </c>
      <c r="S438" s="850">
        <v>164</v>
      </c>
    </row>
    <row r="439" spans="1:19" ht="14.4" customHeight="1" x14ac:dyDescent="0.3">
      <c r="A439" s="831" t="s">
        <v>3475</v>
      </c>
      <c r="B439" s="832" t="s">
        <v>3476</v>
      </c>
      <c r="C439" s="832" t="s">
        <v>614</v>
      </c>
      <c r="D439" s="832" t="s">
        <v>1324</v>
      </c>
      <c r="E439" s="832" t="s">
        <v>3464</v>
      </c>
      <c r="F439" s="832" t="s">
        <v>3529</v>
      </c>
      <c r="G439" s="832" t="s">
        <v>3530</v>
      </c>
      <c r="H439" s="849">
        <v>238</v>
      </c>
      <c r="I439" s="849">
        <v>7933.33</v>
      </c>
      <c r="J439" s="832">
        <v>1.1121480260298822</v>
      </c>
      <c r="K439" s="832">
        <v>33.33331932773109</v>
      </c>
      <c r="L439" s="849">
        <v>214</v>
      </c>
      <c r="M439" s="849">
        <v>7133.34</v>
      </c>
      <c r="N439" s="832">
        <v>1</v>
      </c>
      <c r="O439" s="832">
        <v>33.333364485981306</v>
      </c>
      <c r="P439" s="849">
        <v>328</v>
      </c>
      <c r="Q439" s="849">
        <v>10933.34</v>
      </c>
      <c r="R439" s="837">
        <v>1.532709782514222</v>
      </c>
      <c r="S439" s="850">
        <v>33.333353658536588</v>
      </c>
    </row>
    <row r="440" spans="1:19" ht="14.4" customHeight="1" x14ac:dyDescent="0.3">
      <c r="A440" s="831" t="s">
        <v>3475</v>
      </c>
      <c r="B440" s="832" t="s">
        <v>3476</v>
      </c>
      <c r="C440" s="832" t="s">
        <v>614</v>
      </c>
      <c r="D440" s="832" t="s">
        <v>1324</v>
      </c>
      <c r="E440" s="832" t="s">
        <v>3464</v>
      </c>
      <c r="F440" s="832" t="s">
        <v>3535</v>
      </c>
      <c r="G440" s="832" t="s">
        <v>3536</v>
      </c>
      <c r="H440" s="849"/>
      <c r="I440" s="849"/>
      <c r="J440" s="832"/>
      <c r="K440" s="832"/>
      <c r="L440" s="849"/>
      <c r="M440" s="849"/>
      <c r="N440" s="832"/>
      <c r="O440" s="832"/>
      <c r="P440" s="849">
        <v>2</v>
      </c>
      <c r="Q440" s="849">
        <v>74</v>
      </c>
      <c r="R440" s="837"/>
      <c r="S440" s="850">
        <v>37</v>
      </c>
    </row>
    <row r="441" spans="1:19" ht="14.4" customHeight="1" x14ac:dyDescent="0.3">
      <c r="A441" s="831" t="s">
        <v>3475</v>
      </c>
      <c r="B441" s="832" t="s">
        <v>3476</v>
      </c>
      <c r="C441" s="832" t="s">
        <v>614</v>
      </c>
      <c r="D441" s="832" t="s">
        <v>1324</v>
      </c>
      <c r="E441" s="832" t="s">
        <v>3464</v>
      </c>
      <c r="F441" s="832" t="s">
        <v>3469</v>
      </c>
      <c r="G441" s="832" t="s">
        <v>3538</v>
      </c>
      <c r="H441" s="849">
        <v>21</v>
      </c>
      <c r="I441" s="849">
        <v>1806</v>
      </c>
      <c r="J441" s="832">
        <v>0.56756756756756754</v>
      </c>
      <c r="K441" s="832">
        <v>86</v>
      </c>
      <c r="L441" s="849">
        <v>37</v>
      </c>
      <c r="M441" s="849">
        <v>3182</v>
      </c>
      <c r="N441" s="832">
        <v>1</v>
      </c>
      <c r="O441" s="832">
        <v>86</v>
      </c>
      <c r="P441" s="849">
        <v>49</v>
      </c>
      <c r="Q441" s="849">
        <v>4214</v>
      </c>
      <c r="R441" s="837">
        <v>1.3243243243243243</v>
      </c>
      <c r="S441" s="850">
        <v>86</v>
      </c>
    </row>
    <row r="442" spans="1:19" ht="14.4" customHeight="1" x14ac:dyDescent="0.3">
      <c r="A442" s="831" t="s">
        <v>3475</v>
      </c>
      <c r="B442" s="832" t="s">
        <v>3476</v>
      </c>
      <c r="C442" s="832" t="s">
        <v>614</v>
      </c>
      <c r="D442" s="832" t="s">
        <v>1324</v>
      </c>
      <c r="E442" s="832" t="s">
        <v>3464</v>
      </c>
      <c r="F442" s="832" t="s">
        <v>3469</v>
      </c>
      <c r="G442" s="832" t="s">
        <v>3470</v>
      </c>
      <c r="H442" s="849">
        <v>23</v>
      </c>
      <c r="I442" s="849">
        <v>1978</v>
      </c>
      <c r="J442" s="832">
        <v>1.4375</v>
      </c>
      <c r="K442" s="832">
        <v>86</v>
      </c>
      <c r="L442" s="849">
        <v>16</v>
      </c>
      <c r="M442" s="849">
        <v>1376</v>
      </c>
      <c r="N442" s="832">
        <v>1</v>
      </c>
      <c r="O442" s="832">
        <v>86</v>
      </c>
      <c r="P442" s="849">
        <v>46</v>
      </c>
      <c r="Q442" s="849">
        <v>3956</v>
      </c>
      <c r="R442" s="837">
        <v>2.875</v>
      </c>
      <c r="S442" s="850">
        <v>86</v>
      </c>
    </row>
    <row r="443" spans="1:19" ht="14.4" customHeight="1" x14ac:dyDescent="0.3">
      <c r="A443" s="831" t="s">
        <v>3475</v>
      </c>
      <c r="B443" s="832" t="s">
        <v>3476</v>
      </c>
      <c r="C443" s="832" t="s">
        <v>614</v>
      </c>
      <c r="D443" s="832" t="s">
        <v>1324</v>
      </c>
      <c r="E443" s="832" t="s">
        <v>3464</v>
      </c>
      <c r="F443" s="832" t="s">
        <v>3569</v>
      </c>
      <c r="G443" s="832" t="s">
        <v>3571</v>
      </c>
      <c r="H443" s="849"/>
      <c r="I443" s="849"/>
      <c r="J443" s="832"/>
      <c r="K443" s="832"/>
      <c r="L443" s="849"/>
      <c r="M443" s="849"/>
      <c r="N443" s="832"/>
      <c r="O443" s="832"/>
      <c r="P443" s="849">
        <v>1</v>
      </c>
      <c r="Q443" s="849">
        <v>59</v>
      </c>
      <c r="R443" s="837"/>
      <c r="S443" s="850">
        <v>59</v>
      </c>
    </row>
    <row r="444" spans="1:19" ht="14.4" customHeight="1" x14ac:dyDescent="0.3">
      <c r="A444" s="831" t="s">
        <v>3475</v>
      </c>
      <c r="B444" s="832" t="s">
        <v>3476</v>
      </c>
      <c r="C444" s="832" t="s">
        <v>614</v>
      </c>
      <c r="D444" s="832" t="s">
        <v>1324</v>
      </c>
      <c r="E444" s="832" t="s">
        <v>3464</v>
      </c>
      <c r="F444" s="832" t="s">
        <v>3583</v>
      </c>
      <c r="G444" s="832" t="s">
        <v>3585</v>
      </c>
      <c r="H444" s="849"/>
      <c r="I444" s="849"/>
      <c r="J444" s="832"/>
      <c r="K444" s="832"/>
      <c r="L444" s="849"/>
      <c r="M444" s="849"/>
      <c r="N444" s="832"/>
      <c r="O444" s="832"/>
      <c r="P444" s="849">
        <v>1</v>
      </c>
      <c r="Q444" s="849">
        <v>87</v>
      </c>
      <c r="R444" s="837"/>
      <c r="S444" s="850">
        <v>87</v>
      </c>
    </row>
    <row r="445" spans="1:19" ht="14.4" customHeight="1" x14ac:dyDescent="0.3">
      <c r="A445" s="831" t="s">
        <v>3475</v>
      </c>
      <c r="B445" s="832" t="s">
        <v>3476</v>
      </c>
      <c r="C445" s="832" t="s">
        <v>614</v>
      </c>
      <c r="D445" s="832" t="s">
        <v>1325</v>
      </c>
      <c r="E445" s="832" t="s">
        <v>3461</v>
      </c>
      <c r="F445" s="832" t="s">
        <v>3462</v>
      </c>
      <c r="G445" s="832" t="s">
        <v>3463</v>
      </c>
      <c r="H445" s="849"/>
      <c r="I445" s="849"/>
      <c r="J445" s="832"/>
      <c r="K445" s="832"/>
      <c r="L445" s="849">
        <v>0.75</v>
      </c>
      <c r="M445" s="849">
        <v>113.25</v>
      </c>
      <c r="N445" s="832">
        <v>1</v>
      </c>
      <c r="O445" s="832">
        <v>151</v>
      </c>
      <c r="P445" s="849">
        <v>0.9</v>
      </c>
      <c r="Q445" s="849">
        <v>62.639999999999993</v>
      </c>
      <c r="R445" s="837">
        <v>0.55311258278145692</v>
      </c>
      <c r="S445" s="850">
        <v>69.599999999999994</v>
      </c>
    </row>
    <row r="446" spans="1:19" ht="14.4" customHeight="1" x14ac:dyDescent="0.3">
      <c r="A446" s="831" t="s">
        <v>3475</v>
      </c>
      <c r="B446" s="832" t="s">
        <v>3476</v>
      </c>
      <c r="C446" s="832" t="s">
        <v>614</v>
      </c>
      <c r="D446" s="832" t="s">
        <v>1325</v>
      </c>
      <c r="E446" s="832" t="s">
        <v>3461</v>
      </c>
      <c r="F446" s="832" t="s">
        <v>3477</v>
      </c>
      <c r="G446" s="832" t="s">
        <v>793</v>
      </c>
      <c r="H446" s="849"/>
      <c r="I446" s="849"/>
      <c r="J446" s="832"/>
      <c r="K446" s="832"/>
      <c r="L446" s="849">
        <v>15</v>
      </c>
      <c r="M446" s="849">
        <v>252</v>
      </c>
      <c r="N446" s="832">
        <v>1</v>
      </c>
      <c r="O446" s="832">
        <v>16.8</v>
      </c>
      <c r="P446" s="849">
        <v>18</v>
      </c>
      <c r="Q446" s="849">
        <v>302.39999999999998</v>
      </c>
      <c r="R446" s="837">
        <v>1.2</v>
      </c>
      <c r="S446" s="850">
        <v>16.799999999999997</v>
      </c>
    </row>
    <row r="447" spans="1:19" ht="14.4" customHeight="1" x14ac:dyDescent="0.3">
      <c r="A447" s="831" t="s">
        <v>3475</v>
      </c>
      <c r="B447" s="832" t="s">
        <v>3476</v>
      </c>
      <c r="C447" s="832" t="s">
        <v>614</v>
      </c>
      <c r="D447" s="832" t="s">
        <v>1325</v>
      </c>
      <c r="E447" s="832" t="s">
        <v>3464</v>
      </c>
      <c r="F447" s="832" t="s">
        <v>3486</v>
      </c>
      <c r="G447" s="832" t="s">
        <v>3487</v>
      </c>
      <c r="H447" s="849"/>
      <c r="I447" s="849"/>
      <c r="J447" s="832"/>
      <c r="K447" s="832"/>
      <c r="L447" s="849"/>
      <c r="M447" s="849"/>
      <c r="N447" s="832"/>
      <c r="O447" s="832"/>
      <c r="P447" s="849">
        <v>15</v>
      </c>
      <c r="Q447" s="849">
        <v>1245</v>
      </c>
      <c r="R447" s="837"/>
      <c r="S447" s="850">
        <v>83</v>
      </c>
    </row>
    <row r="448" spans="1:19" ht="14.4" customHeight="1" x14ac:dyDescent="0.3">
      <c r="A448" s="831" t="s">
        <v>3475</v>
      </c>
      <c r="B448" s="832" t="s">
        <v>3476</v>
      </c>
      <c r="C448" s="832" t="s">
        <v>614</v>
      </c>
      <c r="D448" s="832" t="s">
        <v>1325</v>
      </c>
      <c r="E448" s="832" t="s">
        <v>3464</v>
      </c>
      <c r="F448" s="832" t="s">
        <v>3486</v>
      </c>
      <c r="G448" s="832" t="s">
        <v>3488</v>
      </c>
      <c r="H448" s="849"/>
      <c r="I448" s="849"/>
      <c r="J448" s="832"/>
      <c r="K448" s="832"/>
      <c r="L448" s="849"/>
      <c r="M448" s="849"/>
      <c r="N448" s="832"/>
      <c r="O448" s="832"/>
      <c r="P448" s="849">
        <v>11</v>
      </c>
      <c r="Q448" s="849">
        <v>913</v>
      </c>
      <c r="R448" s="837"/>
      <c r="S448" s="850">
        <v>83</v>
      </c>
    </row>
    <row r="449" spans="1:19" ht="14.4" customHeight="1" x14ac:dyDescent="0.3">
      <c r="A449" s="831" t="s">
        <v>3475</v>
      </c>
      <c r="B449" s="832" t="s">
        <v>3476</v>
      </c>
      <c r="C449" s="832" t="s">
        <v>614</v>
      </c>
      <c r="D449" s="832" t="s">
        <v>1325</v>
      </c>
      <c r="E449" s="832" t="s">
        <v>3464</v>
      </c>
      <c r="F449" s="832" t="s">
        <v>3489</v>
      </c>
      <c r="G449" s="832" t="s">
        <v>3490</v>
      </c>
      <c r="H449" s="849"/>
      <c r="I449" s="849"/>
      <c r="J449" s="832"/>
      <c r="K449" s="832"/>
      <c r="L449" s="849">
        <v>1</v>
      </c>
      <c r="M449" s="849">
        <v>106</v>
      </c>
      <c r="N449" s="832">
        <v>1</v>
      </c>
      <c r="O449" s="832">
        <v>106</v>
      </c>
      <c r="P449" s="849"/>
      <c r="Q449" s="849"/>
      <c r="R449" s="837"/>
      <c r="S449" s="850"/>
    </row>
    <row r="450" spans="1:19" ht="14.4" customHeight="1" x14ac:dyDescent="0.3">
      <c r="A450" s="831" t="s">
        <v>3475</v>
      </c>
      <c r="B450" s="832" t="s">
        <v>3476</v>
      </c>
      <c r="C450" s="832" t="s">
        <v>614</v>
      </c>
      <c r="D450" s="832" t="s">
        <v>1325</v>
      </c>
      <c r="E450" s="832" t="s">
        <v>3464</v>
      </c>
      <c r="F450" s="832" t="s">
        <v>3489</v>
      </c>
      <c r="G450" s="832" t="s">
        <v>3491</v>
      </c>
      <c r="H450" s="849"/>
      <c r="I450" s="849"/>
      <c r="J450" s="832"/>
      <c r="K450" s="832"/>
      <c r="L450" s="849">
        <v>12</v>
      </c>
      <c r="M450" s="849">
        <v>1272</v>
      </c>
      <c r="N450" s="832">
        <v>1</v>
      </c>
      <c r="O450" s="832">
        <v>106</v>
      </c>
      <c r="P450" s="849"/>
      <c r="Q450" s="849"/>
      <c r="R450" s="837"/>
      <c r="S450" s="850"/>
    </row>
    <row r="451" spans="1:19" ht="14.4" customHeight="1" x14ac:dyDescent="0.3">
      <c r="A451" s="831" t="s">
        <v>3475</v>
      </c>
      <c r="B451" s="832" t="s">
        <v>3476</v>
      </c>
      <c r="C451" s="832" t="s">
        <v>614</v>
      </c>
      <c r="D451" s="832" t="s">
        <v>1325</v>
      </c>
      <c r="E451" s="832" t="s">
        <v>3464</v>
      </c>
      <c r="F451" s="832" t="s">
        <v>3492</v>
      </c>
      <c r="G451" s="832" t="s">
        <v>3493</v>
      </c>
      <c r="H451" s="849"/>
      <c r="I451" s="849"/>
      <c r="J451" s="832"/>
      <c r="K451" s="832"/>
      <c r="L451" s="849">
        <v>1</v>
      </c>
      <c r="M451" s="849">
        <v>37</v>
      </c>
      <c r="N451" s="832">
        <v>1</v>
      </c>
      <c r="O451" s="832">
        <v>37</v>
      </c>
      <c r="P451" s="849">
        <v>3</v>
      </c>
      <c r="Q451" s="849">
        <v>111</v>
      </c>
      <c r="R451" s="837">
        <v>3</v>
      </c>
      <c r="S451" s="850">
        <v>37</v>
      </c>
    </row>
    <row r="452" spans="1:19" ht="14.4" customHeight="1" x14ac:dyDescent="0.3">
      <c r="A452" s="831" t="s">
        <v>3475</v>
      </c>
      <c r="B452" s="832" t="s">
        <v>3476</v>
      </c>
      <c r="C452" s="832" t="s">
        <v>614</v>
      </c>
      <c r="D452" s="832" t="s">
        <v>1325</v>
      </c>
      <c r="E452" s="832" t="s">
        <v>3464</v>
      </c>
      <c r="F452" s="832" t="s">
        <v>3492</v>
      </c>
      <c r="G452" s="832" t="s">
        <v>3494</v>
      </c>
      <c r="H452" s="849"/>
      <c r="I452" s="849"/>
      <c r="J452" s="832"/>
      <c r="K452" s="832"/>
      <c r="L452" s="849">
        <v>2</v>
      </c>
      <c r="M452" s="849">
        <v>74</v>
      </c>
      <c r="N452" s="832">
        <v>1</v>
      </c>
      <c r="O452" s="832">
        <v>37</v>
      </c>
      <c r="P452" s="849">
        <v>3</v>
      </c>
      <c r="Q452" s="849">
        <v>111</v>
      </c>
      <c r="R452" s="837">
        <v>1.5</v>
      </c>
      <c r="S452" s="850">
        <v>37</v>
      </c>
    </row>
    <row r="453" spans="1:19" ht="14.4" customHeight="1" x14ac:dyDescent="0.3">
      <c r="A453" s="831" t="s">
        <v>3475</v>
      </c>
      <c r="B453" s="832" t="s">
        <v>3476</v>
      </c>
      <c r="C453" s="832" t="s">
        <v>614</v>
      </c>
      <c r="D453" s="832" t="s">
        <v>1325</v>
      </c>
      <c r="E453" s="832" t="s">
        <v>3464</v>
      </c>
      <c r="F453" s="832" t="s">
        <v>3515</v>
      </c>
      <c r="G453" s="832" t="s">
        <v>3516</v>
      </c>
      <c r="H453" s="849"/>
      <c r="I453" s="849"/>
      <c r="J453" s="832"/>
      <c r="K453" s="832"/>
      <c r="L453" s="849">
        <v>12</v>
      </c>
      <c r="M453" s="849">
        <v>3012</v>
      </c>
      <c r="N453" s="832">
        <v>1</v>
      </c>
      <c r="O453" s="832">
        <v>251</v>
      </c>
      <c r="P453" s="849">
        <v>17</v>
      </c>
      <c r="Q453" s="849">
        <v>4284</v>
      </c>
      <c r="R453" s="837">
        <v>1.4223107569721116</v>
      </c>
      <c r="S453" s="850">
        <v>252</v>
      </c>
    </row>
    <row r="454" spans="1:19" ht="14.4" customHeight="1" x14ac:dyDescent="0.3">
      <c r="A454" s="831" t="s">
        <v>3475</v>
      </c>
      <c r="B454" s="832" t="s">
        <v>3476</v>
      </c>
      <c r="C454" s="832" t="s">
        <v>614</v>
      </c>
      <c r="D454" s="832" t="s">
        <v>1325</v>
      </c>
      <c r="E454" s="832" t="s">
        <v>3464</v>
      </c>
      <c r="F454" s="832" t="s">
        <v>3515</v>
      </c>
      <c r="G454" s="832" t="s">
        <v>3517</v>
      </c>
      <c r="H454" s="849"/>
      <c r="I454" s="849"/>
      <c r="J454" s="832"/>
      <c r="K454" s="832"/>
      <c r="L454" s="849">
        <v>12</v>
      </c>
      <c r="M454" s="849">
        <v>3012</v>
      </c>
      <c r="N454" s="832">
        <v>1</v>
      </c>
      <c r="O454" s="832">
        <v>251</v>
      </c>
      <c r="P454" s="849">
        <v>7</v>
      </c>
      <c r="Q454" s="849">
        <v>1764</v>
      </c>
      <c r="R454" s="837">
        <v>0.58565737051792832</v>
      </c>
      <c r="S454" s="850">
        <v>252</v>
      </c>
    </row>
    <row r="455" spans="1:19" ht="14.4" customHeight="1" x14ac:dyDescent="0.3">
      <c r="A455" s="831" t="s">
        <v>3475</v>
      </c>
      <c r="B455" s="832" t="s">
        <v>3476</v>
      </c>
      <c r="C455" s="832" t="s">
        <v>614</v>
      </c>
      <c r="D455" s="832" t="s">
        <v>1325</v>
      </c>
      <c r="E455" s="832" t="s">
        <v>3464</v>
      </c>
      <c r="F455" s="832" t="s">
        <v>3518</v>
      </c>
      <c r="G455" s="832" t="s">
        <v>3519</v>
      </c>
      <c r="H455" s="849"/>
      <c r="I455" s="849"/>
      <c r="J455" s="832"/>
      <c r="K455" s="832"/>
      <c r="L455" s="849">
        <v>8</v>
      </c>
      <c r="M455" s="849">
        <v>1008</v>
      </c>
      <c r="N455" s="832">
        <v>1</v>
      </c>
      <c r="O455" s="832">
        <v>126</v>
      </c>
      <c r="P455" s="849">
        <v>42</v>
      </c>
      <c r="Q455" s="849">
        <v>5334</v>
      </c>
      <c r="R455" s="837">
        <v>5.291666666666667</v>
      </c>
      <c r="S455" s="850">
        <v>127</v>
      </c>
    </row>
    <row r="456" spans="1:19" ht="14.4" customHeight="1" x14ac:dyDescent="0.3">
      <c r="A456" s="831" t="s">
        <v>3475</v>
      </c>
      <c r="B456" s="832" t="s">
        <v>3476</v>
      </c>
      <c r="C456" s="832" t="s">
        <v>614</v>
      </c>
      <c r="D456" s="832" t="s">
        <v>1325</v>
      </c>
      <c r="E456" s="832" t="s">
        <v>3464</v>
      </c>
      <c r="F456" s="832" t="s">
        <v>3518</v>
      </c>
      <c r="G456" s="832" t="s">
        <v>3520</v>
      </c>
      <c r="H456" s="849"/>
      <c r="I456" s="849"/>
      <c r="J456" s="832"/>
      <c r="K456" s="832"/>
      <c r="L456" s="849">
        <v>27</v>
      </c>
      <c r="M456" s="849">
        <v>3402</v>
      </c>
      <c r="N456" s="832">
        <v>1</v>
      </c>
      <c r="O456" s="832">
        <v>126</v>
      </c>
      <c r="P456" s="849">
        <v>27</v>
      </c>
      <c r="Q456" s="849">
        <v>3429</v>
      </c>
      <c r="R456" s="837">
        <v>1.0079365079365079</v>
      </c>
      <c r="S456" s="850">
        <v>127</v>
      </c>
    </row>
    <row r="457" spans="1:19" ht="14.4" customHeight="1" x14ac:dyDescent="0.3">
      <c r="A457" s="831" t="s">
        <v>3475</v>
      </c>
      <c r="B457" s="832" t="s">
        <v>3476</v>
      </c>
      <c r="C457" s="832" t="s">
        <v>614</v>
      </c>
      <c r="D457" s="832" t="s">
        <v>1325</v>
      </c>
      <c r="E457" s="832" t="s">
        <v>3464</v>
      </c>
      <c r="F457" s="832" t="s">
        <v>3526</v>
      </c>
      <c r="G457" s="832" t="s">
        <v>3527</v>
      </c>
      <c r="H457" s="849"/>
      <c r="I457" s="849"/>
      <c r="J457" s="832"/>
      <c r="K457" s="832"/>
      <c r="L457" s="849">
        <v>9</v>
      </c>
      <c r="M457" s="849">
        <v>1467</v>
      </c>
      <c r="N457" s="832">
        <v>1</v>
      </c>
      <c r="O457" s="832">
        <v>163</v>
      </c>
      <c r="P457" s="849">
        <v>19</v>
      </c>
      <c r="Q457" s="849">
        <v>3116</v>
      </c>
      <c r="R457" s="837">
        <v>2.1240627130197685</v>
      </c>
      <c r="S457" s="850">
        <v>164</v>
      </c>
    </row>
    <row r="458" spans="1:19" ht="14.4" customHeight="1" x14ac:dyDescent="0.3">
      <c r="A458" s="831" t="s">
        <v>3475</v>
      </c>
      <c r="B458" s="832" t="s">
        <v>3476</v>
      </c>
      <c r="C458" s="832" t="s">
        <v>614</v>
      </c>
      <c r="D458" s="832" t="s">
        <v>1325</v>
      </c>
      <c r="E458" s="832" t="s">
        <v>3464</v>
      </c>
      <c r="F458" s="832" t="s">
        <v>3526</v>
      </c>
      <c r="G458" s="832" t="s">
        <v>3528</v>
      </c>
      <c r="H458" s="849"/>
      <c r="I458" s="849"/>
      <c r="J458" s="832"/>
      <c r="K458" s="832"/>
      <c r="L458" s="849">
        <v>11</v>
      </c>
      <c r="M458" s="849">
        <v>1793</v>
      </c>
      <c r="N458" s="832">
        <v>1</v>
      </c>
      <c r="O458" s="832">
        <v>163</v>
      </c>
      <c r="P458" s="849">
        <v>7</v>
      </c>
      <c r="Q458" s="849">
        <v>1148</v>
      </c>
      <c r="R458" s="837">
        <v>0.6402677077523703</v>
      </c>
      <c r="S458" s="850">
        <v>164</v>
      </c>
    </row>
    <row r="459" spans="1:19" ht="14.4" customHeight="1" x14ac:dyDescent="0.3">
      <c r="A459" s="831" t="s">
        <v>3475</v>
      </c>
      <c r="B459" s="832" t="s">
        <v>3476</v>
      </c>
      <c r="C459" s="832" t="s">
        <v>614</v>
      </c>
      <c r="D459" s="832" t="s">
        <v>1325</v>
      </c>
      <c r="E459" s="832" t="s">
        <v>3464</v>
      </c>
      <c r="F459" s="832" t="s">
        <v>3529</v>
      </c>
      <c r="G459" s="832" t="s">
        <v>3530</v>
      </c>
      <c r="H459" s="849"/>
      <c r="I459" s="849"/>
      <c r="J459" s="832"/>
      <c r="K459" s="832"/>
      <c r="L459" s="849">
        <v>57</v>
      </c>
      <c r="M459" s="849">
        <v>1900.01</v>
      </c>
      <c r="N459" s="832">
        <v>1</v>
      </c>
      <c r="O459" s="832">
        <v>33.333508771929822</v>
      </c>
      <c r="P459" s="849">
        <v>91</v>
      </c>
      <c r="Q459" s="849">
        <v>3033.34</v>
      </c>
      <c r="R459" s="837">
        <v>1.5964863342824511</v>
      </c>
      <c r="S459" s="850">
        <v>33.333406593406593</v>
      </c>
    </row>
    <row r="460" spans="1:19" ht="14.4" customHeight="1" x14ac:dyDescent="0.3">
      <c r="A460" s="831" t="s">
        <v>3475</v>
      </c>
      <c r="B460" s="832" t="s">
        <v>3476</v>
      </c>
      <c r="C460" s="832" t="s">
        <v>614</v>
      </c>
      <c r="D460" s="832" t="s">
        <v>1325</v>
      </c>
      <c r="E460" s="832" t="s">
        <v>3464</v>
      </c>
      <c r="F460" s="832" t="s">
        <v>3529</v>
      </c>
      <c r="G460" s="832" t="s">
        <v>3531</v>
      </c>
      <c r="H460" s="849"/>
      <c r="I460" s="849"/>
      <c r="J460" s="832"/>
      <c r="K460" s="832"/>
      <c r="L460" s="849">
        <v>1</v>
      </c>
      <c r="M460" s="849">
        <v>33.33</v>
      </c>
      <c r="N460" s="832">
        <v>1</v>
      </c>
      <c r="O460" s="832">
        <v>33.33</v>
      </c>
      <c r="P460" s="849">
        <v>1</v>
      </c>
      <c r="Q460" s="849">
        <v>33.33</v>
      </c>
      <c r="R460" s="837">
        <v>1</v>
      </c>
      <c r="S460" s="850">
        <v>33.33</v>
      </c>
    </row>
    <row r="461" spans="1:19" ht="14.4" customHeight="1" x14ac:dyDescent="0.3">
      <c r="A461" s="831" t="s">
        <v>3475</v>
      </c>
      <c r="B461" s="832" t="s">
        <v>3476</v>
      </c>
      <c r="C461" s="832" t="s">
        <v>614</v>
      </c>
      <c r="D461" s="832" t="s">
        <v>1325</v>
      </c>
      <c r="E461" s="832" t="s">
        <v>3464</v>
      </c>
      <c r="F461" s="832" t="s">
        <v>3535</v>
      </c>
      <c r="G461" s="832" t="s">
        <v>3536</v>
      </c>
      <c r="H461" s="849"/>
      <c r="I461" s="849"/>
      <c r="J461" s="832"/>
      <c r="K461" s="832"/>
      <c r="L461" s="849"/>
      <c r="M461" s="849"/>
      <c r="N461" s="832"/>
      <c r="O461" s="832"/>
      <c r="P461" s="849">
        <v>1</v>
      </c>
      <c r="Q461" s="849">
        <v>37</v>
      </c>
      <c r="R461" s="837"/>
      <c r="S461" s="850">
        <v>37</v>
      </c>
    </row>
    <row r="462" spans="1:19" ht="14.4" customHeight="1" x14ac:dyDescent="0.3">
      <c r="A462" s="831" t="s">
        <v>3475</v>
      </c>
      <c r="B462" s="832" t="s">
        <v>3476</v>
      </c>
      <c r="C462" s="832" t="s">
        <v>614</v>
      </c>
      <c r="D462" s="832" t="s">
        <v>1325</v>
      </c>
      <c r="E462" s="832" t="s">
        <v>3464</v>
      </c>
      <c r="F462" s="832" t="s">
        <v>3469</v>
      </c>
      <c r="G462" s="832" t="s">
        <v>3538</v>
      </c>
      <c r="H462" s="849"/>
      <c r="I462" s="849"/>
      <c r="J462" s="832"/>
      <c r="K462" s="832"/>
      <c r="L462" s="849">
        <v>8</v>
      </c>
      <c r="M462" s="849">
        <v>688</v>
      </c>
      <c r="N462" s="832">
        <v>1</v>
      </c>
      <c r="O462" s="832">
        <v>86</v>
      </c>
      <c r="P462" s="849">
        <v>19</v>
      </c>
      <c r="Q462" s="849">
        <v>1634</v>
      </c>
      <c r="R462" s="837">
        <v>2.375</v>
      </c>
      <c r="S462" s="850">
        <v>86</v>
      </c>
    </row>
    <row r="463" spans="1:19" ht="14.4" customHeight="1" x14ac:dyDescent="0.3">
      <c r="A463" s="831" t="s">
        <v>3475</v>
      </c>
      <c r="B463" s="832" t="s">
        <v>3476</v>
      </c>
      <c r="C463" s="832" t="s">
        <v>614</v>
      </c>
      <c r="D463" s="832" t="s">
        <v>1325</v>
      </c>
      <c r="E463" s="832" t="s">
        <v>3464</v>
      </c>
      <c r="F463" s="832" t="s">
        <v>3469</v>
      </c>
      <c r="G463" s="832" t="s">
        <v>3470</v>
      </c>
      <c r="H463" s="849"/>
      <c r="I463" s="849"/>
      <c r="J463" s="832"/>
      <c r="K463" s="832"/>
      <c r="L463" s="849">
        <v>10</v>
      </c>
      <c r="M463" s="849">
        <v>860</v>
      </c>
      <c r="N463" s="832">
        <v>1</v>
      </c>
      <c r="O463" s="832">
        <v>86</v>
      </c>
      <c r="P463" s="849">
        <v>7</v>
      </c>
      <c r="Q463" s="849">
        <v>602</v>
      </c>
      <c r="R463" s="837">
        <v>0.7</v>
      </c>
      <c r="S463" s="850">
        <v>86</v>
      </c>
    </row>
    <row r="464" spans="1:19" ht="14.4" customHeight="1" x14ac:dyDescent="0.3">
      <c r="A464" s="831" t="s">
        <v>3475</v>
      </c>
      <c r="B464" s="832" t="s">
        <v>3476</v>
      </c>
      <c r="C464" s="832" t="s">
        <v>614</v>
      </c>
      <c r="D464" s="832" t="s">
        <v>1325</v>
      </c>
      <c r="E464" s="832" t="s">
        <v>3464</v>
      </c>
      <c r="F464" s="832" t="s">
        <v>3556</v>
      </c>
      <c r="G464" s="832" t="s">
        <v>3558</v>
      </c>
      <c r="H464" s="849"/>
      <c r="I464" s="849"/>
      <c r="J464" s="832"/>
      <c r="K464" s="832"/>
      <c r="L464" s="849"/>
      <c r="M464" s="849"/>
      <c r="N464" s="832"/>
      <c r="O464" s="832"/>
      <c r="P464" s="849">
        <v>1</v>
      </c>
      <c r="Q464" s="849">
        <v>158</v>
      </c>
      <c r="R464" s="837"/>
      <c r="S464" s="850">
        <v>158</v>
      </c>
    </row>
    <row r="465" spans="1:19" ht="14.4" customHeight="1" x14ac:dyDescent="0.3">
      <c r="A465" s="831" t="s">
        <v>3475</v>
      </c>
      <c r="B465" s="832" t="s">
        <v>3476</v>
      </c>
      <c r="C465" s="832" t="s">
        <v>614</v>
      </c>
      <c r="D465" s="832" t="s">
        <v>1325</v>
      </c>
      <c r="E465" s="832" t="s">
        <v>3464</v>
      </c>
      <c r="F465" s="832" t="s">
        <v>3569</v>
      </c>
      <c r="G465" s="832" t="s">
        <v>3570</v>
      </c>
      <c r="H465" s="849"/>
      <c r="I465" s="849"/>
      <c r="J465" s="832"/>
      <c r="K465" s="832"/>
      <c r="L465" s="849"/>
      <c r="M465" s="849"/>
      <c r="N465" s="832"/>
      <c r="O465" s="832"/>
      <c r="P465" s="849">
        <v>6</v>
      </c>
      <c r="Q465" s="849">
        <v>354</v>
      </c>
      <c r="R465" s="837"/>
      <c r="S465" s="850">
        <v>59</v>
      </c>
    </row>
    <row r="466" spans="1:19" ht="14.4" customHeight="1" x14ac:dyDescent="0.3">
      <c r="A466" s="831" t="s">
        <v>3475</v>
      </c>
      <c r="B466" s="832" t="s">
        <v>3476</v>
      </c>
      <c r="C466" s="832" t="s">
        <v>614</v>
      </c>
      <c r="D466" s="832" t="s">
        <v>1325</v>
      </c>
      <c r="E466" s="832" t="s">
        <v>3464</v>
      </c>
      <c r="F466" s="832" t="s">
        <v>3569</v>
      </c>
      <c r="G466" s="832" t="s">
        <v>3571</v>
      </c>
      <c r="H466" s="849"/>
      <c r="I466" s="849"/>
      <c r="J466" s="832"/>
      <c r="K466" s="832"/>
      <c r="L466" s="849"/>
      <c r="M466" s="849"/>
      <c r="N466" s="832"/>
      <c r="O466" s="832"/>
      <c r="P466" s="849">
        <v>1</v>
      </c>
      <c r="Q466" s="849">
        <v>59</v>
      </c>
      <c r="R466" s="837"/>
      <c r="S466" s="850">
        <v>59</v>
      </c>
    </row>
    <row r="467" spans="1:19" ht="14.4" customHeight="1" x14ac:dyDescent="0.3">
      <c r="A467" s="831" t="s">
        <v>3475</v>
      </c>
      <c r="B467" s="832" t="s">
        <v>3476</v>
      </c>
      <c r="C467" s="832" t="s">
        <v>614</v>
      </c>
      <c r="D467" s="832" t="s">
        <v>1326</v>
      </c>
      <c r="E467" s="832" t="s">
        <v>3461</v>
      </c>
      <c r="F467" s="832" t="s">
        <v>3462</v>
      </c>
      <c r="G467" s="832" t="s">
        <v>3463</v>
      </c>
      <c r="H467" s="849">
        <v>0.75</v>
      </c>
      <c r="I467" s="849">
        <v>113.25</v>
      </c>
      <c r="J467" s="832">
        <v>0.71428571428571441</v>
      </c>
      <c r="K467" s="832">
        <v>151</v>
      </c>
      <c r="L467" s="849">
        <v>1.05</v>
      </c>
      <c r="M467" s="849">
        <v>158.54999999999998</v>
      </c>
      <c r="N467" s="832">
        <v>1</v>
      </c>
      <c r="O467" s="832">
        <v>150.99999999999997</v>
      </c>
      <c r="P467" s="849">
        <v>1</v>
      </c>
      <c r="Q467" s="849">
        <v>69.599999999999994</v>
      </c>
      <c r="R467" s="837">
        <v>0.43897824030274363</v>
      </c>
      <c r="S467" s="850">
        <v>69.599999999999994</v>
      </c>
    </row>
    <row r="468" spans="1:19" ht="14.4" customHeight="1" x14ac:dyDescent="0.3">
      <c r="A468" s="831" t="s">
        <v>3475</v>
      </c>
      <c r="B468" s="832" t="s">
        <v>3476</v>
      </c>
      <c r="C468" s="832" t="s">
        <v>614</v>
      </c>
      <c r="D468" s="832" t="s">
        <v>1326</v>
      </c>
      <c r="E468" s="832" t="s">
        <v>3461</v>
      </c>
      <c r="F468" s="832" t="s">
        <v>3477</v>
      </c>
      <c r="G468" s="832" t="s">
        <v>793</v>
      </c>
      <c r="H468" s="849">
        <v>13</v>
      </c>
      <c r="I468" s="849">
        <v>274.69</v>
      </c>
      <c r="J468" s="832">
        <v>0.86055764411027558</v>
      </c>
      <c r="K468" s="832">
        <v>21.13</v>
      </c>
      <c r="L468" s="849">
        <v>19</v>
      </c>
      <c r="M468" s="849">
        <v>319.20000000000005</v>
      </c>
      <c r="N468" s="832">
        <v>1</v>
      </c>
      <c r="O468" s="832">
        <v>16.8</v>
      </c>
      <c r="P468" s="849">
        <v>18</v>
      </c>
      <c r="Q468" s="849">
        <v>302.39999999999998</v>
      </c>
      <c r="R468" s="837">
        <v>0.94736842105263142</v>
      </c>
      <c r="S468" s="850">
        <v>16.799999999999997</v>
      </c>
    </row>
    <row r="469" spans="1:19" ht="14.4" customHeight="1" x14ac:dyDescent="0.3">
      <c r="A469" s="831" t="s">
        <v>3475</v>
      </c>
      <c r="B469" s="832" t="s">
        <v>3476</v>
      </c>
      <c r="C469" s="832" t="s">
        <v>614</v>
      </c>
      <c r="D469" s="832" t="s">
        <v>1326</v>
      </c>
      <c r="E469" s="832" t="s">
        <v>3461</v>
      </c>
      <c r="F469" s="832" t="s">
        <v>3478</v>
      </c>
      <c r="G469" s="832" t="s">
        <v>798</v>
      </c>
      <c r="H469" s="849">
        <v>0.4</v>
      </c>
      <c r="I469" s="849">
        <v>105.62</v>
      </c>
      <c r="J469" s="832">
        <v>1.2570816472268509</v>
      </c>
      <c r="K469" s="832">
        <v>264.05</v>
      </c>
      <c r="L469" s="849">
        <v>0.4</v>
      </c>
      <c r="M469" s="849">
        <v>84.02</v>
      </c>
      <c r="N469" s="832">
        <v>1</v>
      </c>
      <c r="O469" s="832">
        <v>210.04999999999998</v>
      </c>
      <c r="P469" s="849">
        <v>0.4</v>
      </c>
      <c r="Q469" s="849">
        <v>84.02</v>
      </c>
      <c r="R469" s="837">
        <v>1</v>
      </c>
      <c r="S469" s="850">
        <v>210.04999999999998</v>
      </c>
    </row>
    <row r="470" spans="1:19" ht="14.4" customHeight="1" x14ac:dyDescent="0.3">
      <c r="A470" s="831" t="s">
        <v>3475</v>
      </c>
      <c r="B470" s="832" t="s">
        <v>3476</v>
      </c>
      <c r="C470" s="832" t="s">
        <v>614</v>
      </c>
      <c r="D470" s="832" t="s">
        <v>1326</v>
      </c>
      <c r="E470" s="832" t="s">
        <v>3464</v>
      </c>
      <c r="F470" s="832" t="s">
        <v>3481</v>
      </c>
      <c r="G470" s="832" t="s">
        <v>3482</v>
      </c>
      <c r="H470" s="849"/>
      <c r="I470" s="849"/>
      <c r="J470" s="832"/>
      <c r="K470" s="832"/>
      <c r="L470" s="849"/>
      <c r="M470" s="849"/>
      <c r="N470" s="832"/>
      <c r="O470" s="832"/>
      <c r="P470" s="849">
        <v>1</v>
      </c>
      <c r="Q470" s="849">
        <v>66</v>
      </c>
      <c r="R470" s="837"/>
      <c r="S470" s="850">
        <v>66</v>
      </c>
    </row>
    <row r="471" spans="1:19" ht="14.4" customHeight="1" x14ac:dyDescent="0.3">
      <c r="A471" s="831" t="s">
        <v>3475</v>
      </c>
      <c r="B471" s="832" t="s">
        <v>3476</v>
      </c>
      <c r="C471" s="832" t="s">
        <v>614</v>
      </c>
      <c r="D471" s="832" t="s">
        <v>1326</v>
      </c>
      <c r="E471" s="832" t="s">
        <v>3464</v>
      </c>
      <c r="F471" s="832" t="s">
        <v>3486</v>
      </c>
      <c r="G471" s="832" t="s">
        <v>3487</v>
      </c>
      <c r="H471" s="849"/>
      <c r="I471" s="849"/>
      <c r="J471" s="832"/>
      <c r="K471" s="832"/>
      <c r="L471" s="849"/>
      <c r="M471" s="849"/>
      <c r="N471" s="832"/>
      <c r="O471" s="832"/>
      <c r="P471" s="849">
        <v>9</v>
      </c>
      <c r="Q471" s="849">
        <v>747</v>
      </c>
      <c r="R471" s="837"/>
      <c r="S471" s="850">
        <v>83</v>
      </c>
    </row>
    <row r="472" spans="1:19" ht="14.4" customHeight="1" x14ac:dyDescent="0.3">
      <c r="A472" s="831" t="s">
        <v>3475</v>
      </c>
      <c r="B472" s="832" t="s">
        <v>3476</v>
      </c>
      <c r="C472" s="832" t="s">
        <v>614</v>
      </c>
      <c r="D472" s="832" t="s">
        <v>1326</v>
      </c>
      <c r="E472" s="832" t="s">
        <v>3464</v>
      </c>
      <c r="F472" s="832" t="s">
        <v>3486</v>
      </c>
      <c r="G472" s="832" t="s">
        <v>3488</v>
      </c>
      <c r="H472" s="849"/>
      <c r="I472" s="849"/>
      <c r="J472" s="832"/>
      <c r="K472" s="832"/>
      <c r="L472" s="849"/>
      <c r="M472" s="849"/>
      <c r="N472" s="832"/>
      <c r="O472" s="832"/>
      <c r="P472" s="849">
        <v>6</v>
      </c>
      <c r="Q472" s="849">
        <v>498</v>
      </c>
      <c r="R472" s="837"/>
      <c r="S472" s="850">
        <v>83</v>
      </c>
    </row>
    <row r="473" spans="1:19" ht="14.4" customHeight="1" x14ac:dyDescent="0.3">
      <c r="A473" s="831" t="s">
        <v>3475</v>
      </c>
      <c r="B473" s="832" t="s">
        <v>3476</v>
      </c>
      <c r="C473" s="832" t="s">
        <v>614</v>
      </c>
      <c r="D473" s="832" t="s">
        <v>1326</v>
      </c>
      <c r="E473" s="832" t="s">
        <v>3464</v>
      </c>
      <c r="F473" s="832" t="s">
        <v>3489</v>
      </c>
      <c r="G473" s="832" t="s">
        <v>3490</v>
      </c>
      <c r="H473" s="849">
        <v>1</v>
      </c>
      <c r="I473" s="849">
        <v>106</v>
      </c>
      <c r="J473" s="832">
        <v>0.14285714285714285</v>
      </c>
      <c r="K473" s="832">
        <v>106</v>
      </c>
      <c r="L473" s="849">
        <v>7</v>
      </c>
      <c r="M473" s="849">
        <v>742</v>
      </c>
      <c r="N473" s="832">
        <v>1</v>
      </c>
      <c r="O473" s="832">
        <v>106</v>
      </c>
      <c r="P473" s="849">
        <v>16</v>
      </c>
      <c r="Q473" s="849">
        <v>1696</v>
      </c>
      <c r="R473" s="837">
        <v>2.2857142857142856</v>
      </c>
      <c r="S473" s="850">
        <v>106</v>
      </c>
    </row>
    <row r="474" spans="1:19" ht="14.4" customHeight="1" x14ac:dyDescent="0.3">
      <c r="A474" s="831" t="s">
        <v>3475</v>
      </c>
      <c r="B474" s="832" t="s">
        <v>3476</v>
      </c>
      <c r="C474" s="832" t="s">
        <v>614</v>
      </c>
      <c r="D474" s="832" t="s">
        <v>1326</v>
      </c>
      <c r="E474" s="832" t="s">
        <v>3464</v>
      </c>
      <c r="F474" s="832" t="s">
        <v>3489</v>
      </c>
      <c r="G474" s="832" t="s">
        <v>3491</v>
      </c>
      <c r="H474" s="849">
        <v>1</v>
      </c>
      <c r="I474" s="849">
        <v>106</v>
      </c>
      <c r="J474" s="832">
        <v>0.25</v>
      </c>
      <c r="K474" s="832">
        <v>106</v>
      </c>
      <c r="L474" s="849">
        <v>4</v>
      </c>
      <c r="M474" s="849">
        <v>424</v>
      </c>
      <c r="N474" s="832">
        <v>1</v>
      </c>
      <c r="O474" s="832">
        <v>106</v>
      </c>
      <c r="P474" s="849">
        <v>13</v>
      </c>
      <c r="Q474" s="849">
        <v>1378</v>
      </c>
      <c r="R474" s="837">
        <v>3.25</v>
      </c>
      <c r="S474" s="850">
        <v>106</v>
      </c>
    </row>
    <row r="475" spans="1:19" ht="14.4" customHeight="1" x14ac:dyDescent="0.3">
      <c r="A475" s="831" t="s">
        <v>3475</v>
      </c>
      <c r="B475" s="832" t="s">
        <v>3476</v>
      </c>
      <c r="C475" s="832" t="s">
        <v>614</v>
      </c>
      <c r="D475" s="832" t="s">
        <v>1326</v>
      </c>
      <c r="E475" s="832" t="s">
        <v>3464</v>
      </c>
      <c r="F475" s="832" t="s">
        <v>3492</v>
      </c>
      <c r="G475" s="832" t="s">
        <v>3493</v>
      </c>
      <c r="H475" s="849">
        <v>1</v>
      </c>
      <c r="I475" s="849">
        <v>37</v>
      </c>
      <c r="J475" s="832">
        <v>0.2</v>
      </c>
      <c r="K475" s="832">
        <v>37</v>
      </c>
      <c r="L475" s="849">
        <v>5</v>
      </c>
      <c r="M475" s="849">
        <v>185</v>
      </c>
      <c r="N475" s="832">
        <v>1</v>
      </c>
      <c r="O475" s="832">
        <v>37</v>
      </c>
      <c r="P475" s="849">
        <v>11</v>
      </c>
      <c r="Q475" s="849">
        <v>407</v>
      </c>
      <c r="R475" s="837">
        <v>2.2000000000000002</v>
      </c>
      <c r="S475" s="850">
        <v>37</v>
      </c>
    </row>
    <row r="476" spans="1:19" ht="14.4" customHeight="1" x14ac:dyDescent="0.3">
      <c r="A476" s="831" t="s">
        <v>3475</v>
      </c>
      <c r="B476" s="832" t="s">
        <v>3476</v>
      </c>
      <c r="C476" s="832" t="s">
        <v>614</v>
      </c>
      <c r="D476" s="832" t="s">
        <v>1326</v>
      </c>
      <c r="E476" s="832" t="s">
        <v>3464</v>
      </c>
      <c r="F476" s="832" t="s">
        <v>3492</v>
      </c>
      <c r="G476" s="832" t="s">
        <v>3494</v>
      </c>
      <c r="H476" s="849">
        <v>4</v>
      </c>
      <c r="I476" s="849">
        <v>148</v>
      </c>
      <c r="J476" s="832">
        <v>1</v>
      </c>
      <c r="K476" s="832">
        <v>37</v>
      </c>
      <c r="L476" s="849">
        <v>4</v>
      </c>
      <c r="M476" s="849">
        <v>148</v>
      </c>
      <c r="N476" s="832">
        <v>1</v>
      </c>
      <c r="O476" s="832">
        <v>37</v>
      </c>
      <c r="P476" s="849">
        <v>1</v>
      </c>
      <c r="Q476" s="849">
        <v>37</v>
      </c>
      <c r="R476" s="837">
        <v>0.25</v>
      </c>
      <c r="S476" s="850">
        <v>37</v>
      </c>
    </row>
    <row r="477" spans="1:19" ht="14.4" customHeight="1" x14ac:dyDescent="0.3">
      <c r="A477" s="831" t="s">
        <v>3475</v>
      </c>
      <c r="B477" s="832" t="s">
        <v>3476</v>
      </c>
      <c r="C477" s="832" t="s">
        <v>614</v>
      </c>
      <c r="D477" s="832" t="s">
        <v>1326</v>
      </c>
      <c r="E477" s="832" t="s">
        <v>3464</v>
      </c>
      <c r="F477" s="832" t="s">
        <v>3497</v>
      </c>
      <c r="G477" s="832" t="s">
        <v>3498</v>
      </c>
      <c r="H477" s="849"/>
      <c r="I477" s="849"/>
      <c r="J477" s="832"/>
      <c r="K477" s="832"/>
      <c r="L477" s="849"/>
      <c r="M477" s="849"/>
      <c r="N477" s="832"/>
      <c r="O477" s="832"/>
      <c r="P477" s="849">
        <v>3</v>
      </c>
      <c r="Q477" s="849">
        <v>15</v>
      </c>
      <c r="R477" s="837"/>
      <c r="S477" s="850">
        <v>5</v>
      </c>
    </row>
    <row r="478" spans="1:19" ht="14.4" customHeight="1" x14ac:dyDescent="0.3">
      <c r="A478" s="831" t="s">
        <v>3475</v>
      </c>
      <c r="B478" s="832" t="s">
        <v>3476</v>
      </c>
      <c r="C478" s="832" t="s">
        <v>614</v>
      </c>
      <c r="D478" s="832" t="s">
        <v>1326</v>
      </c>
      <c r="E478" s="832" t="s">
        <v>3464</v>
      </c>
      <c r="F478" s="832" t="s">
        <v>3512</v>
      </c>
      <c r="G478" s="832" t="s">
        <v>3513</v>
      </c>
      <c r="H478" s="849"/>
      <c r="I478" s="849"/>
      <c r="J478" s="832"/>
      <c r="K478" s="832"/>
      <c r="L478" s="849"/>
      <c r="M478" s="849"/>
      <c r="N478" s="832"/>
      <c r="O478" s="832"/>
      <c r="P478" s="849">
        <v>2</v>
      </c>
      <c r="Q478" s="849">
        <v>162</v>
      </c>
      <c r="R478" s="837"/>
      <c r="S478" s="850">
        <v>81</v>
      </c>
    </row>
    <row r="479" spans="1:19" ht="14.4" customHeight="1" x14ac:dyDescent="0.3">
      <c r="A479" s="831" t="s">
        <v>3475</v>
      </c>
      <c r="B479" s="832" t="s">
        <v>3476</v>
      </c>
      <c r="C479" s="832" t="s">
        <v>614</v>
      </c>
      <c r="D479" s="832" t="s">
        <v>1326</v>
      </c>
      <c r="E479" s="832" t="s">
        <v>3464</v>
      </c>
      <c r="F479" s="832" t="s">
        <v>3512</v>
      </c>
      <c r="G479" s="832" t="s">
        <v>3514</v>
      </c>
      <c r="H479" s="849">
        <v>1</v>
      </c>
      <c r="I479" s="849">
        <v>97</v>
      </c>
      <c r="J479" s="832"/>
      <c r="K479" s="832">
        <v>97</v>
      </c>
      <c r="L479" s="849"/>
      <c r="M479" s="849"/>
      <c r="N479" s="832"/>
      <c r="O479" s="832"/>
      <c r="P479" s="849">
        <v>1</v>
      </c>
      <c r="Q479" s="849">
        <v>81</v>
      </c>
      <c r="R479" s="837"/>
      <c r="S479" s="850">
        <v>81</v>
      </c>
    </row>
    <row r="480" spans="1:19" ht="14.4" customHeight="1" x14ac:dyDescent="0.3">
      <c r="A480" s="831" t="s">
        <v>3475</v>
      </c>
      <c r="B480" s="832" t="s">
        <v>3476</v>
      </c>
      <c r="C480" s="832" t="s">
        <v>614</v>
      </c>
      <c r="D480" s="832" t="s">
        <v>1326</v>
      </c>
      <c r="E480" s="832" t="s">
        <v>3464</v>
      </c>
      <c r="F480" s="832" t="s">
        <v>3515</v>
      </c>
      <c r="G480" s="832" t="s">
        <v>3516</v>
      </c>
      <c r="H480" s="849">
        <v>18</v>
      </c>
      <c r="I480" s="849">
        <v>4518</v>
      </c>
      <c r="J480" s="832">
        <v>0.5625</v>
      </c>
      <c r="K480" s="832">
        <v>251</v>
      </c>
      <c r="L480" s="849">
        <v>32</v>
      </c>
      <c r="M480" s="849">
        <v>8032</v>
      </c>
      <c r="N480" s="832">
        <v>1</v>
      </c>
      <c r="O480" s="832">
        <v>251</v>
      </c>
      <c r="P480" s="849">
        <v>71</v>
      </c>
      <c r="Q480" s="849">
        <v>17892</v>
      </c>
      <c r="R480" s="837">
        <v>2.2275896414342631</v>
      </c>
      <c r="S480" s="850">
        <v>252</v>
      </c>
    </row>
    <row r="481" spans="1:19" ht="14.4" customHeight="1" x14ac:dyDescent="0.3">
      <c r="A481" s="831" t="s">
        <v>3475</v>
      </c>
      <c r="B481" s="832" t="s">
        <v>3476</v>
      </c>
      <c r="C481" s="832" t="s">
        <v>614</v>
      </c>
      <c r="D481" s="832" t="s">
        <v>1326</v>
      </c>
      <c r="E481" s="832" t="s">
        <v>3464</v>
      </c>
      <c r="F481" s="832" t="s">
        <v>3515</v>
      </c>
      <c r="G481" s="832" t="s">
        <v>3517</v>
      </c>
      <c r="H481" s="849">
        <v>40</v>
      </c>
      <c r="I481" s="849">
        <v>10040</v>
      </c>
      <c r="J481" s="832">
        <v>0.86956521739130432</v>
      </c>
      <c r="K481" s="832">
        <v>251</v>
      </c>
      <c r="L481" s="849">
        <v>46</v>
      </c>
      <c r="M481" s="849">
        <v>11546</v>
      </c>
      <c r="N481" s="832">
        <v>1</v>
      </c>
      <c r="O481" s="832">
        <v>251</v>
      </c>
      <c r="P481" s="849">
        <v>55</v>
      </c>
      <c r="Q481" s="849">
        <v>13860</v>
      </c>
      <c r="R481" s="837">
        <v>1.2004157283907846</v>
      </c>
      <c r="S481" s="850">
        <v>252</v>
      </c>
    </row>
    <row r="482" spans="1:19" ht="14.4" customHeight="1" x14ac:dyDescent="0.3">
      <c r="A482" s="831" t="s">
        <v>3475</v>
      </c>
      <c r="B482" s="832" t="s">
        <v>3476</v>
      </c>
      <c r="C482" s="832" t="s">
        <v>614</v>
      </c>
      <c r="D482" s="832" t="s">
        <v>1326</v>
      </c>
      <c r="E482" s="832" t="s">
        <v>3464</v>
      </c>
      <c r="F482" s="832" t="s">
        <v>3518</v>
      </c>
      <c r="G482" s="832" t="s">
        <v>3519</v>
      </c>
      <c r="H482" s="849">
        <v>21</v>
      </c>
      <c r="I482" s="849">
        <v>2646</v>
      </c>
      <c r="J482" s="832">
        <v>0.42857142857142855</v>
      </c>
      <c r="K482" s="832">
        <v>126</v>
      </c>
      <c r="L482" s="849">
        <v>49</v>
      </c>
      <c r="M482" s="849">
        <v>6174</v>
      </c>
      <c r="N482" s="832">
        <v>1</v>
      </c>
      <c r="O482" s="832">
        <v>126</v>
      </c>
      <c r="P482" s="849">
        <v>95</v>
      </c>
      <c r="Q482" s="849">
        <v>12065</v>
      </c>
      <c r="R482" s="837">
        <v>1.9541626174279236</v>
      </c>
      <c r="S482" s="850">
        <v>127</v>
      </c>
    </row>
    <row r="483" spans="1:19" ht="14.4" customHeight="1" x14ac:dyDescent="0.3">
      <c r="A483" s="831" t="s">
        <v>3475</v>
      </c>
      <c r="B483" s="832" t="s">
        <v>3476</v>
      </c>
      <c r="C483" s="832" t="s">
        <v>614</v>
      </c>
      <c r="D483" s="832" t="s">
        <v>1326</v>
      </c>
      <c r="E483" s="832" t="s">
        <v>3464</v>
      </c>
      <c r="F483" s="832" t="s">
        <v>3518</v>
      </c>
      <c r="G483" s="832" t="s">
        <v>3520</v>
      </c>
      <c r="H483" s="849">
        <v>44</v>
      </c>
      <c r="I483" s="849">
        <v>5544</v>
      </c>
      <c r="J483" s="832">
        <v>0.91666666666666663</v>
      </c>
      <c r="K483" s="832">
        <v>126</v>
      </c>
      <c r="L483" s="849">
        <v>48</v>
      </c>
      <c r="M483" s="849">
        <v>6048</v>
      </c>
      <c r="N483" s="832">
        <v>1</v>
      </c>
      <c r="O483" s="832">
        <v>126</v>
      </c>
      <c r="P483" s="849">
        <v>73</v>
      </c>
      <c r="Q483" s="849">
        <v>9271</v>
      </c>
      <c r="R483" s="837">
        <v>1.5329034391534391</v>
      </c>
      <c r="S483" s="850">
        <v>127</v>
      </c>
    </row>
    <row r="484" spans="1:19" ht="14.4" customHeight="1" x14ac:dyDescent="0.3">
      <c r="A484" s="831" t="s">
        <v>3475</v>
      </c>
      <c r="B484" s="832" t="s">
        <v>3476</v>
      </c>
      <c r="C484" s="832" t="s">
        <v>614</v>
      </c>
      <c r="D484" s="832" t="s">
        <v>1326</v>
      </c>
      <c r="E484" s="832" t="s">
        <v>3464</v>
      </c>
      <c r="F484" s="832" t="s">
        <v>3526</v>
      </c>
      <c r="G484" s="832" t="s">
        <v>3527</v>
      </c>
      <c r="H484" s="849">
        <v>10</v>
      </c>
      <c r="I484" s="849">
        <v>1630</v>
      </c>
      <c r="J484" s="832">
        <v>0.4</v>
      </c>
      <c r="K484" s="832">
        <v>163</v>
      </c>
      <c r="L484" s="849">
        <v>25</v>
      </c>
      <c r="M484" s="849">
        <v>4075</v>
      </c>
      <c r="N484" s="832">
        <v>1</v>
      </c>
      <c r="O484" s="832">
        <v>163</v>
      </c>
      <c r="P484" s="849">
        <v>25</v>
      </c>
      <c r="Q484" s="849">
        <v>4100</v>
      </c>
      <c r="R484" s="837">
        <v>1.0061349693251533</v>
      </c>
      <c r="S484" s="850">
        <v>164</v>
      </c>
    </row>
    <row r="485" spans="1:19" ht="14.4" customHeight="1" x14ac:dyDescent="0.3">
      <c r="A485" s="831" t="s">
        <v>3475</v>
      </c>
      <c r="B485" s="832" t="s">
        <v>3476</v>
      </c>
      <c r="C485" s="832" t="s">
        <v>614</v>
      </c>
      <c r="D485" s="832" t="s">
        <v>1326</v>
      </c>
      <c r="E485" s="832" t="s">
        <v>3464</v>
      </c>
      <c r="F485" s="832" t="s">
        <v>3526</v>
      </c>
      <c r="G485" s="832" t="s">
        <v>3528</v>
      </c>
      <c r="H485" s="849">
        <v>22</v>
      </c>
      <c r="I485" s="849">
        <v>3586</v>
      </c>
      <c r="J485" s="832">
        <v>0.66666666666666663</v>
      </c>
      <c r="K485" s="832">
        <v>163</v>
      </c>
      <c r="L485" s="849">
        <v>33</v>
      </c>
      <c r="M485" s="849">
        <v>5379</v>
      </c>
      <c r="N485" s="832">
        <v>1</v>
      </c>
      <c r="O485" s="832">
        <v>163</v>
      </c>
      <c r="P485" s="849">
        <v>17</v>
      </c>
      <c r="Q485" s="849">
        <v>2788</v>
      </c>
      <c r="R485" s="837">
        <v>0.51831195389477602</v>
      </c>
      <c r="S485" s="850">
        <v>164</v>
      </c>
    </row>
    <row r="486" spans="1:19" ht="14.4" customHeight="1" x14ac:dyDescent="0.3">
      <c r="A486" s="831" t="s">
        <v>3475</v>
      </c>
      <c r="B486" s="832" t="s">
        <v>3476</v>
      </c>
      <c r="C486" s="832" t="s">
        <v>614</v>
      </c>
      <c r="D486" s="832" t="s">
        <v>1326</v>
      </c>
      <c r="E486" s="832" t="s">
        <v>3464</v>
      </c>
      <c r="F486" s="832" t="s">
        <v>3529</v>
      </c>
      <c r="G486" s="832" t="s">
        <v>3530</v>
      </c>
      <c r="H486" s="849">
        <v>118</v>
      </c>
      <c r="I486" s="849">
        <v>3933.34</v>
      </c>
      <c r="J486" s="832">
        <v>0.68208168665798463</v>
      </c>
      <c r="K486" s="832">
        <v>33.333389830508473</v>
      </c>
      <c r="L486" s="849">
        <v>173</v>
      </c>
      <c r="M486" s="849">
        <v>5766.67</v>
      </c>
      <c r="N486" s="832">
        <v>1</v>
      </c>
      <c r="O486" s="832">
        <v>33.333352601156072</v>
      </c>
      <c r="P486" s="849">
        <v>292</v>
      </c>
      <c r="Q486" s="849">
        <v>9733.33</v>
      </c>
      <c r="R486" s="837">
        <v>1.6878597180001629</v>
      </c>
      <c r="S486" s="850">
        <v>33.33332191780822</v>
      </c>
    </row>
    <row r="487" spans="1:19" ht="14.4" customHeight="1" x14ac:dyDescent="0.3">
      <c r="A487" s="831" t="s">
        <v>3475</v>
      </c>
      <c r="B487" s="832" t="s">
        <v>3476</v>
      </c>
      <c r="C487" s="832" t="s">
        <v>614</v>
      </c>
      <c r="D487" s="832" t="s">
        <v>1326</v>
      </c>
      <c r="E487" s="832" t="s">
        <v>3464</v>
      </c>
      <c r="F487" s="832" t="s">
        <v>3529</v>
      </c>
      <c r="G487" s="832" t="s">
        <v>3531</v>
      </c>
      <c r="H487" s="849">
        <v>1</v>
      </c>
      <c r="I487" s="849">
        <v>33.33</v>
      </c>
      <c r="J487" s="832"/>
      <c r="K487" s="832">
        <v>33.33</v>
      </c>
      <c r="L487" s="849"/>
      <c r="M487" s="849"/>
      <c r="N487" s="832"/>
      <c r="O487" s="832"/>
      <c r="P487" s="849"/>
      <c r="Q487" s="849"/>
      <c r="R487" s="837"/>
      <c r="S487" s="850"/>
    </row>
    <row r="488" spans="1:19" ht="14.4" customHeight="1" x14ac:dyDescent="0.3">
      <c r="A488" s="831" t="s">
        <v>3475</v>
      </c>
      <c r="B488" s="832" t="s">
        <v>3476</v>
      </c>
      <c r="C488" s="832" t="s">
        <v>614</v>
      </c>
      <c r="D488" s="832" t="s">
        <v>1326</v>
      </c>
      <c r="E488" s="832" t="s">
        <v>3464</v>
      </c>
      <c r="F488" s="832" t="s">
        <v>3535</v>
      </c>
      <c r="G488" s="832" t="s">
        <v>3536</v>
      </c>
      <c r="H488" s="849">
        <v>2</v>
      </c>
      <c r="I488" s="849">
        <v>74</v>
      </c>
      <c r="J488" s="832">
        <v>2</v>
      </c>
      <c r="K488" s="832">
        <v>37</v>
      </c>
      <c r="L488" s="849">
        <v>1</v>
      </c>
      <c r="M488" s="849">
        <v>37</v>
      </c>
      <c r="N488" s="832">
        <v>1</v>
      </c>
      <c r="O488" s="832">
        <v>37</v>
      </c>
      <c r="P488" s="849">
        <v>1</v>
      </c>
      <c r="Q488" s="849">
        <v>37</v>
      </c>
      <c r="R488" s="837">
        <v>1</v>
      </c>
      <c r="S488" s="850">
        <v>37</v>
      </c>
    </row>
    <row r="489" spans="1:19" ht="14.4" customHeight="1" x14ac:dyDescent="0.3">
      <c r="A489" s="831" t="s">
        <v>3475</v>
      </c>
      <c r="B489" s="832" t="s">
        <v>3476</v>
      </c>
      <c r="C489" s="832" t="s">
        <v>614</v>
      </c>
      <c r="D489" s="832" t="s">
        <v>1326</v>
      </c>
      <c r="E489" s="832" t="s">
        <v>3464</v>
      </c>
      <c r="F489" s="832" t="s">
        <v>3535</v>
      </c>
      <c r="G489" s="832" t="s">
        <v>3537</v>
      </c>
      <c r="H489" s="849">
        <v>1</v>
      </c>
      <c r="I489" s="849">
        <v>37</v>
      </c>
      <c r="J489" s="832">
        <v>1</v>
      </c>
      <c r="K489" s="832">
        <v>37</v>
      </c>
      <c r="L489" s="849">
        <v>1</v>
      </c>
      <c r="M489" s="849">
        <v>37</v>
      </c>
      <c r="N489" s="832">
        <v>1</v>
      </c>
      <c r="O489" s="832">
        <v>37</v>
      </c>
      <c r="P489" s="849"/>
      <c r="Q489" s="849"/>
      <c r="R489" s="837"/>
      <c r="S489" s="850"/>
    </row>
    <row r="490" spans="1:19" ht="14.4" customHeight="1" x14ac:dyDescent="0.3">
      <c r="A490" s="831" t="s">
        <v>3475</v>
      </c>
      <c r="B490" s="832" t="s">
        <v>3476</v>
      </c>
      <c r="C490" s="832" t="s">
        <v>614</v>
      </c>
      <c r="D490" s="832" t="s">
        <v>1326</v>
      </c>
      <c r="E490" s="832" t="s">
        <v>3464</v>
      </c>
      <c r="F490" s="832" t="s">
        <v>3469</v>
      </c>
      <c r="G490" s="832" t="s">
        <v>3538</v>
      </c>
      <c r="H490" s="849">
        <v>10</v>
      </c>
      <c r="I490" s="849">
        <v>860</v>
      </c>
      <c r="J490" s="832">
        <v>0.4</v>
      </c>
      <c r="K490" s="832">
        <v>86</v>
      </c>
      <c r="L490" s="849">
        <v>25</v>
      </c>
      <c r="M490" s="849">
        <v>2150</v>
      </c>
      <c r="N490" s="832">
        <v>1</v>
      </c>
      <c r="O490" s="832">
        <v>86</v>
      </c>
      <c r="P490" s="849">
        <v>25</v>
      </c>
      <c r="Q490" s="849">
        <v>2150</v>
      </c>
      <c r="R490" s="837">
        <v>1</v>
      </c>
      <c r="S490" s="850">
        <v>86</v>
      </c>
    </row>
    <row r="491" spans="1:19" ht="14.4" customHeight="1" x14ac:dyDescent="0.3">
      <c r="A491" s="831" t="s">
        <v>3475</v>
      </c>
      <c r="B491" s="832" t="s">
        <v>3476</v>
      </c>
      <c r="C491" s="832" t="s">
        <v>614</v>
      </c>
      <c r="D491" s="832" t="s">
        <v>1326</v>
      </c>
      <c r="E491" s="832" t="s">
        <v>3464</v>
      </c>
      <c r="F491" s="832" t="s">
        <v>3469</v>
      </c>
      <c r="G491" s="832" t="s">
        <v>3470</v>
      </c>
      <c r="H491" s="849">
        <v>22</v>
      </c>
      <c r="I491" s="849">
        <v>1892</v>
      </c>
      <c r="J491" s="832">
        <v>0.66666666666666663</v>
      </c>
      <c r="K491" s="832">
        <v>86</v>
      </c>
      <c r="L491" s="849">
        <v>33</v>
      </c>
      <c r="M491" s="849">
        <v>2838</v>
      </c>
      <c r="N491" s="832">
        <v>1</v>
      </c>
      <c r="O491" s="832">
        <v>86</v>
      </c>
      <c r="P491" s="849">
        <v>17</v>
      </c>
      <c r="Q491" s="849">
        <v>1462</v>
      </c>
      <c r="R491" s="837">
        <v>0.51515151515151514</v>
      </c>
      <c r="S491" s="850">
        <v>86</v>
      </c>
    </row>
    <row r="492" spans="1:19" ht="14.4" customHeight="1" x14ac:dyDescent="0.3">
      <c r="A492" s="831" t="s">
        <v>3475</v>
      </c>
      <c r="B492" s="832" t="s">
        <v>3476</v>
      </c>
      <c r="C492" s="832" t="s">
        <v>614</v>
      </c>
      <c r="D492" s="832" t="s">
        <v>1326</v>
      </c>
      <c r="E492" s="832" t="s">
        <v>3464</v>
      </c>
      <c r="F492" s="832" t="s">
        <v>3542</v>
      </c>
      <c r="G492" s="832" t="s">
        <v>3543</v>
      </c>
      <c r="H492" s="849"/>
      <c r="I492" s="849"/>
      <c r="J492" s="832"/>
      <c r="K492" s="832"/>
      <c r="L492" s="849">
        <v>1</v>
      </c>
      <c r="M492" s="849">
        <v>32</v>
      </c>
      <c r="N492" s="832">
        <v>1</v>
      </c>
      <c r="O492" s="832">
        <v>32</v>
      </c>
      <c r="P492" s="849"/>
      <c r="Q492" s="849"/>
      <c r="R492" s="837"/>
      <c r="S492" s="850"/>
    </row>
    <row r="493" spans="1:19" ht="14.4" customHeight="1" x14ac:dyDescent="0.3">
      <c r="A493" s="831" t="s">
        <v>3475</v>
      </c>
      <c r="B493" s="832" t="s">
        <v>3476</v>
      </c>
      <c r="C493" s="832" t="s">
        <v>614</v>
      </c>
      <c r="D493" s="832" t="s">
        <v>1326</v>
      </c>
      <c r="E493" s="832" t="s">
        <v>3464</v>
      </c>
      <c r="F493" s="832" t="s">
        <v>3569</v>
      </c>
      <c r="G493" s="832" t="s">
        <v>3570</v>
      </c>
      <c r="H493" s="849"/>
      <c r="I493" s="849"/>
      <c r="J493" s="832"/>
      <c r="K493" s="832"/>
      <c r="L493" s="849">
        <v>1</v>
      </c>
      <c r="M493" s="849">
        <v>59</v>
      </c>
      <c r="N493" s="832">
        <v>1</v>
      </c>
      <c r="O493" s="832">
        <v>59</v>
      </c>
      <c r="P493" s="849">
        <v>3</v>
      </c>
      <c r="Q493" s="849">
        <v>177</v>
      </c>
      <c r="R493" s="837">
        <v>3</v>
      </c>
      <c r="S493" s="850">
        <v>59</v>
      </c>
    </row>
    <row r="494" spans="1:19" ht="14.4" customHeight="1" x14ac:dyDescent="0.3">
      <c r="A494" s="831" t="s">
        <v>3475</v>
      </c>
      <c r="B494" s="832" t="s">
        <v>3476</v>
      </c>
      <c r="C494" s="832" t="s">
        <v>614</v>
      </c>
      <c r="D494" s="832" t="s">
        <v>1327</v>
      </c>
      <c r="E494" s="832" t="s">
        <v>3461</v>
      </c>
      <c r="F494" s="832" t="s">
        <v>3462</v>
      </c>
      <c r="G494" s="832" t="s">
        <v>3463</v>
      </c>
      <c r="H494" s="849">
        <v>0.70000000000000007</v>
      </c>
      <c r="I494" s="849">
        <v>105.69999999999999</v>
      </c>
      <c r="J494" s="832">
        <v>0.63636363636363624</v>
      </c>
      <c r="K494" s="832">
        <v>150.99999999999997</v>
      </c>
      <c r="L494" s="849">
        <v>1.1000000000000001</v>
      </c>
      <c r="M494" s="849">
        <v>166.10000000000002</v>
      </c>
      <c r="N494" s="832">
        <v>1</v>
      </c>
      <c r="O494" s="832">
        <v>151</v>
      </c>
      <c r="P494" s="849">
        <v>0.90000000000000013</v>
      </c>
      <c r="Q494" s="849">
        <v>62.639999999999993</v>
      </c>
      <c r="R494" s="837">
        <v>0.37712221553281144</v>
      </c>
      <c r="S494" s="850">
        <v>69.59999999999998</v>
      </c>
    </row>
    <row r="495" spans="1:19" ht="14.4" customHeight="1" x14ac:dyDescent="0.3">
      <c r="A495" s="831" t="s">
        <v>3475</v>
      </c>
      <c r="B495" s="832" t="s">
        <v>3476</v>
      </c>
      <c r="C495" s="832" t="s">
        <v>614</v>
      </c>
      <c r="D495" s="832" t="s">
        <v>1327</v>
      </c>
      <c r="E495" s="832" t="s">
        <v>3461</v>
      </c>
      <c r="F495" s="832" t="s">
        <v>3477</v>
      </c>
      <c r="G495" s="832" t="s">
        <v>793</v>
      </c>
      <c r="H495" s="849">
        <v>14</v>
      </c>
      <c r="I495" s="849">
        <v>295.82</v>
      </c>
      <c r="J495" s="832">
        <v>0.97824074074074063</v>
      </c>
      <c r="K495" s="832">
        <v>21.13</v>
      </c>
      <c r="L495" s="849">
        <v>18</v>
      </c>
      <c r="M495" s="849">
        <v>302.40000000000003</v>
      </c>
      <c r="N495" s="832">
        <v>1</v>
      </c>
      <c r="O495" s="832">
        <v>16.8</v>
      </c>
      <c r="P495" s="849">
        <v>12</v>
      </c>
      <c r="Q495" s="849">
        <v>201.6</v>
      </c>
      <c r="R495" s="837">
        <v>0.66666666666666652</v>
      </c>
      <c r="S495" s="850">
        <v>16.8</v>
      </c>
    </row>
    <row r="496" spans="1:19" ht="14.4" customHeight="1" x14ac:dyDescent="0.3">
      <c r="A496" s="831" t="s">
        <v>3475</v>
      </c>
      <c r="B496" s="832" t="s">
        <v>3476</v>
      </c>
      <c r="C496" s="832" t="s">
        <v>614</v>
      </c>
      <c r="D496" s="832" t="s">
        <v>1327</v>
      </c>
      <c r="E496" s="832" t="s">
        <v>3461</v>
      </c>
      <c r="F496" s="832" t="s">
        <v>3478</v>
      </c>
      <c r="G496" s="832" t="s">
        <v>798</v>
      </c>
      <c r="H496" s="849"/>
      <c r="I496" s="849"/>
      <c r="J496" s="832"/>
      <c r="K496" s="832"/>
      <c r="L496" s="849">
        <v>0.8</v>
      </c>
      <c r="M496" s="849">
        <v>168.04</v>
      </c>
      <c r="N496" s="832">
        <v>1</v>
      </c>
      <c r="O496" s="832">
        <v>210.04999999999998</v>
      </c>
      <c r="P496" s="849">
        <v>1.2000000000000002</v>
      </c>
      <c r="Q496" s="849">
        <v>252.06</v>
      </c>
      <c r="R496" s="837">
        <v>1.5</v>
      </c>
      <c r="S496" s="850">
        <v>210.04999999999998</v>
      </c>
    </row>
    <row r="497" spans="1:19" ht="14.4" customHeight="1" x14ac:dyDescent="0.3">
      <c r="A497" s="831" t="s">
        <v>3475</v>
      </c>
      <c r="B497" s="832" t="s">
        <v>3476</v>
      </c>
      <c r="C497" s="832" t="s">
        <v>614</v>
      </c>
      <c r="D497" s="832" t="s">
        <v>1327</v>
      </c>
      <c r="E497" s="832" t="s">
        <v>3464</v>
      </c>
      <c r="F497" s="832" t="s">
        <v>3479</v>
      </c>
      <c r="G497" s="832" t="s">
        <v>3480</v>
      </c>
      <c r="H497" s="849"/>
      <c r="I497" s="849"/>
      <c r="J497" s="832"/>
      <c r="K497" s="832"/>
      <c r="L497" s="849">
        <v>1</v>
      </c>
      <c r="M497" s="849">
        <v>30</v>
      </c>
      <c r="N497" s="832">
        <v>1</v>
      </c>
      <c r="O497" s="832">
        <v>30</v>
      </c>
      <c r="P497" s="849"/>
      <c r="Q497" s="849"/>
      <c r="R497" s="837"/>
      <c r="S497" s="850"/>
    </row>
    <row r="498" spans="1:19" ht="14.4" customHeight="1" x14ac:dyDescent="0.3">
      <c r="A498" s="831" t="s">
        <v>3475</v>
      </c>
      <c r="B498" s="832" t="s">
        <v>3476</v>
      </c>
      <c r="C498" s="832" t="s">
        <v>614</v>
      </c>
      <c r="D498" s="832" t="s">
        <v>1327</v>
      </c>
      <c r="E498" s="832" t="s">
        <v>3464</v>
      </c>
      <c r="F498" s="832" t="s">
        <v>3483</v>
      </c>
      <c r="G498" s="832" t="s">
        <v>3484</v>
      </c>
      <c r="H498" s="849">
        <v>14</v>
      </c>
      <c r="I498" s="849">
        <v>2870</v>
      </c>
      <c r="J498" s="832"/>
      <c r="K498" s="832">
        <v>205</v>
      </c>
      <c r="L498" s="849"/>
      <c r="M498" s="849"/>
      <c r="N498" s="832"/>
      <c r="O498" s="832"/>
      <c r="P498" s="849">
        <v>4</v>
      </c>
      <c r="Q498" s="849">
        <v>824</v>
      </c>
      <c r="R498" s="837"/>
      <c r="S498" s="850">
        <v>206</v>
      </c>
    </row>
    <row r="499" spans="1:19" ht="14.4" customHeight="1" x14ac:dyDescent="0.3">
      <c r="A499" s="831" t="s">
        <v>3475</v>
      </c>
      <c r="B499" s="832" t="s">
        <v>3476</v>
      </c>
      <c r="C499" s="832" t="s">
        <v>614</v>
      </c>
      <c r="D499" s="832" t="s">
        <v>1327</v>
      </c>
      <c r="E499" s="832" t="s">
        <v>3464</v>
      </c>
      <c r="F499" s="832" t="s">
        <v>3483</v>
      </c>
      <c r="G499" s="832" t="s">
        <v>3485</v>
      </c>
      <c r="H499" s="849"/>
      <c r="I499" s="849"/>
      <c r="J499" s="832"/>
      <c r="K499" s="832"/>
      <c r="L499" s="849">
        <v>4</v>
      </c>
      <c r="M499" s="849">
        <v>820</v>
      </c>
      <c r="N499" s="832">
        <v>1</v>
      </c>
      <c r="O499" s="832">
        <v>205</v>
      </c>
      <c r="P499" s="849"/>
      <c r="Q499" s="849"/>
      <c r="R499" s="837"/>
      <c r="S499" s="850"/>
    </row>
    <row r="500" spans="1:19" ht="14.4" customHeight="1" x14ac:dyDescent="0.3">
      <c r="A500" s="831" t="s">
        <v>3475</v>
      </c>
      <c r="B500" s="832" t="s">
        <v>3476</v>
      </c>
      <c r="C500" s="832" t="s">
        <v>614</v>
      </c>
      <c r="D500" s="832" t="s">
        <v>1327</v>
      </c>
      <c r="E500" s="832" t="s">
        <v>3464</v>
      </c>
      <c r="F500" s="832" t="s">
        <v>3486</v>
      </c>
      <c r="G500" s="832" t="s">
        <v>3488</v>
      </c>
      <c r="H500" s="849"/>
      <c r="I500" s="849"/>
      <c r="J500" s="832"/>
      <c r="K500" s="832"/>
      <c r="L500" s="849">
        <v>1</v>
      </c>
      <c r="M500" s="849">
        <v>83</v>
      </c>
      <c r="N500" s="832">
        <v>1</v>
      </c>
      <c r="O500" s="832">
        <v>83</v>
      </c>
      <c r="P500" s="849"/>
      <c r="Q500" s="849"/>
      <c r="R500" s="837"/>
      <c r="S500" s="850"/>
    </row>
    <row r="501" spans="1:19" ht="14.4" customHeight="1" x14ac:dyDescent="0.3">
      <c r="A501" s="831" t="s">
        <v>3475</v>
      </c>
      <c r="B501" s="832" t="s">
        <v>3476</v>
      </c>
      <c r="C501" s="832" t="s">
        <v>614</v>
      </c>
      <c r="D501" s="832" t="s">
        <v>1327</v>
      </c>
      <c r="E501" s="832" t="s">
        <v>3464</v>
      </c>
      <c r="F501" s="832" t="s">
        <v>3492</v>
      </c>
      <c r="G501" s="832" t="s">
        <v>3493</v>
      </c>
      <c r="H501" s="849">
        <v>3</v>
      </c>
      <c r="I501" s="849">
        <v>111</v>
      </c>
      <c r="J501" s="832">
        <v>1</v>
      </c>
      <c r="K501" s="832">
        <v>37</v>
      </c>
      <c r="L501" s="849">
        <v>3</v>
      </c>
      <c r="M501" s="849">
        <v>111</v>
      </c>
      <c r="N501" s="832">
        <v>1</v>
      </c>
      <c r="O501" s="832">
        <v>37</v>
      </c>
      <c r="P501" s="849">
        <v>3</v>
      </c>
      <c r="Q501" s="849">
        <v>111</v>
      </c>
      <c r="R501" s="837">
        <v>1</v>
      </c>
      <c r="S501" s="850">
        <v>37</v>
      </c>
    </row>
    <row r="502" spans="1:19" ht="14.4" customHeight="1" x14ac:dyDescent="0.3">
      <c r="A502" s="831" t="s">
        <v>3475</v>
      </c>
      <c r="B502" s="832" t="s">
        <v>3476</v>
      </c>
      <c r="C502" s="832" t="s">
        <v>614</v>
      </c>
      <c r="D502" s="832" t="s">
        <v>1327</v>
      </c>
      <c r="E502" s="832" t="s">
        <v>3464</v>
      </c>
      <c r="F502" s="832" t="s">
        <v>3492</v>
      </c>
      <c r="G502" s="832" t="s">
        <v>3494</v>
      </c>
      <c r="H502" s="849">
        <v>1</v>
      </c>
      <c r="I502" s="849">
        <v>37</v>
      </c>
      <c r="J502" s="832">
        <v>0.5</v>
      </c>
      <c r="K502" s="832">
        <v>37</v>
      </c>
      <c r="L502" s="849">
        <v>2</v>
      </c>
      <c r="M502" s="849">
        <v>74</v>
      </c>
      <c r="N502" s="832">
        <v>1</v>
      </c>
      <c r="O502" s="832">
        <v>37</v>
      </c>
      <c r="P502" s="849">
        <v>3</v>
      </c>
      <c r="Q502" s="849">
        <v>111</v>
      </c>
      <c r="R502" s="837">
        <v>1.5</v>
      </c>
      <c r="S502" s="850">
        <v>37</v>
      </c>
    </row>
    <row r="503" spans="1:19" ht="14.4" customHeight="1" x14ac:dyDescent="0.3">
      <c r="A503" s="831" t="s">
        <v>3475</v>
      </c>
      <c r="B503" s="832" t="s">
        <v>3476</v>
      </c>
      <c r="C503" s="832" t="s">
        <v>614</v>
      </c>
      <c r="D503" s="832" t="s">
        <v>1327</v>
      </c>
      <c r="E503" s="832" t="s">
        <v>3464</v>
      </c>
      <c r="F503" s="832" t="s">
        <v>3515</v>
      </c>
      <c r="G503" s="832" t="s">
        <v>3516</v>
      </c>
      <c r="H503" s="849">
        <v>85</v>
      </c>
      <c r="I503" s="849">
        <v>21335</v>
      </c>
      <c r="J503" s="832">
        <v>1.2686567164179106</v>
      </c>
      <c r="K503" s="832">
        <v>251</v>
      </c>
      <c r="L503" s="849">
        <v>67</v>
      </c>
      <c r="M503" s="849">
        <v>16817</v>
      </c>
      <c r="N503" s="832">
        <v>1</v>
      </c>
      <c r="O503" s="832">
        <v>251</v>
      </c>
      <c r="P503" s="849">
        <v>75</v>
      </c>
      <c r="Q503" s="849">
        <v>18900</v>
      </c>
      <c r="R503" s="837">
        <v>1.1238627579235299</v>
      </c>
      <c r="S503" s="850">
        <v>252</v>
      </c>
    </row>
    <row r="504" spans="1:19" ht="14.4" customHeight="1" x14ac:dyDescent="0.3">
      <c r="A504" s="831" t="s">
        <v>3475</v>
      </c>
      <c r="B504" s="832" t="s">
        <v>3476</v>
      </c>
      <c r="C504" s="832" t="s">
        <v>614</v>
      </c>
      <c r="D504" s="832" t="s">
        <v>1327</v>
      </c>
      <c r="E504" s="832" t="s">
        <v>3464</v>
      </c>
      <c r="F504" s="832" t="s">
        <v>3515</v>
      </c>
      <c r="G504" s="832" t="s">
        <v>3517</v>
      </c>
      <c r="H504" s="849">
        <v>61</v>
      </c>
      <c r="I504" s="849">
        <v>15311</v>
      </c>
      <c r="J504" s="832">
        <v>0.88405797101449279</v>
      </c>
      <c r="K504" s="832">
        <v>251</v>
      </c>
      <c r="L504" s="849">
        <v>69</v>
      </c>
      <c r="M504" s="849">
        <v>17319</v>
      </c>
      <c r="N504" s="832">
        <v>1</v>
      </c>
      <c r="O504" s="832">
        <v>251</v>
      </c>
      <c r="P504" s="849">
        <v>63</v>
      </c>
      <c r="Q504" s="849">
        <v>15876</v>
      </c>
      <c r="R504" s="837">
        <v>0.91668110168023553</v>
      </c>
      <c r="S504" s="850">
        <v>252</v>
      </c>
    </row>
    <row r="505" spans="1:19" ht="14.4" customHeight="1" x14ac:dyDescent="0.3">
      <c r="A505" s="831" t="s">
        <v>3475</v>
      </c>
      <c r="B505" s="832" t="s">
        <v>3476</v>
      </c>
      <c r="C505" s="832" t="s">
        <v>614</v>
      </c>
      <c r="D505" s="832" t="s">
        <v>1327</v>
      </c>
      <c r="E505" s="832" t="s">
        <v>3464</v>
      </c>
      <c r="F505" s="832" t="s">
        <v>3518</v>
      </c>
      <c r="G505" s="832" t="s">
        <v>3519</v>
      </c>
      <c r="H505" s="849">
        <v>30</v>
      </c>
      <c r="I505" s="849">
        <v>3780</v>
      </c>
      <c r="J505" s="832">
        <v>2.7272727272727271</v>
      </c>
      <c r="K505" s="832">
        <v>126</v>
      </c>
      <c r="L505" s="849">
        <v>11</v>
      </c>
      <c r="M505" s="849">
        <v>1386</v>
      </c>
      <c r="N505" s="832">
        <v>1</v>
      </c>
      <c r="O505" s="832">
        <v>126</v>
      </c>
      <c r="P505" s="849">
        <v>18</v>
      </c>
      <c r="Q505" s="849">
        <v>2286</v>
      </c>
      <c r="R505" s="837">
        <v>1.6493506493506493</v>
      </c>
      <c r="S505" s="850">
        <v>127</v>
      </c>
    </row>
    <row r="506" spans="1:19" ht="14.4" customHeight="1" x14ac:dyDescent="0.3">
      <c r="A506" s="831" t="s">
        <v>3475</v>
      </c>
      <c r="B506" s="832" t="s">
        <v>3476</v>
      </c>
      <c r="C506" s="832" t="s">
        <v>614</v>
      </c>
      <c r="D506" s="832" t="s">
        <v>1327</v>
      </c>
      <c r="E506" s="832" t="s">
        <v>3464</v>
      </c>
      <c r="F506" s="832" t="s">
        <v>3518</v>
      </c>
      <c r="G506" s="832" t="s">
        <v>3520</v>
      </c>
      <c r="H506" s="849">
        <v>14</v>
      </c>
      <c r="I506" s="849">
        <v>1764</v>
      </c>
      <c r="J506" s="832">
        <v>0.4</v>
      </c>
      <c r="K506" s="832">
        <v>126</v>
      </c>
      <c r="L506" s="849">
        <v>35</v>
      </c>
      <c r="M506" s="849">
        <v>4410</v>
      </c>
      <c r="N506" s="832">
        <v>1</v>
      </c>
      <c r="O506" s="832">
        <v>126</v>
      </c>
      <c r="P506" s="849">
        <v>26</v>
      </c>
      <c r="Q506" s="849">
        <v>3302</v>
      </c>
      <c r="R506" s="837">
        <v>0.74875283446712015</v>
      </c>
      <c r="S506" s="850">
        <v>127</v>
      </c>
    </row>
    <row r="507" spans="1:19" ht="14.4" customHeight="1" x14ac:dyDescent="0.3">
      <c r="A507" s="831" t="s">
        <v>3475</v>
      </c>
      <c r="B507" s="832" t="s">
        <v>3476</v>
      </c>
      <c r="C507" s="832" t="s">
        <v>614</v>
      </c>
      <c r="D507" s="832" t="s">
        <v>1327</v>
      </c>
      <c r="E507" s="832" t="s">
        <v>3464</v>
      </c>
      <c r="F507" s="832" t="s">
        <v>3526</v>
      </c>
      <c r="G507" s="832" t="s">
        <v>3527</v>
      </c>
      <c r="H507" s="849">
        <v>21</v>
      </c>
      <c r="I507" s="849">
        <v>3423</v>
      </c>
      <c r="J507" s="832">
        <v>0.875</v>
      </c>
      <c r="K507" s="832">
        <v>163</v>
      </c>
      <c r="L507" s="849">
        <v>24</v>
      </c>
      <c r="M507" s="849">
        <v>3912</v>
      </c>
      <c r="N507" s="832">
        <v>1</v>
      </c>
      <c r="O507" s="832">
        <v>163</v>
      </c>
      <c r="P507" s="849">
        <v>26</v>
      </c>
      <c r="Q507" s="849">
        <v>4264</v>
      </c>
      <c r="R507" s="837">
        <v>1.0899795501022496</v>
      </c>
      <c r="S507" s="850">
        <v>164</v>
      </c>
    </row>
    <row r="508" spans="1:19" ht="14.4" customHeight="1" x14ac:dyDescent="0.3">
      <c r="A508" s="831" t="s">
        <v>3475</v>
      </c>
      <c r="B508" s="832" t="s">
        <v>3476</v>
      </c>
      <c r="C508" s="832" t="s">
        <v>614</v>
      </c>
      <c r="D508" s="832" t="s">
        <v>1327</v>
      </c>
      <c r="E508" s="832" t="s">
        <v>3464</v>
      </c>
      <c r="F508" s="832" t="s">
        <v>3526</v>
      </c>
      <c r="G508" s="832" t="s">
        <v>3528</v>
      </c>
      <c r="H508" s="849">
        <v>13</v>
      </c>
      <c r="I508" s="849">
        <v>2119</v>
      </c>
      <c r="J508" s="832">
        <v>0.5</v>
      </c>
      <c r="K508" s="832">
        <v>163</v>
      </c>
      <c r="L508" s="849">
        <v>26</v>
      </c>
      <c r="M508" s="849">
        <v>4238</v>
      </c>
      <c r="N508" s="832">
        <v>1</v>
      </c>
      <c r="O508" s="832">
        <v>163</v>
      </c>
      <c r="P508" s="849">
        <v>24</v>
      </c>
      <c r="Q508" s="849">
        <v>3936</v>
      </c>
      <c r="R508" s="837">
        <v>0.92873997168475697</v>
      </c>
      <c r="S508" s="850">
        <v>164</v>
      </c>
    </row>
    <row r="509" spans="1:19" ht="14.4" customHeight="1" x14ac:dyDescent="0.3">
      <c r="A509" s="831" t="s">
        <v>3475</v>
      </c>
      <c r="B509" s="832" t="s">
        <v>3476</v>
      </c>
      <c r="C509" s="832" t="s">
        <v>614</v>
      </c>
      <c r="D509" s="832" t="s">
        <v>1327</v>
      </c>
      <c r="E509" s="832" t="s">
        <v>3464</v>
      </c>
      <c r="F509" s="832" t="s">
        <v>3529</v>
      </c>
      <c r="G509" s="832" t="s">
        <v>3530</v>
      </c>
      <c r="H509" s="849">
        <v>177</v>
      </c>
      <c r="I509" s="849">
        <v>5900</v>
      </c>
      <c r="J509" s="832">
        <v>1.0231243442900124</v>
      </c>
      <c r="K509" s="832">
        <v>33.333333333333336</v>
      </c>
      <c r="L509" s="849">
        <v>173</v>
      </c>
      <c r="M509" s="849">
        <v>5766.65</v>
      </c>
      <c r="N509" s="832">
        <v>1</v>
      </c>
      <c r="O509" s="832">
        <v>33.333236994219654</v>
      </c>
      <c r="P509" s="849">
        <v>172</v>
      </c>
      <c r="Q509" s="849">
        <v>5733.34</v>
      </c>
      <c r="R509" s="837">
        <v>0.9942236827274068</v>
      </c>
      <c r="S509" s="850">
        <v>33.333372093023257</v>
      </c>
    </row>
    <row r="510" spans="1:19" ht="14.4" customHeight="1" x14ac:dyDescent="0.3">
      <c r="A510" s="831" t="s">
        <v>3475</v>
      </c>
      <c r="B510" s="832" t="s">
        <v>3476</v>
      </c>
      <c r="C510" s="832" t="s">
        <v>614</v>
      </c>
      <c r="D510" s="832" t="s">
        <v>1327</v>
      </c>
      <c r="E510" s="832" t="s">
        <v>3464</v>
      </c>
      <c r="F510" s="832" t="s">
        <v>3529</v>
      </c>
      <c r="G510" s="832" t="s">
        <v>3531</v>
      </c>
      <c r="H510" s="849"/>
      <c r="I510" s="849"/>
      <c r="J510" s="832"/>
      <c r="K510" s="832"/>
      <c r="L510" s="849">
        <v>1</v>
      </c>
      <c r="M510" s="849">
        <v>33.33</v>
      </c>
      <c r="N510" s="832">
        <v>1</v>
      </c>
      <c r="O510" s="832">
        <v>33.33</v>
      </c>
      <c r="P510" s="849">
        <v>2</v>
      </c>
      <c r="Q510" s="849">
        <v>66.66</v>
      </c>
      <c r="R510" s="837">
        <v>2</v>
      </c>
      <c r="S510" s="850">
        <v>33.33</v>
      </c>
    </row>
    <row r="511" spans="1:19" ht="14.4" customHeight="1" x14ac:dyDescent="0.3">
      <c r="A511" s="831" t="s">
        <v>3475</v>
      </c>
      <c r="B511" s="832" t="s">
        <v>3476</v>
      </c>
      <c r="C511" s="832" t="s">
        <v>614</v>
      </c>
      <c r="D511" s="832" t="s">
        <v>1327</v>
      </c>
      <c r="E511" s="832" t="s">
        <v>3464</v>
      </c>
      <c r="F511" s="832" t="s">
        <v>3535</v>
      </c>
      <c r="G511" s="832" t="s">
        <v>3536</v>
      </c>
      <c r="H511" s="849">
        <v>3</v>
      </c>
      <c r="I511" s="849">
        <v>111</v>
      </c>
      <c r="J511" s="832"/>
      <c r="K511" s="832">
        <v>37</v>
      </c>
      <c r="L511" s="849"/>
      <c r="M511" s="849"/>
      <c r="N511" s="832"/>
      <c r="O511" s="832"/>
      <c r="P511" s="849">
        <v>2</v>
      </c>
      <c r="Q511" s="849">
        <v>74</v>
      </c>
      <c r="R511" s="837"/>
      <c r="S511" s="850">
        <v>37</v>
      </c>
    </row>
    <row r="512" spans="1:19" ht="14.4" customHeight="1" x14ac:dyDescent="0.3">
      <c r="A512" s="831" t="s">
        <v>3475</v>
      </c>
      <c r="B512" s="832" t="s">
        <v>3476</v>
      </c>
      <c r="C512" s="832" t="s">
        <v>614</v>
      </c>
      <c r="D512" s="832" t="s">
        <v>1327</v>
      </c>
      <c r="E512" s="832" t="s">
        <v>3464</v>
      </c>
      <c r="F512" s="832" t="s">
        <v>3535</v>
      </c>
      <c r="G512" s="832" t="s">
        <v>3537</v>
      </c>
      <c r="H512" s="849">
        <v>2</v>
      </c>
      <c r="I512" s="849">
        <v>74</v>
      </c>
      <c r="J512" s="832">
        <v>1</v>
      </c>
      <c r="K512" s="832">
        <v>37</v>
      </c>
      <c r="L512" s="849">
        <v>2</v>
      </c>
      <c r="M512" s="849">
        <v>74</v>
      </c>
      <c r="N512" s="832">
        <v>1</v>
      </c>
      <c r="O512" s="832">
        <v>37</v>
      </c>
      <c r="P512" s="849">
        <v>1</v>
      </c>
      <c r="Q512" s="849">
        <v>37</v>
      </c>
      <c r="R512" s="837">
        <v>0.5</v>
      </c>
      <c r="S512" s="850">
        <v>37</v>
      </c>
    </row>
    <row r="513" spans="1:19" ht="14.4" customHeight="1" x14ac:dyDescent="0.3">
      <c r="A513" s="831" t="s">
        <v>3475</v>
      </c>
      <c r="B513" s="832" t="s">
        <v>3476</v>
      </c>
      <c r="C513" s="832" t="s">
        <v>614</v>
      </c>
      <c r="D513" s="832" t="s">
        <v>1327</v>
      </c>
      <c r="E513" s="832" t="s">
        <v>3464</v>
      </c>
      <c r="F513" s="832" t="s">
        <v>3469</v>
      </c>
      <c r="G513" s="832" t="s">
        <v>3538</v>
      </c>
      <c r="H513" s="849">
        <v>23</v>
      </c>
      <c r="I513" s="849">
        <v>1978</v>
      </c>
      <c r="J513" s="832">
        <v>0.92</v>
      </c>
      <c r="K513" s="832">
        <v>86</v>
      </c>
      <c r="L513" s="849">
        <v>25</v>
      </c>
      <c r="M513" s="849">
        <v>2150</v>
      </c>
      <c r="N513" s="832">
        <v>1</v>
      </c>
      <c r="O513" s="832">
        <v>86</v>
      </c>
      <c r="P513" s="849">
        <v>27</v>
      </c>
      <c r="Q513" s="849">
        <v>2322</v>
      </c>
      <c r="R513" s="837">
        <v>1.08</v>
      </c>
      <c r="S513" s="850">
        <v>86</v>
      </c>
    </row>
    <row r="514" spans="1:19" ht="14.4" customHeight="1" x14ac:dyDescent="0.3">
      <c r="A514" s="831" t="s">
        <v>3475</v>
      </c>
      <c r="B514" s="832" t="s">
        <v>3476</v>
      </c>
      <c r="C514" s="832" t="s">
        <v>614</v>
      </c>
      <c r="D514" s="832" t="s">
        <v>1327</v>
      </c>
      <c r="E514" s="832" t="s">
        <v>3464</v>
      </c>
      <c r="F514" s="832" t="s">
        <v>3469</v>
      </c>
      <c r="G514" s="832" t="s">
        <v>3470</v>
      </c>
      <c r="H514" s="849">
        <v>13</v>
      </c>
      <c r="I514" s="849">
        <v>1118</v>
      </c>
      <c r="J514" s="832">
        <v>0.4642857142857143</v>
      </c>
      <c r="K514" s="832">
        <v>86</v>
      </c>
      <c r="L514" s="849">
        <v>28</v>
      </c>
      <c r="M514" s="849">
        <v>2408</v>
      </c>
      <c r="N514" s="832">
        <v>1</v>
      </c>
      <c r="O514" s="832">
        <v>86</v>
      </c>
      <c r="P514" s="849">
        <v>24</v>
      </c>
      <c r="Q514" s="849">
        <v>2064</v>
      </c>
      <c r="R514" s="837">
        <v>0.8571428571428571</v>
      </c>
      <c r="S514" s="850">
        <v>86</v>
      </c>
    </row>
    <row r="515" spans="1:19" ht="14.4" customHeight="1" x14ac:dyDescent="0.3">
      <c r="A515" s="831" t="s">
        <v>3475</v>
      </c>
      <c r="B515" s="832" t="s">
        <v>3476</v>
      </c>
      <c r="C515" s="832" t="s">
        <v>614</v>
      </c>
      <c r="D515" s="832" t="s">
        <v>1327</v>
      </c>
      <c r="E515" s="832" t="s">
        <v>3464</v>
      </c>
      <c r="F515" s="832" t="s">
        <v>3569</v>
      </c>
      <c r="G515" s="832" t="s">
        <v>3570</v>
      </c>
      <c r="H515" s="849"/>
      <c r="I515" s="849"/>
      <c r="J515" s="832"/>
      <c r="K515" s="832"/>
      <c r="L515" s="849"/>
      <c r="M515" s="849"/>
      <c r="N515" s="832"/>
      <c r="O515" s="832"/>
      <c r="P515" s="849">
        <v>1</v>
      </c>
      <c r="Q515" s="849">
        <v>59</v>
      </c>
      <c r="R515" s="837"/>
      <c r="S515" s="850">
        <v>59</v>
      </c>
    </row>
    <row r="516" spans="1:19" ht="14.4" customHeight="1" x14ac:dyDescent="0.3">
      <c r="A516" s="831" t="s">
        <v>3475</v>
      </c>
      <c r="B516" s="832" t="s">
        <v>3476</v>
      </c>
      <c r="C516" s="832" t="s">
        <v>614</v>
      </c>
      <c r="D516" s="832" t="s">
        <v>1327</v>
      </c>
      <c r="E516" s="832" t="s">
        <v>3464</v>
      </c>
      <c r="F516" s="832" t="s">
        <v>3572</v>
      </c>
      <c r="G516" s="832" t="s">
        <v>3573</v>
      </c>
      <c r="H516" s="849">
        <v>39</v>
      </c>
      <c r="I516" s="849">
        <v>7956</v>
      </c>
      <c r="J516" s="832"/>
      <c r="K516" s="832">
        <v>204</v>
      </c>
      <c r="L516" s="849"/>
      <c r="M516" s="849"/>
      <c r="N516" s="832"/>
      <c r="O516" s="832"/>
      <c r="P516" s="849">
        <v>16</v>
      </c>
      <c r="Q516" s="849">
        <v>3280</v>
      </c>
      <c r="R516" s="837"/>
      <c r="S516" s="850">
        <v>205</v>
      </c>
    </row>
    <row r="517" spans="1:19" ht="14.4" customHeight="1" x14ac:dyDescent="0.3">
      <c r="A517" s="831" t="s">
        <v>3475</v>
      </c>
      <c r="B517" s="832" t="s">
        <v>3476</v>
      </c>
      <c r="C517" s="832" t="s">
        <v>614</v>
      </c>
      <c r="D517" s="832" t="s">
        <v>1327</v>
      </c>
      <c r="E517" s="832" t="s">
        <v>3464</v>
      </c>
      <c r="F517" s="832" t="s">
        <v>3572</v>
      </c>
      <c r="G517" s="832" t="s">
        <v>3574</v>
      </c>
      <c r="H517" s="849"/>
      <c r="I517" s="849"/>
      <c r="J517" s="832"/>
      <c r="K517" s="832"/>
      <c r="L517" s="849">
        <v>17</v>
      </c>
      <c r="M517" s="849">
        <v>3468</v>
      </c>
      <c r="N517" s="832">
        <v>1</v>
      </c>
      <c r="O517" s="832">
        <v>204</v>
      </c>
      <c r="P517" s="849"/>
      <c r="Q517" s="849"/>
      <c r="R517" s="837"/>
      <c r="S517" s="850"/>
    </row>
    <row r="518" spans="1:19" ht="14.4" customHeight="1" x14ac:dyDescent="0.3">
      <c r="A518" s="831" t="s">
        <v>3475</v>
      </c>
      <c r="B518" s="832" t="s">
        <v>3476</v>
      </c>
      <c r="C518" s="832" t="s">
        <v>614</v>
      </c>
      <c r="D518" s="832" t="s">
        <v>1327</v>
      </c>
      <c r="E518" s="832" t="s">
        <v>3464</v>
      </c>
      <c r="F518" s="832" t="s">
        <v>3583</v>
      </c>
      <c r="G518" s="832" t="s">
        <v>3584</v>
      </c>
      <c r="H518" s="849"/>
      <c r="I518" s="849"/>
      <c r="J518" s="832"/>
      <c r="K518" s="832"/>
      <c r="L518" s="849">
        <v>2</v>
      </c>
      <c r="M518" s="849">
        <v>172</v>
      </c>
      <c r="N518" s="832">
        <v>1</v>
      </c>
      <c r="O518" s="832">
        <v>86</v>
      </c>
      <c r="P518" s="849"/>
      <c r="Q518" s="849"/>
      <c r="R518" s="837"/>
      <c r="S518" s="850"/>
    </row>
    <row r="519" spans="1:19" ht="14.4" customHeight="1" x14ac:dyDescent="0.3">
      <c r="A519" s="831" t="s">
        <v>3475</v>
      </c>
      <c r="B519" s="832" t="s">
        <v>3476</v>
      </c>
      <c r="C519" s="832" t="s">
        <v>614</v>
      </c>
      <c r="D519" s="832" t="s">
        <v>1327</v>
      </c>
      <c r="E519" s="832" t="s">
        <v>3464</v>
      </c>
      <c r="F519" s="832" t="s">
        <v>3583</v>
      </c>
      <c r="G519" s="832" t="s">
        <v>3585</v>
      </c>
      <c r="H519" s="849">
        <v>2</v>
      </c>
      <c r="I519" s="849">
        <v>172</v>
      </c>
      <c r="J519" s="832"/>
      <c r="K519" s="832">
        <v>86</v>
      </c>
      <c r="L519" s="849"/>
      <c r="M519" s="849"/>
      <c r="N519" s="832"/>
      <c r="O519" s="832"/>
      <c r="P519" s="849">
        <v>1</v>
      </c>
      <c r="Q519" s="849">
        <v>87</v>
      </c>
      <c r="R519" s="837"/>
      <c r="S519" s="850">
        <v>87</v>
      </c>
    </row>
    <row r="520" spans="1:19" ht="14.4" customHeight="1" x14ac:dyDescent="0.3">
      <c r="A520" s="831" t="s">
        <v>3475</v>
      </c>
      <c r="B520" s="832" t="s">
        <v>3476</v>
      </c>
      <c r="C520" s="832" t="s">
        <v>614</v>
      </c>
      <c r="D520" s="832" t="s">
        <v>1328</v>
      </c>
      <c r="E520" s="832" t="s">
        <v>3461</v>
      </c>
      <c r="F520" s="832" t="s">
        <v>3462</v>
      </c>
      <c r="G520" s="832" t="s">
        <v>3463</v>
      </c>
      <c r="H520" s="849">
        <v>1.5</v>
      </c>
      <c r="I520" s="849">
        <v>226.5</v>
      </c>
      <c r="J520" s="832">
        <v>1</v>
      </c>
      <c r="K520" s="832">
        <v>151</v>
      </c>
      <c r="L520" s="849">
        <v>1.5</v>
      </c>
      <c r="M520" s="849">
        <v>226.5</v>
      </c>
      <c r="N520" s="832">
        <v>1</v>
      </c>
      <c r="O520" s="832">
        <v>151</v>
      </c>
      <c r="P520" s="849">
        <v>1.25</v>
      </c>
      <c r="Q520" s="849">
        <v>87</v>
      </c>
      <c r="R520" s="837">
        <v>0.38410596026490068</v>
      </c>
      <c r="S520" s="850">
        <v>69.599999999999994</v>
      </c>
    </row>
    <row r="521" spans="1:19" ht="14.4" customHeight="1" x14ac:dyDescent="0.3">
      <c r="A521" s="831" t="s">
        <v>3475</v>
      </c>
      <c r="B521" s="832" t="s">
        <v>3476</v>
      </c>
      <c r="C521" s="832" t="s">
        <v>614</v>
      </c>
      <c r="D521" s="832" t="s">
        <v>1328</v>
      </c>
      <c r="E521" s="832" t="s">
        <v>3461</v>
      </c>
      <c r="F521" s="832" t="s">
        <v>3477</v>
      </c>
      <c r="G521" s="832" t="s">
        <v>793</v>
      </c>
      <c r="H521" s="849">
        <v>23</v>
      </c>
      <c r="I521" s="849">
        <v>485.99</v>
      </c>
      <c r="J521" s="832">
        <v>1.2053323412698413</v>
      </c>
      <c r="K521" s="832">
        <v>21.13</v>
      </c>
      <c r="L521" s="849">
        <v>24</v>
      </c>
      <c r="M521" s="849">
        <v>403.2</v>
      </c>
      <c r="N521" s="832">
        <v>1</v>
      </c>
      <c r="O521" s="832">
        <v>16.8</v>
      </c>
      <c r="P521" s="849">
        <v>23</v>
      </c>
      <c r="Q521" s="849">
        <v>386.4</v>
      </c>
      <c r="R521" s="837">
        <v>0.95833333333333326</v>
      </c>
      <c r="S521" s="850">
        <v>16.8</v>
      </c>
    </row>
    <row r="522" spans="1:19" ht="14.4" customHeight="1" x14ac:dyDescent="0.3">
      <c r="A522" s="831" t="s">
        <v>3475</v>
      </c>
      <c r="B522" s="832" t="s">
        <v>3476</v>
      </c>
      <c r="C522" s="832" t="s">
        <v>614</v>
      </c>
      <c r="D522" s="832" t="s">
        <v>1328</v>
      </c>
      <c r="E522" s="832" t="s">
        <v>3461</v>
      </c>
      <c r="F522" s="832" t="s">
        <v>3478</v>
      </c>
      <c r="G522" s="832" t="s">
        <v>798</v>
      </c>
      <c r="H522" s="849">
        <v>1.4</v>
      </c>
      <c r="I522" s="849">
        <v>369.67</v>
      </c>
      <c r="J522" s="832">
        <v>1.4665952550979926</v>
      </c>
      <c r="K522" s="832">
        <v>264.05</v>
      </c>
      <c r="L522" s="849">
        <v>1.2000000000000002</v>
      </c>
      <c r="M522" s="849">
        <v>252.06</v>
      </c>
      <c r="N522" s="832">
        <v>1</v>
      </c>
      <c r="O522" s="832">
        <v>210.04999999999998</v>
      </c>
      <c r="P522" s="849">
        <v>0.4</v>
      </c>
      <c r="Q522" s="849">
        <v>84.02</v>
      </c>
      <c r="R522" s="837">
        <v>0.33333333333333331</v>
      </c>
      <c r="S522" s="850">
        <v>210.04999999999998</v>
      </c>
    </row>
    <row r="523" spans="1:19" ht="14.4" customHeight="1" x14ac:dyDescent="0.3">
      <c r="A523" s="831" t="s">
        <v>3475</v>
      </c>
      <c r="B523" s="832" t="s">
        <v>3476</v>
      </c>
      <c r="C523" s="832" t="s">
        <v>614</v>
      </c>
      <c r="D523" s="832" t="s">
        <v>1328</v>
      </c>
      <c r="E523" s="832" t="s">
        <v>3464</v>
      </c>
      <c r="F523" s="832" t="s">
        <v>3483</v>
      </c>
      <c r="G523" s="832" t="s">
        <v>3484</v>
      </c>
      <c r="H523" s="849">
        <v>1</v>
      </c>
      <c r="I523" s="849">
        <v>205</v>
      </c>
      <c r="J523" s="832"/>
      <c r="K523" s="832">
        <v>205</v>
      </c>
      <c r="L523" s="849"/>
      <c r="M523" s="849"/>
      <c r="N523" s="832"/>
      <c r="O523" s="832"/>
      <c r="P523" s="849">
        <v>17</v>
      </c>
      <c r="Q523" s="849">
        <v>3502</v>
      </c>
      <c r="R523" s="837"/>
      <c r="S523" s="850">
        <v>206</v>
      </c>
    </row>
    <row r="524" spans="1:19" ht="14.4" customHeight="1" x14ac:dyDescent="0.3">
      <c r="A524" s="831" t="s">
        <v>3475</v>
      </c>
      <c r="B524" s="832" t="s">
        <v>3476</v>
      </c>
      <c r="C524" s="832" t="s">
        <v>614</v>
      </c>
      <c r="D524" s="832" t="s">
        <v>1328</v>
      </c>
      <c r="E524" s="832" t="s">
        <v>3464</v>
      </c>
      <c r="F524" s="832" t="s">
        <v>3483</v>
      </c>
      <c r="G524" s="832" t="s">
        <v>3485</v>
      </c>
      <c r="H524" s="849"/>
      <c r="I524" s="849"/>
      <c r="J524" s="832"/>
      <c r="K524" s="832"/>
      <c r="L524" s="849">
        <v>1</v>
      </c>
      <c r="M524" s="849">
        <v>205</v>
      </c>
      <c r="N524" s="832">
        <v>1</v>
      </c>
      <c r="O524" s="832">
        <v>205</v>
      </c>
      <c r="P524" s="849"/>
      <c r="Q524" s="849"/>
      <c r="R524" s="837"/>
      <c r="S524" s="850"/>
    </row>
    <row r="525" spans="1:19" ht="14.4" customHeight="1" x14ac:dyDescent="0.3">
      <c r="A525" s="831" t="s">
        <v>3475</v>
      </c>
      <c r="B525" s="832" t="s">
        <v>3476</v>
      </c>
      <c r="C525" s="832" t="s">
        <v>614</v>
      </c>
      <c r="D525" s="832" t="s">
        <v>1328</v>
      </c>
      <c r="E525" s="832" t="s">
        <v>3464</v>
      </c>
      <c r="F525" s="832" t="s">
        <v>3492</v>
      </c>
      <c r="G525" s="832" t="s">
        <v>3493</v>
      </c>
      <c r="H525" s="849">
        <v>9</v>
      </c>
      <c r="I525" s="849">
        <v>333</v>
      </c>
      <c r="J525" s="832">
        <v>1.5</v>
      </c>
      <c r="K525" s="832">
        <v>37</v>
      </c>
      <c r="L525" s="849">
        <v>6</v>
      </c>
      <c r="M525" s="849">
        <v>222</v>
      </c>
      <c r="N525" s="832">
        <v>1</v>
      </c>
      <c r="O525" s="832">
        <v>37</v>
      </c>
      <c r="P525" s="849">
        <v>9</v>
      </c>
      <c r="Q525" s="849">
        <v>333</v>
      </c>
      <c r="R525" s="837">
        <v>1.5</v>
      </c>
      <c r="S525" s="850">
        <v>37</v>
      </c>
    </row>
    <row r="526" spans="1:19" ht="14.4" customHeight="1" x14ac:dyDescent="0.3">
      <c r="A526" s="831" t="s">
        <v>3475</v>
      </c>
      <c r="B526" s="832" t="s">
        <v>3476</v>
      </c>
      <c r="C526" s="832" t="s">
        <v>614</v>
      </c>
      <c r="D526" s="832" t="s">
        <v>1328</v>
      </c>
      <c r="E526" s="832" t="s">
        <v>3464</v>
      </c>
      <c r="F526" s="832" t="s">
        <v>3492</v>
      </c>
      <c r="G526" s="832" t="s">
        <v>3494</v>
      </c>
      <c r="H526" s="849">
        <v>6</v>
      </c>
      <c r="I526" s="849">
        <v>222</v>
      </c>
      <c r="J526" s="832">
        <v>0.75</v>
      </c>
      <c r="K526" s="832">
        <v>37</v>
      </c>
      <c r="L526" s="849">
        <v>8</v>
      </c>
      <c r="M526" s="849">
        <v>296</v>
      </c>
      <c r="N526" s="832">
        <v>1</v>
      </c>
      <c r="O526" s="832">
        <v>37</v>
      </c>
      <c r="P526" s="849">
        <v>4</v>
      </c>
      <c r="Q526" s="849">
        <v>148</v>
      </c>
      <c r="R526" s="837">
        <v>0.5</v>
      </c>
      <c r="S526" s="850">
        <v>37</v>
      </c>
    </row>
    <row r="527" spans="1:19" ht="14.4" customHeight="1" x14ac:dyDescent="0.3">
      <c r="A527" s="831" t="s">
        <v>3475</v>
      </c>
      <c r="B527" s="832" t="s">
        <v>3476</v>
      </c>
      <c r="C527" s="832" t="s">
        <v>614</v>
      </c>
      <c r="D527" s="832" t="s">
        <v>1328</v>
      </c>
      <c r="E527" s="832" t="s">
        <v>3464</v>
      </c>
      <c r="F527" s="832" t="s">
        <v>3515</v>
      </c>
      <c r="G527" s="832" t="s">
        <v>3516</v>
      </c>
      <c r="H527" s="849">
        <v>44</v>
      </c>
      <c r="I527" s="849">
        <v>11044</v>
      </c>
      <c r="J527" s="832">
        <v>1.76</v>
      </c>
      <c r="K527" s="832">
        <v>251</v>
      </c>
      <c r="L527" s="849">
        <v>25</v>
      </c>
      <c r="M527" s="849">
        <v>6275</v>
      </c>
      <c r="N527" s="832">
        <v>1</v>
      </c>
      <c r="O527" s="832">
        <v>251</v>
      </c>
      <c r="P527" s="849">
        <v>48</v>
      </c>
      <c r="Q527" s="849">
        <v>12096</v>
      </c>
      <c r="R527" s="837">
        <v>1.9276494023904382</v>
      </c>
      <c r="S527" s="850">
        <v>252</v>
      </c>
    </row>
    <row r="528" spans="1:19" ht="14.4" customHeight="1" x14ac:dyDescent="0.3">
      <c r="A528" s="831" t="s">
        <v>3475</v>
      </c>
      <c r="B528" s="832" t="s">
        <v>3476</v>
      </c>
      <c r="C528" s="832" t="s">
        <v>614</v>
      </c>
      <c r="D528" s="832" t="s">
        <v>1328</v>
      </c>
      <c r="E528" s="832" t="s">
        <v>3464</v>
      </c>
      <c r="F528" s="832" t="s">
        <v>3515</v>
      </c>
      <c r="G528" s="832" t="s">
        <v>3517</v>
      </c>
      <c r="H528" s="849">
        <v>35</v>
      </c>
      <c r="I528" s="849">
        <v>8785</v>
      </c>
      <c r="J528" s="832">
        <v>0.68627450980392157</v>
      </c>
      <c r="K528" s="832">
        <v>251</v>
      </c>
      <c r="L528" s="849">
        <v>51</v>
      </c>
      <c r="M528" s="849">
        <v>12801</v>
      </c>
      <c r="N528" s="832">
        <v>1</v>
      </c>
      <c r="O528" s="832">
        <v>251</v>
      </c>
      <c r="P528" s="849">
        <v>28</v>
      </c>
      <c r="Q528" s="849">
        <v>7056</v>
      </c>
      <c r="R528" s="837">
        <v>0.55120693695805012</v>
      </c>
      <c r="S528" s="850">
        <v>252</v>
      </c>
    </row>
    <row r="529" spans="1:19" ht="14.4" customHeight="1" x14ac:dyDescent="0.3">
      <c r="A529" s="831" t="s">
        <v>3475</v>
      </c>
      <c r="B529" s="832" t="s">
        <v>3476</v>
      </c>
      <c r="C529" s="832" t="s">
        <v>614</v>
      </c>
      <c r="D529" s="832" t="s">
        <v>1328</v>
      </c>
      <c r="E529" s="832" t="s">
        <v>3464</v>
      </c>
      <c r="F529" s="832" t="s">
        <v>3518</v>
      </c>
      <c r="G529" s="832" t="s">
        <v>3519</v>
      </c>
      <c r="H529" s="849">
        <v>16</v>
      </c>
      <c r="I529" s="849">
        <v>2016</v>
      </c>
      <c r="J529" s="832">
        <v>0.76190476190476186</v>
      </c>
      <c r="K529" s="832">
        <v>126</v>
      </c>
      <c r="L529" s="849">
        <v>21</v>
      </c>
      <c r="M529" s="849">
        <v>2646</v>
      </c>
      <c r="N529" s="832">
        <v>1</v>
      </c>
      <c r="O529" s="832">
        <v>126</v>
      </c>
      <c r="P529" s="849">
        <v>32</v>
      </c>
      <c r="Q529" s="849">
        <v>4064</v>
      </c>
      <c r="R529" s="837">
        <v>1.5359032501889645</v>
      </c>
      <c r="S529" s="850">
        <v>127</v>
      </c>
    </row>
    <row r="530" spans="1:19" ht="14.4" customHeight="1" x14ac:dyDescent="0.3">
      <c r="A530" s="831" t="s">
        <v>3475</v>
      </c>
      <c r="B530" s="832" t="s">
        <v>3476</v>
      </c>
      <c r="C530" s="832" t="s">
        <v>614</v>
      </c>
      <c r="D530" s="832" t="s">
        <v>1328</v>
      </c>
      <c r="E530" s="832" t="s">
        <v>3464</v>
      </c>
      <c r="F530" s="832" t="s">
        <v>3518</v>
      </c>
      <c r="G530" s="832" t="s">
        <v>3520</v>
      </c>
      <c r="H530" s="849">
        <v>21</v>
      </c>
      <c r="I530" s="849">
        <v>2646</v>
      </c>
      <c r="J530" s="832">
        <v>0.91304347826086951</v>
      </c>
      <c r="K530" s="832">
        <v>126</v>
      </c>
      <c r="L530" s="849">
        <v>23</v>
      </c>
      <c r="M530" s="849">
        <v>2898</v>
      </c>
      <c r="N530" s="832">
        <v>1</v>
      </c>
      <c r="O530" s="832">
        <v>126</v>
      </c>
      <c r="P530" s="849">
        <v>14</v>
      </c>
      <c r="Q530" s="849">
        <v>1778</v>
      </c>
      <c r="R530" s="837">
        <v>0.61352657004830913</v>
      </c>
      <c r="S530" s="850">
        <v>127</v>
      </c>
    </row>
    <row r="531" spans="1:19" ht="14.4" customHeight="1" x14ac:dyDescent="0.3">
      <c r="A531" s="831" t="s">
        <v>3475</v>
      </c>
      <c r="B531" s="832" t="s">
        <v>3476</v>
      </c>
      <c r="C531" s="832" t="s">
        <v>614</v>
      </c>
      <c r="D531" s="832" t="s">
        <v>1328</v>
      </c>
      <c r="E531" s="832" t="s">
        <v>3464</v>
      </c>
      <c r="F531" s="832" t="s">
        <v>3526</v>
      </c>
      <c r="G531" s="832" t="s">
        <v>3527</v>
      </c>
      <c r="H531" s="849">
        <v>19</v>
      </c>
      <c r="I531" s="849">
        <v>3097</v>
      </c>
      <c r="J531" s="832">
        <v>1</v>
      </c>
      <c r="K531" s="832">
        <v>163</v>
      </c>
      <c r="L531" s="849">
        <v>19</v>
      </c>
      <c r="M531" s="849">
        <v>3097</v>
      </c>
      <c r="N531" s="832">
        <v>1</v>
      </c>
      <c r="O531" s="832">
        <v>163</v>
      </c>
      <c r="P531" s="849">
        <v>24</v>
      </c>
      <c r="Q531" s="849">
        <v>3936</v>
      </c>
      <c r="R531" s="837">
        <v>1.270907329673878</v>
      </c>
      <c r="S531" s="850">
        <v>164</v>
      </c>
    </row>
    <row r="532" spans="1:19" ht="14.4" customHeight="1" x14ac:dyDescent="0.3">
      <c r="A532" s="831" t="s">
        <v>3475</v>
      </c>
      <c r="B532" s="832" t="s">
        <v>3476</v>
      </c>
      <c r="C532" s="832" t="s">
        <v>614</v>
      </c>
      <c r="D532" s="832" t="s">
        <v>1328</v>
      </c>
      <c r="E532" s="832" t="s">
        <v>3464</v>
      </c>
      <c r="F532" s="832" t="s">
        <v>3526</v>
      </c>
      <c r="G532" s="832" t="s">
        <v>3528</v>
      </c>
      <c r="H532" s="849">
        <v>22</v>
      </c>
      <c r="I532" s="849">
        <v>3586</v>
      </c>
      <c r="J532" s="832">
        <v>1.1578947368421053</v>
      </c>
      <c r="K532" s="832">
        <v>163</v>
      </c>
      <c r="L532" s="849">
        <v>19</v>
      </c>
      <c r="M532" s="849">
        <v>3097</v>
      </c>
      <c r="N532" s="832">
        <v>1</v>
      </c>
      <c r="O532" s="832">
        <v>163</v>
      </c>
      <c r="P532" s="849">
        <v>15</v>
      </c>
      <c r="Q532" s="849">
        <v>2460</v>
      </c>
      <c r="R532" s="837">
        <v>0.79431708104617371</v>
      </c>
      <c r="S532" s="850">
        <v>164</v>
      </c>
    </row>
    <row r="533" spans="1:19" ht="14.4" customHeight="1" x14ac:dyDescent="0.3">
      <c r="A533" s="831" t="s">
        <v>3475</v>
      </c>
      <c r="B533" s="832" t="s">
        <v>3476</v>
      </c>
      <c r="C533" s="832" t="s">
        <v>614</v>
      </c>
      <c r="D533" s="832" t="s">
        <v>1328</v>
      </c>
      <c r="E533" s="832" t="s">
        <v>3464</v>
      </c>
      <c r="F533" s="832" t="s">
        <v>3529</v>
      </c>
      <c r="G533" s="832" t="s">
        <v>3530</v>
      </c>
      <c r="H533" s="849">
        <v>115</v>
      </c>
      <c r="I533" s="849">
        <v>3833.34</v>
      </c>
      <c r="J533" s="832">
        <v>0.97457631427743341</v>
      </c>
      <c r="K533" s="832">
        <v>33.333391304347828</v>
      </c>
      <c r="L533" s="849">
        <v>118</v>
      </c>
      <c r="M533" s="849">
        <v>3933.34</v>
      </c>
      <c r="N533" s="832">
        <v>1</v>
      </c>
      <c r="O533" s="832">
        <v>33.333389830508473</v>
      </c>
      <c r="P533" s="849">
        <v>103</v>
      </c>
      <c r="Q533" s="849">
        <v>3433.33</v>
      </c>
      <c r="R533" s="837">
        <v>0.87287902901859482</v>
      </c>
      <c r="S533" s="850">
        <v>33.333300970873786</v>
      </c>
    </row>
    <row r="534" spans="1:19" ht="14.4" customHeight="1" x14ac:dyDescent="0.3">
      <c r="A534" s="831" t="s">
        <v>3475</v>
      </c>
      <c r="B534" s="832" t="s">
        <v>3476</v>
      </c>
      <c r="C534" s="832" t="s">
        <v>614</v>
      </c>
      <c r="D534" s="832" t="s">
        <v>1328</v>
      </c>
      <c r="E534" s="832" t="s">
        <v>3464</v>
      </c>
      <c r="F534" s="832" t="s">
        <v>3535</v>
      </c>
      <c r="G534" s="832" t="s">
        <v>3537</v>
      </c>
      <c r="H534" s="849"/>
      <c r="I534" s="849"/>
      <c r="J534" s="832"/>
      <c r="K534" s="832"/>
      <c r="L534" s="849">
        <v>2</v>
      </c>
      <c r="M534" s="849">
        <v>74</v>
      </c>
      <c r="N534" s="832">
        <v>1</v>
      </c>
      <c r="O534" s="832">
        <v>37</v>
      </c>
      <c r="P534" s="849"/>
      <c r="Q534" s="849"/>
      <c r="R534" s="837"/>
      <c r="S534" s="850"/>
    </row>
    <row r="535" spans="1:19" ht="14.4" customHeight="1" x14ac:dyDescent="0.3">
      <c r="A535" s="831" t="s">
        <v>3475</v>
      </c>
      <c r="B535" s="832" t="s">
        <v>3476</v>
      </c>
      <c r="C535" s="832" t="s">
        <v>614</v>
      </c>
      <c r="D535" s="832" t="s">
        <v>1328</v>
      </c>
      <c r="E535" s="832" t="s">
        <v>3464</v>
      </c>
      <c r="F535" s="832" t="s">
        <v>3469</v>
      </c>
      <c r="G535" s="832" t="s">
        <v>3538</v>
      </c>
      <c r="H535" s="849">
        <v>21</v>
      </c>
      <c r="I535" s="849">
        <v>1806</v>
      </c>
      <c r="J535" s="832">
        <v>1.05</v>
      </c>
      <c r="K535" s="832">
        <v>86</v>
      </c>
      <c r="L535" s="849">
        <v>20</v>
      </c>
      <c r="M535" s="849">
        <v>1720</v>
      </c>
      <c r="N535" s="832">
        <v>1</v>
      </c>
      <c r="O535" s="832">
        <v>86</v>
      </c>
      <c r="P535" s="849">
        <v>30</v>
      </c>
      <c r="Q535" s="849">
        <v>2580</v>
      </c>
      <c r="R535" s="837">
        <v>1.5</v>
      </c>
      <c r="S535" s="850">
        <v>86</v>
      </c>
    </row>
    <row r="536" spans="1:19" ht="14.4" customHeight="1" x14ac:dyDescent="0.3">
      <c r="A536" s="831" t="s">
        <v>3475</v>
      </c>
      <c r="B536" s="832" t="s">
        <v>3476</v>
      </c>
      <c r="C536" s="832" t="s">
        <v>614</v>
      </c>
      <c r="D536" s="832" t="s">
        <v>1328</v>
      </c>
      <c r="E536" s="832" t="s">
        <v>3464</v>
      </c>
      <c r="F536" s="832" t="s">
        <v>3469</v>
      </c>
      <c r="G536" s="832" t="s">
        <v>3470</v>
      </c>
      <c r="H536" s="849">
        <v>25</v>
      </c>
      <c r="I536" s="849">
        <v>2150</v>
      </c>
      <c r="J536" s="832">
        <v>1</v>
      </c>
      <c r="K536" s="832">
        <v>86</v>
      </c>
      <c r="L536" s="849">
        <v>25</v>
      </c>
      <c r="M536" s="849">
        <v>2150</v>
      </c>
      <c r="N536" s="832">
        <v>1</v>
      </c>
      <c r="O536" s="832">
        <v>86</v>
      </c>
      <c r="P536" s="849">
        <v>16</v>
      </c>
      <c r="Q536" s="849">
        <v>1376</v>
      </c>
      <c r="R536" s="837">
        <v>0.64</v>
      </c>
      <c r="S536" s="850">
        <v>86</v>
      </c>
    </row>
    <row r="537" spans="1:19" ht="14.4" customHeight="1" x14ac:dyDescent="0.3">
      <c r="A537" s="831" t="s">
        <v>3475</v>
      </c>
      <c r="B537" s="832" t="s">
        <v>3476</v>
      </c>
      <c r="C537" s="832" t="s">
        <v>614</v>
      </c>
      <c r="D537" s="832" t="s">
        <v>1328</v>
      </c>
      <c r="E537" s="832" t="s">
        <v>3464</v>
      </c>
      <c r="F537" s="832" t="s">
        <v>3572</v>
      </c>
      <c r="G537" s="832" t="s">
        <v>3573</v>
      </c>
      <c r="H537" s="849"/>
      <c r="I537" s="849"/>
      <c r="J537" s="832"/>
      <c r="K537" s="832"/>
      <c r="L537" s="849"/>
      <c r="M537" s="849"/>
      <c r="N537" s="832"/>
      <c r="O537" s="832"/>
      <c r="P537" s="849">
        <v>36</v>
      </c>
      <c r="Q537" s="849">
        <v>7380</v>
      </c>
      <c r="R537" s="837"/>
      <c r="S537" s="850">
        <v>205</v>
      </c>
    </row>
    <row r="538" spans="1:19" ht="14.4" customHeight="1" x14ac:dyDescent="0.3">
      <c r="A538" s="831" t="s">
        <v>3475</v>
      </c>
      <c r="B538" s="832" t="s">
        <v>3476</v>
      </c>
      <c r="C538" s="832" t="s">
        <v>614</v>
      </c>
      <c r="D538" s="832" t="s">
        <v>1328</v>
      </c>
      <c r="E538" s="832" t="s">
        <v>3464</v>
      </c>
      <c r="F538" s="832" t="s">
        <v>3572</v>
      </c>
      <c r="G538" s="832" t="s">
        <v>3574</v>
      </c>
      <c r="H538" s="849"/>
      <c r="I538" s="849"/>
      <c r="J538" s="832"/>
      <c r="K538" s="832"/>
      <c r="L538" s="849">
        <v>27</v>
      </c>
      <c r="M538" s="849">
        <v>5508</v>
      </c>
      <c r="N538" s="832">
        <v>1</v>
      </c>
      <c r="O538" s="832">
        <v>204</v>
      </c>
      <c r="P538" s="849">
        <v>1</v>
      </c>
      <c r="Q538" s="849">
        <v>205</v>
      </c>
      <c r="R538" s="837">
        <v>3.7218591140159768E-2</v>
      </c>
      <c r="S538" s="850">
        <v>205</v>
      </c>
    </row>
    <row r="539" spans="1:19" ht="14.4" customHeight="1" x14ac:dyDescent="0.3">
      <c r="A539" s="831" t="s">
        <v>3475</v>
      </c>
      <c r="B539" s="832" t="s">
        <v>3476</v>
      </c>
      <c r="C539" s="832" t="s">
        <v>614</v>
      </c>
      <c r="D539" s="832" t="s">
        <v>1328</v>
      </c>
      <c r="E539" s="832" t="s">
        <v>3464</v>
      </c>
      <c r="F539" s="832" t="s">
        <v>3583</v>
      </c>
      <c r="G539" s="832" t="s">
        <v>3584</v>
      </c>
      <c r="H539" s="849">
        <v>2</v>
      </c>
      <c r="I539" s="849">
        <v>172</v>
      </c>
      <c r="J539" s="832">
        <v>0.33333333333333331</v>
      </c>
      <c r="K539" s="832">
        <v>86</v>
      </c>
      <c r="L539" s="849">
        <v>6</v>
      </c>
      <c r="M539" s="849">
        <v>516</v>
      </c>
      <c r="N539" s="832">
        <v>1</v>
      </c>
      <c r="O539" s="832">
        <v>86</v>
      </c>
      <c r="P539" s="849"/>
      <c r="Q539" s="849"/>
      <c r="R539" s="837"/>
      <c r="S539" s="850"/>
    </row>
    <row r="540" spans="1:19" ht="14.4" customHeight="1" x14ac:dyDescent="0.3">
      <c r="A540" s="831" t="s">
        <v>3475</v>
      </c>
      <c r="B540" s="832" t="s">
        <v>3476</v>
      </c>
      <c r="C540" s="832" t="s">
        <v>614</v>
      </c>
      <c r="D540" s="832" t="s">
        <v>1328</v>
      </c>
      <c r="E540" s="832" t="s">
        <v>3464</v>
      </c>
      <c r="F540" s="832" t="s">
        <v>3583</v>
      </c>
      <c r="G540" s="832" t="s">
        <v>3585</v>
      </c>
      <c r="H540" s="849">
        <v>2</v>
      </c>
      <c r="I540" s="849">
        <v>172</v>
      </c>
      <c r="J540" s="832">
        <v>2</v>
      </c>
      <c r="K540" s="832">
        <v>86</v>
      </c>
      <c r="L540" s="849">
        <v>1</v>
      </c>
      <c r="M540" s="849">
        <v>86</v>
      </c>
      <c r="N540" s="832">
        <v>1</v>
      </c>
      <c r="O540" s="832">
        <v>86</v>
      </c>
      <c r="P540" s="849">
        <v>7</v>
      </c>
      <c r="Q540" s="849">
        <v>609</v>
      </c>
      <c r="R540" s="837">
        <v>7.0813953488372094</v>
      </c>
      <c r="S540" s="850">
        <v>87</v>
      </c>
    </row>
    <row r="541" spans="1:19" ht="14.4" customHeight="1" x14ac:dyDescent="0.3">
      <c r="A541" s="831" t="s">
        <v>3475</v>
      </c>
      <c r="B541" s="832" t="s">
        <v>3476</v>
      </c>
      <c r="C541" s="832" t="s">
        <v>614</v>
      </c>
      <c r="D541" s="832" t="s">
        <v>1329</v>
      </c>
      <c r="E541" s="832" t="s">
        <v>3461</v>
      </c>
      <c r="F541" s="832" t="s">
        <v>3462</v>
      </c>
      <c r="G541" s="832" t="s">
        <v>3463</v>
      </c>
      <c r="H541" s="849">
        <v>1.4</v>
      </c>
      <c r="I541" s="849">
        <v>211.39999999999998</v>
      </c>
      <c r="J541" s="832">
        <v>0.63636363636363646</v>
      </c>
      <c r="K541" s="832">
        <v>151</v>
      </c>
      <c r="L541" s="849">
        <v>2.2000000000000002</v>
      </c>
      <c r="M541" s="849">
        <v>332.19999999999993</v>
      </c>
      <c r="N541" s="832">
        <v>1</v>
      </c>
      <c r="O541" s="832">
        <v>150.99999999999994</v>
      </c>
      <c r="P541" s="849">
        <v>1.2999999999999998</v>
      </c>
      <c r="Q541" s="849">
        <v>90.49</v>
      </c>
      <c r="R541" s="837">
        <v>0.27239614689945818</v>
      </c>
      <c r="S541" s="850">
        <v>69.607692307692318</v>
      </c>
    </row>
    <row r="542" spans="1:19" ht="14.4" customHeight="1" x14ac:dyDescent="0.3">
      <c r="A542" s="831" t="s">
        <v>3475</v>
      </c>
      <c r="B542" s="832" t="s">
        <v>3476</v>
      </c>
      <c r="C542" s="832" t="s">
        <v>614</v>
      </c>
      <c r="D542" s="832" t="s">
        <v>1329</v>
      </c>
      <c r="E542" s="832" t="s">
        <v>3461</v>
      </c>
      <c r="F542" s="832" t="s">
        <v>3477</v>
      </c>
      <c r="G542" s="832" t="s">
        <v>793</v>
      </c>
      <c r="H542" s="849">
        <v>22</v>
      </c>
      <c r="I542" s="849">
        <v>464.86</v>
      </c>
      <c r="J542" s="832">
        <v>0.64349390919158356</v>
      </c>
      <c r="K542" s="832">
        <v>21.13</v>
      </c>
      <c r="L542" s="849">
        <v>43</v>
      </c>
      <c r="M542" s="849">
        <v>722.40000000000009</v>
      </c>
      <c r="N542" s="832">
        <v>1</v>
      </c>
      <c r="O542" s="832">
        <v>16.8</v>
      </c>
      <c r="P542" s="849">
        <v>26</v>
      </c>
      <c r="Q542" s="849">
        <v>436.79999999999995</v>
      </c>
      <c r="R542" s="837">
        <v>0.60465116279069753</v>
      </c>
      <c r="S542" s="850">
        <v>16.799999999999997</v>
      </c>
    </row>
    <row r="543" spans="1:19" ht="14.4" customHeight="1" x14ac:dyDescent="0.3">
      <c r="A543" s="831" t="s">
        <v>3475</v>
      </c>
      <c r="B543" s="832" t="s">
        <v>3476</v>
      </c>
      <c r="C543" s="832" t="s">
        <v>614</v>
      </c>
      <c r="D543" s="832" t="s">
        <v>1329</v>
      </c>
      <c r="E543" s="832" t="s">
        <v>3461</v>
      </c>
      <c r="F543" s="832" t="s">
        <v>3478</v>
      </c>
      <c r="G543" s="832" t="s">
        <v>798</v>
      </c>
      <c r="H543" s="849">
        <v>1.2000000000000002</v>
      </c>
      <c r="I543" s="849">
        <v>316.86</v>
      </c>
      <c r="J543" s="832">
        <v>7.5424898833611049</v>
      </c>
      <c r="K543" s="832">
        <v>264.04999999999995</v>
      </c>
      <c r="L543" s="849">
        <v>0.2</v>
      </c>
      <c r="M543" s="849">
        <v>42.01</v>
      </c>
      <c r="N543" s="832">
        <v>1</v>
      </c>
      <c r="O543" s="832">
        <v>210.04999999999998</v>
      </c>
      <c r="P543" s="849"/>
      <c r="Q543" s="849"/>
      <c r="R543" s="837"/>
      <c r="S543" s="850"/>
    </row>
    <row r="544" spans="1:19" ht="14.4" customHeight="1" x14ac:dyDescent="0.3">
      <c r="A544" s="831" t="s">
        <v>3475</v>
      </c>
      <c r="B544" s="832" t="s">
        <v>3476</v>
      </c>
      <c r="C544" s="832" t="s">
        <v>614</v>
      </c>
      <c r="D544" s="832" t="s">
        <v>1329</v>
      </c>
      <c r="E544" s="832" t="s">
        <v>3464</v>
      </c>
      <c r="F544" s="832" t="s">
        <v>3486</v>
      </c>
      <c r="G544" s="832" t="s">
        <v>3487</v>
      </c>
      <c r="H544" s="849"/>
      <c r="I544" s="849"/>
      <c r="J544" s="832"/>
      <c r="K544" s="832"/>
      <c r="L544" s="849"/>
      <c r="M544" s="849"/>
      <c r="N544" s="832"/>
      <c r="O544" s="832"/>
      <c r="P544" s="849">
        <v>1</v>
      </c>
      <c r="Q544" s="849">
        <v>83</v>
      </c>
      <c r="R544" s="837"/>
      <c r="S544" s="850">
        <v>83</v>
      </c>
    </row>
    <row r="545" spans="1:19" ht="14.4" customHeight="1" x14ac:dyDescent="0.3">
      <c r="A545" s="831" t="s">
        <v>3475</v>
      </c>
      <c r="B545" s="832" t="s">
        <v>3476</v>
      </c>
      <c r="C545" s="832" t="s">
        <v>614</v>
      </c>
      <c r="D545" s="832" t="s">
        <v>1329</v>
      </c>
      <c r="E545" s="832" t="s">
        <v>3464</v>
      </c>
      <c r="F545" s="832" t="s">
        <v>3486</v>
      </c>
      <c r="G545" s="832" t="s">
        <v>3488</v>
      </c>
      <c r="H545" s="849"/>
      <c r="I545" s="849"/>
      <c r="J545" s="832"/>
      <c r="K545" s="832"/>
      <c r="L545" s="849">
        <v>1</v>
      </c>
      <c r="M545" s="849">
        <v>83</v>
      </c>
      <c r="N545" s="832">
        <v>1</v>
      </c>
      <c r="O545" s="832">
        <v>83</v>
      </c>
      <c r="P545" s="849">
        <v>1</v>
      </c>
      <c r="Q545" s="849">
        <v>83</v>
      </c>
      <c r="R545" s="837">
        <v>1</v>
      </c>
      <c r="S545" s="850">
        <v>83</v>
      </c>
    </row>
    <row r="546" spans="1:19" ht="14.4" customHeight="1" x14ac:dyDescent="0.3">
      <c r="A546" s="831" t="s">
        <v>3475</v>
      </c>
      <c r="B546" s="832" t="s">
        <v>3476</v>
      </c>
      <c r="C546" s="832" t="s">
        <v>614</v>
      </c>
      <c r="D546" s="832" t="s">
        <v>1329</v>
      </c>
      <c r="E546" s="832" t="s">
        <v>3464</v>
      </c>
      <c r="F546" s="832" t="s">
        <v>3492</v>
      </c>
      <c r="G546" s="832" t="s">
        <v>3493</v>
      </c>
      <c r="H546" s="849">
        <v>6</v>
      </c>
      <c r="I546" s="849">
        <v>222</v>
      </c>
      <c r="J546" s="832">
        <v>1</v>
      </c>
      <c r="K546" s="832">
        <v>37</v>
      </c>
      <c r="L546" s="849">
        <v>6</v>
      </c>
      <c r="M546" s="849">
        <v>222</v>
      </c>
      <c r="N546" s="832">
        <v>1</v>
      </c>
      <c r="O546" s="832">
        <v>37</v>
      </c>
      <c r="P546" s="849">
        <v>5</v>
      </c>
      <c r="Q546" s="849">
        <v>185</v>
      </c>
      <c r="R546" s="837">
        <v>0.83333333333333337</v>
      </c>
      <c r="S546" s="850">
        <v>37</v>
      </c>
    </row>
    <row r="547" spans="1:19" ht="14.4" customHeight="1" x14ac:dyDescent="0.3">
      <c r="A547" s="831" t="s">
        <v>3475</v>
      </c>
      <c r="B547" s="832" t="s">
        <v>3476</v>
      </c>
      <c r="C547" s="832" t="s">
        <v>614</v>
      </c>
      <c r="D547" s="832" t="s">
        <v>1329</v>
      </c>
      <c r="E547" s="832" t="s">
        <v>3464</v>
      </c>
      <c r="F547" s="832" t="s">
        <v>3492</v>
      </c>
      <c r="G547" s="832" t="s">
        <v>3494</v>
      </c>
      <c r="H547" s="849">
        <v>4</v>
      </c>
      <c r="I547" s="849">
        <v>148</v>
      </c>
      <c r="J547" s="832">
        <v>1</v>
      </c>
      <c r="K547" s="832">
        <v>37</v>
      </c>
      <c r="L547" s="849">
        <v>4</v>
      </c>
      <c r="M547" s="849">
        <v>148</v>
      </c>
      <c r="N547" s="832">
        <v>1</v>
      </c>
      <c r="O547" s="832">
        <v>37</v>
      </c>
      <c r="P547" s="849">
        <v>1</v>
      </c>
      <c r="Q547" s="849">
        <v>37</v>
      </c>
      <c r="R547" s="837">
        <v>0.25</v>
      </c>
      <c r="S547" s="850">
        <v>37</v>
      </c>
    </row>
    <row r="548" spans="1:19" ht="14.4" customHeight="1" x14ac:dyDescent="0.3">
      <c r="A548" s="831" t="s">
        <v>3475</v>
      </c>
      <c r="B548" s="832" t="s">
        <v>3476</v>
      </c>
      <c r="C548" s="832" t="s">
        <v>614</v>
      </c>
      <c r="D548" s="832" t="s">
        <v>1329</v>
      </c>
      <c r="E548" s="832" t="s">
        <v>3464</v>
      </c>
      <c r="F548" s="832" t="s">
        <v>3502</v>
      </c>
      <c r="G548" s="832" t="s">
        <v>3503</v>
      </c>
      <c r="H548" s="849"/>
      <c r="I548" s="849"/>
      <c r="J548" s="832"/>
      <c r="K548" s="832"/>
      <c r="L548" s="849"/>
      <c r="M548" s="849"/>
      <c r="N548" s="832"/>
      <c r="O548" s="832"/>
      <c r="P548" s="849">
        <v>1</v>
      </c>
      <c r="Q548" s="849">
        <v>382</v>
      </c>
      <c r="R548" s="837"/>
      <c r="S548" s="850">
        <v>382</v>
      </c>
    </row>
    <row r="549" spans="1:19" ht="14.4" customHeight="1" x14ac:dyDescent="0.3">
      <c r="A549" s="831" t="s">
        <v>3475</v>
      </c>
      <c r="B549" s="832" t="s">
        <v>3476</v>
      </c>
      <c r="C549" s="832" t="s">
        <v>614</v>
      </c>
      <c r="D549" s="832" t="s">
        <v>1329</v>
      </c>
      <c r="E549" s="832" t="s">
        <v>3464</v>
      </c>
      <c r="F549" s="832" t="s">
        <v>3515</v>
      </c>
      <c r="G549" s="832" t="s">
        <v>3516</v>
      </c>
      <c r="H549" s="849">
        <v>52</v>
      </c>
      <c r="I549" s="849">
        <v>13052</v>
      </c>
      <c r="J549" s="832">
        <v>0.5714285714285714</v>
      </c>
      <c r="K549" s="832">
        <v>251</v>
      </c>
      <c r="L549" s="849">
        <v>91</v>
      </c>
      <c r="M549" s="849">
        <v>22841</v>
      </c>
      <c r="N549" s="832">
        <v>1</v>
      </c>
      <c r="O549" s="832">
        <v>251</v>
      </c>
      <c r="P549" s="849">
        <v>73</v>
      </c>
      <c r="Q549" s="849">
        <v>18396</v>
      </c>
      <c r="R549" s="837">
        <v>0.80539380937787308</v>
      </c>
      <c r="S549" s="850">
        <v>252</v>
      </c>
    </row>
    <row r="550" spans="1:19" ht="14.4" customHeight="1" x14ac:dyDescent="0.3">
      <c r="A550" s="831" t="s">
        <v>3475</v>
      </c>
      <c r="B550" s="832" t="s">
        <v>3476</v>
      </c>
      <c r="C550" s="832" t="s">
        <v>614</v>
      </c>
      <c r="D550" s="832" t="s">
        <v>1329</v>
      </c>
      <c r="E550" s="832" t="s">
        <v>3464</v>
      </c>
      <c r="F550" s="832" t="s">
        <v>3515</v>
      </c>
      <c r="G550" s="832" t="s">
        <v>3517</v>
      </c>
      <c r="H550" s="849">
        <v>49</v>
      </c>
      <c r="I550" s="849">
        <v>12299</v>
      </c>
      <c r="J550" s="832">
        <v>0.51041666666666663</v>
      </c>
      <c r="K550" s="832">
        <v>251</v>
      </c>
      <c r="L550" s="849">
        <v>96</v>
      </c>
      <c r="M550" s="849">
        <v>24096</v>
      </c>
      <c r="N550" s="832">
        <v>1</v>
      </c>
      <c r="O550" s="832">
        <v>251</v>
      </c>
      <c r="P550" s="849">
        <v>57</v>
      </c>
      <c r="Q550" s="849">
        <v>14364</v>
      </c>
      <c r="R550" s="837">
        <v>0.5961155378486056</v>
      </c>
      <c r="S550" s="850">
        <v>252</v>
      </c>
    </row>
    <row r="551" spans="1:19" ht="14.4" customHeight="1" x14ac:dyDescent="0.3">
      <c r="A551" s="831" t="s">
        <v>3475</v>
      </c>
      <c r="B551" s="832" t="s">
        <v>3476</v>
      </c>
      <c r="C551" s="832" t="s">
        <v>614</v>
      </c>
      <c r="D551" s="832" t="s">
        <v>1329</v>
      </c>
      <c r="E551" s="832" t="s">
        <v>3464</v>
      </c>
      <c r="F551" s="832" t="s">
        <v>3518</v>
      </c>
      <c r="G551" s="832" t="s">
        <v>3519</v>
      </c>
      <c r="H551" s="849">
        <v>66</v>
      </c>
      <c r="I551" s="849">
        <v>8316</v>
      </c>
      <c r="J551" s="832">
        <v>0.88</v>
      </c>
      <c r="K551" s="832">
        <v>126</v>
      </c>
      <c r="L551" s="849">
        <v>75</v>
      </c>
      <c r="M551" s="849">
        <v>9450</v>
      </c>
      <c r="N551" s="832">
        <v>1</v>
      </c>
      <c r="O551" s="832">
        <v>126</v>
      </c>
      <c r="P551" s="849">
        <v>52</v>
      </c>
      <c r="Q551" s="849">
        <v>6604</v>
      </c>
      <c r="R551" s="837">
        <v>0.69883597883597881</v>
      </c>
      <c r="S551" s="850">
        <v>127</v>
      </c>
    </row>
    <row r="552" spans="1:19" ht="14.4" customHeight="1" x14ac:dyDescent="0.3">
      <c r="A552" s="831" t="s">
        <v>3475</v>
      </c>
      <c r="B552" s="832" t="s">
        <v>3476</v>
      </c>
      <c r="C552" s="832" t="s">
        <v>614</v>
      </c>
      <c r="D552" s="832" t="s">
        <v>1329</v>
      </c>
      <c r="E552" s="832" t="s">
        <v>3464</v>
      </c>
      <c r="F552" s="832" t="s">
        <v>3518</v>
      </c>
      <c r="G552" s="832" t="s">
        <v>3520</v>
      </c>
      <c r="H552" s="849">
        <v>55</v>
      </c>
      <c r="I552" s="849">
        <v>6930</v>
      </c>
      <c r="J552" s="832">
        <v>1.6176470588235294</v>
      </c>
      <c r="K552" s="832">
        <v>126</v>
      </c>
      <c r="L552" s="849">
        <v>34</v>
      </c>
      <c r="M552" s="849">
        <v>4284</v>
      </c>
      <c r="N552" s="832">
        <v>1</v>
      </c>
      <c r="O552" s="832">
        <v>126</v>
      </c>
      <c r="P552" s="849">
        <v>50</v>
      </c>
      <c r="Q552" s="849">
        <v>6350</v>
      </c>
      <c r="R552" s="837">
        <v>1.4822595704948647</v>
      </c>
      <c r="S552" s="850">
        <v>127</v>
      </c>
    </row>
    <row r="553" spans="1:19" ht="14.4" customHeight="1" x14ac:dyDescent="0.3">
      <c r="A553" s="831" t="s">
        <v>3475</v>
      </c>
      <c r="B553" s="832" t="s">
        <v>3476</v>
      </c>
      <c r="C553" s="832" t="s">
        <v>614</v>
      </c>
      <c r="D553" s="832" t="s">
        <v>1329</v>
      </c>
      <c r="E553" s="832" t="s">
        <v>3464</v>
      </c>
      <c r="F553" s="832" t="s">
        <v>3524</v>
      </c>
      <c r="G553" s="832" t="s">
        <v>3525</v>
      </c>
      <c r="H553" s="849">
        <v>1</v>
      </c>
      <c r="I553" s="849">
        <v>770</v>
      </c>
      <c r="J553" s="832"/>
      <c r="K553" s="832">
        <v>770</v>
      </c>
      <c r="L553" s="849"/>
      <c r="M553" s="849"/>
      <c r="N553" s="832"/>
      <c r="O553" s="832"/>
      <c r="P553" s="849"/>
      <c r="Q553" s="849"/>
      <c r="R553" s="837"/>
      <c r="S553" s="850"/>
    </row>
    <row r="554" spans="1:19" ht="14.4" customHeight="1" x14ac:dyDescent="0.3">
      <c r="A554" s="831" t="s">
        <v>3475</v>
      </c>
      <c r="B554" s="832" t="s">
        <v>3476</v>
      </c>
      <c r="C554" s="832" t="s">
        <v>614</v>
      </c>
      <c r="D554" s="832" t="s">
        <v>1329</v>
      </c>
      <c r="E554" s="832" t="s">
        <v>3464</v>
      </c>
      <c r="F554" s="832" t="s">
        <v>3526</v>
      </c>
      <c r="G554" s="832" t="s">
        <v>3527</v>
      </c>
      <c r="H554" s="849">
        <v>22</v>
      </c>
      <c r="I554" s="849">
        <v>3586</v>
      </c>
      <c r="J554" s="832">
        <v>0.7857142857142857</v>
      </c>
      <c r="K554" s="832">
        <v>163</v>
      </c>
      <c r="L554" s="849">
        <v>28</v>
      </c>
      <c r="M554" s="849">
        <v>4564</v>
      </c>
      <c r="N554" s="832">
        <v>1</v>
      </c>
      <c r="O554" s="832">
        <v>163</v>
      </c>
      <c r="P554" s="849">
        <v>20</v>
      </c>
      <c r="Q554" s="849">
        <v>3280</v>
      </c>
      <c r="R554" s="837">
        <v>0.71866783523225242</v>
      </c>
      <c r="S554" s="850">
        <v>164</v>
      </c>
    </row>
    <row r="555" spans="1:19" ht="14.4" customHeight="1" x14ac:dyDescent="0.3">
      <c r="A555" s="831" t="s">
        <v>3475</v>
      </c>
      <c r="B555" s="832" t="s">
        <v>3476</v>
      </c>
      <c r="C555" s="832" t="s">
        <v>614</v>
      </c>
      <c r="D555" s="832" t="s">
        <v>1329</v>
      </c>
      <c r="E555" s="832" t="s">
        <v>3464</v>
      </c>
      <c r="F555" s="832" t="s">
        <v>3526</v>
      </c>
      <c r="G555" s="832" t="s">
        <v>3528</v>
      </c>
      <c r="H555" s="849">
        <v>27</v>
      </c>
      <c r="I555" s="849">
        <v>4401</v>
      </c>
      <c r="J555" s="832">
        <v>1</v>
      </c>
      <c r="K555" s="832">
        <v>163</v>
      </c>
      <c r="L555" s="849">
        <v>27</v>
      </c>
      <c r="M555" s="849">
        <v>4401</v>
      </c>
      <c r="N555" s="832">
        <v>1</v>
      </c>
      <c r="O555" s="832">
        <v>163</v>
      </c>
      <c r="P555" s="849">
        <v>21</v>
      </c>
      <c r="Q555" s="849">
        <v>3444</v>
      </c>
      <c r="R555" s="837">
        <v>0.78254942058623045</v>
      </c>
      <c r="S555" s="850">
        <v>164</v>
      </c>
    </row>
    <row r="556" spans="1:19" ht="14.4" customHeight="1" x14ac:dyDescent="0.3">
      <c r="A556" s="831" t="s">
        <v>3475</v>
      </c>
      <c r="B556" s="832" t="s">
        <v>3476</v>
      </c>
      <c r="C556" s="832" t="s">
        <v>614</v>
      </c>
      <c r="D556" s="832" t="s">
        <v>1329</v>
      </c>
      <c r="E556" s="832" t="s">
        <v>3464</v>
      </c>
      <c r="F556" s="832" t="s">
        <v>3529</v>
      </c>
      <c r="G556" s="832" t="s">
        <v>3530</v>
      </c>
      <c r="H556" s="849">
        <v>215</v>
      </c>
      <c r="I556" s="849">
        <v>7166.66</v>
      </c>
      <c r="J556" s="832">
        <v>0.75971768157976194</v>
      </c>
      <c r="K556" s="832">
        <v>33.333302325581393</v>
      </c>
      <c r="L556" s="849">
        <v>283</v>
      </c>
      <c r="M556" s="849">
        <v>9433.32</v>
      </c>
      <c r="N556" s="832">
        <v>1</v>
      </c>
      <c r="O556" s="832">
        <v>33.333286219081273</v>
      </c>
      <c r="P556" s="849">
        <v>223</v>
      </c>
      <c r="Q556" s="849">
        <v>7433.33</v>
      </c>
      <c r="R556" s="837">
        <v>0.78798662612950687</v>
      </c>
      <c r="S556" s="850">
        <v>33.333318385650223</v>
      </c>
    </row>
    <row r="557" spans="1:19" ht="14.4" customHeight="1" x14ac:dyDescent="0.3">
      <c r="A557" s="831" t="s">
        <v>3475</v>
      </c>
      <c r="B557" s="832" t="s">
        <v>3476</v>
      </c>
      <c r="C557" s="832" t="s">
        <v>614</v>
      </c>
      <c r="D557" s="832" t="s">
        <v>1329</v>
      </c>
      <c r="E557" s="832" t="s">
        <v>3464</v>
      </c>
      <c r="F557" s="832" t="s">
        <v>3535</v>
      </c>
      <c r="G557" s="832" t="s">
        <v>3537</v>
      </c>
      <c r="H557" s="849"/>
      <c r="I557" s="849"/>
      <c r="J557" s="832"/>
      <c r="K557" s="832"/>
      <c r="L557" s="849"/>
      <c r="M557" s="849"/>
      <c r="N557" s="832"/>
      <c r="O557" s="832"/>
      <c r="P557" s="849">
        <v>1</v>
      </c>
      <c r="Q557" s="849">
        <v>37</v>
      </c>
      <c r="R557" s="837"/>
      <c r="S557" s="850">
        <v>37</v>
      </c>
    </row>
    <row r="558" spans="1:19" ht="14.4" customHeight="1" x14ac:dyDescent="0.3">
      <c r="A558" s="831" t="s">
        <v>3475</v>
      </c>
      <c r="B558" s="832" t="s">
        <v>3476</v>
      </c>
      <c r="C558" s="832" t="s">
        <v>614</v>
      </c>
      <c r="D558" s="832" t="s">
        <v>1329</v>
      </c>
      <c r="E558" s="832" t="s">
        <v>3464</v>
      </c>
      <c r="F558" s="832" t="s">
        <v>3469</v>
      </c>
      <c r="G558" s="832" t="s">
        <v>3538</v>
      </c>
      <c r="H558" s="849">
        <v>23</v>
      </c>
      <c r="I558" s="849">
        <v>1978</v>
      </c>
      <c r="J558" s="832">
        <v>0.76666666666666672</v>
      </c>
      <c r="K558" s="832">
        <v>86</v>
      </c>
      <c r="L558" s="849">
        <v>30</v>
      </c>
      <c r="M558" s="849">
        <v>2580</v>
      </c>
      <c r="N558" s="832">
        <v>1</v>
      </c>
      <c r="O558" s="832">
        <v>86</v>
      </c>
      <c r="P558" s="849">
        <v>23</v>
      </c>
      <c r="Q558" s="849">
        <v>1978</v>
      </c>
      <c r="R558" s="837">
        <v>0.76666666666666672</v>
      </c>
      <c r="S558" s="850">
        <v>86</v>
      </c>
    </row>
    <row r="559" spans="1:19" ht="14.4" customHeight="1" x14ac:dyDescent="0.3">
      <c r="A559" s="831" t="s">
        <v>3475</v>
      </c>
      <c r="B559" s="832" t="s">
        <v>3476</v>
      </c>
      <c r="C559" s="832" t="s">
        <v>614</v>
      </c>
      <c r="D559" s="832" t="s">
        <v>1329</v>
      </c>
      <c r="E559" s="832" t="s">
        <v>3464</v>
      </c>
      <c r="F559" s="832" t="s">
        <v>3469</v>
      </c>
      <c r="G559" s="832" t="s">
        <v>3470</v>
      </c>
      <c r="H559" s="849">
        <v>27</v>
      </c>
      <c r="I559" s="849">
        <v>2322</v>
      </c>
      <c r="J559" s="832">
        <v>0.87096774193548387</v>
      </c>
      <c r="K559" s="832">
        <v>86</v>
      </c>
      <c r="L559" s="849">
        <v>31</v>
      </c>
      <c r="M559" s="849">
        <v>2666</v>
      </c>
      <c r="N559" s="832">
        <v>1</v>
      </c>
      <c r="O559" s="832">
        <v>86</v>
      </c>
      <c r="P559" s="849">
        <v>22</v>
      </c>
      <c r="Q559" s="849">
        <v>1892</v>
      </c>
      <c r="R559" s="837">
        <v>0.70967741935483875</v>
      </c>
      <c r="S559" s="850">
        <v>86</v>
      </c>
    </row>
    <row r="560" spans="1:19" ht="14.4" customHeight="1" x14ac:dyDescent="0.3">
      <c r="A560" s="831" t="s">
        <v>3475</v>
      </c>
      <c r="B560" s="832" t="s">
        <v>3476</v>
      </c>
      <c r="C560" s="832" t="s">
        <v>614</v>
      </c>
      <c r="D560" s="832" t="s">
        <v>1329</v>
      </c>
      <c r="E560" s="832" t="s">
        <v>3464</v>
      </c>
      <c r="F560" s="832" t="s">
        <v>3583</v>
      </c>
      <c r="G560" s="832" t="s">
        <v>3584</v>
      </c>
      <c r="H560" s="849"/>
      <c r="I560" s="849"/>
      <c r="J560" s="832"/>
      <c r="K560" s="832"/>
      <c r="L560" s="849">
        <v>3</v>
      </c>
      <c r="M560" s="849">
        <v>258</v>
      </c>
      <c r="N560" s="832">
        <v>1</v>
      </c>
      <c r="O560" s="832">
        <v>86</v>
      </c>
      <c r="P560" s="849"/>
      <c r="Q560" s="849"/>
      <c r="R560" s="837"/>
      <c r="S560" s="850"/>
    </row>
    <row r="561" spans="1:19" ht="14.4" customHeight="1" x14ac:dyDescent="0.3">
      <c r="A561" s="831" t="s">
        <v>3475</v>
      </c>
      <c r="B561" s="832" t="s">
        <v>3476</v>
      </c>
      <c r="C561" s="832" t="s">
        <v>614</v>
      </c>
      <c r="D561" s="832" t="s">
        <v>1329</v>
      </c>
      <c r="E561" s="832" t="s">
        <v>3464</v>
      </c>
      <c r="F561" s="832" t="s">
        <v>3583</v>
      </c>
      <c r="G561" s="832" t="s">
        <v>3585</v>
      </c>
      <c r="H561" s="849">
        <v>1</v>
      </c>
      <c r="I561" s="849">
        <v>86</v>
      </c>
      <c r="J561" s="832">
        <v>0.33333333333333331</v>
      </c>
      <c r="K561" s="832">
        <v>86</v>
      </c>
      <c r="L561" s="849">
        <v>3</v>
      </c>
      <c r="M561" s="849">
        <v>258</v>
      </c>
      <c r="N561" s="832">
        <v>1</v>
      </c>
      <c r="O561" s="832">
        <v>86</v>
      </c>
      <c r="P561" s="849">
        <v>4</v>
      </c>
      <c r="Q561" s="849">
        <v>348</v>
      </c>
      <c r="R561" s="837">
        <v>1.3488372093023255</v>
      </c>
      <c r="S561" s="850">
        <v>87</v>
      </c>
    </row>
    <row r="562" spans="1:19" ht="14.4" customHeight="1" x14ac:dyDescent="0.3">
      <c r="A562" s="831" t="s">
        <v>3475</v>
      </c>
      <c r="B562" s="832" t="s">
        <v>3476</v>
      </c>
      <c r="C562" s="832" t="s">
        <v>614</v>
      </c>
      <c r="D562" s="832" t="s">
        <v>1330</v>
      </c>
      <c r="E562" s="832" t="s">
        <v>3461</v>
      </c>
      <c r="F562" s="832" t="s">
        <v>3462</v>
      </c>
      <c r="G562" s="832" t="s">
        <v>3463</v>
      </c>
      <c r="H562" s="849">
        <v>1.7</v>
      </c>
      <c r="I562" s="849">
        <v>256.7</v>
      </c>
      <c r="J562" s="832">
        <v>1.214285714285714</v>
      </c>
      <c r="K562" s="832">
        <v>151</v>
      </c>
      <c r="L562" s="849">
        <v>1.4000000000000001</v>
      </c>
      <c r="M562" s="849">
        <v>211.40000000000003</v>
      </c>
      <c r="N562" s="832">
        <v>1</v>
      </c>
      <c r="O562" s="832">
        <v>151</v>
      </c>
      <c r="P562" s="849">
        <v>1.35</v>
      </c>
      <c r="Q562" s="849">
        <v>93.96</v>
      </c>
      <c r="R562" s="837">
        <v>0.44446546830652783</v>
      </c>
      <c r="S562" s="850">
        <v>69.599999999999994</v>
      </c>
    </row>
    <row r="563" spans="1:19" ht="14.4" customHeight="1" x14ac:dyDescent="0.3">
      <c r="A563" s="831" t="s">
        <v>3475</v>
      </c>
      <c r="B563" s="832" t="s">
        <v>3476</v>
      </c>
      <c r="C563" s="832" t="s">
        <v>614</v>
      </c>
      <c r="D563" s="832" t="s">
        <v>1330</v>
      </c>
      <c r="E563" s="832" t="s">
        <v>3461</v>
      </c>
      <c r="F563" s="832" t="s">
        <v>3477</v>
      </c>
      <c r="G563" s="832" t="s">
        <v>793</v>
      </c>
      <c r="H563" s="849">
        <v>34</v>
      </c>
      <c r="I563" s="849">
        <v>718.42</v>
      </c>
      <c r="J563" s="832">
        <v>1.6447344322344322</v>
      </c>
      <c r="K563" s="832">
        <v>21.13</v>
      </c>
      <c r="L563" s="849">
        <v>26</v>
      </c>
      <c r="M563" s="849">
        <v>436.8</v>
      </c>
      <c r="N563" s="832">
        <v>1</v>
      </c>
      <c r="O563" s="832">
        <v>16.8</v>
      </c>
      <c r="P563" s="849">
        <v>27</v>
      </c>
      <c r="Q563" s="849">
        <v>453.6</v>
      </c>
      <c r="R563" s="837">
        <v>1.0384615384615385</v>
      </c>
      <c r="S563" s="850">
        <v>16.8</v>
      </c>
    </row>
    <row r="564" spans="1:19" ht="14.4" customHeight="1" x14ac:dyDescent="0.3">
      <c r="A564" s="831" t="s">
        <v>3475</v>
      </c>
      <c r="B564" s="832" t="s">
        <v>3476</v>
      </c>
      <c r="C564" s="832" t="s">
        <v>614</v>
      </c>
      <c r="D564" s="832" t="s">
        <v>1330</v>
      </c>
      <c r="E564" s="832" t="s">
        <v>3461</v>
      </c>
      <c r="F564" s="832" t="s">
        <v>3478</v>
      </c>
      <c r="G564" s="832" t="s">
        <v>798</v>
      </c>
      <c r="H564" s="849"/>
      <c r="I564" s="849"/>
      <c r="J564" s="832"/>
      <c r="K564" s="832"/>
      <c r="L564" s="849">
        <v>0.4</v>
      </c>
      <c r="M564" s="849">
        <v>84.02</v>
      </c>
      <c r="N564" s="832">
        <v>1</v>
      </c>
      <c r="O564" s="832">
        <v>210.04999999999998</v>
      </c>
      <c r="P564" s="849"/>
      <c r="Q564" s="849"/>
      <c r="R564" s="837"/>
      <c r="S564" s="850"/>
    </row>
    <row r="565" spans="1:19" ht="14.4" customHeight="1" x14ac:dyDescent="0.3">
      <c r="A565" s="831" t="s">
        <v>3475</v>
      </c>
      <c r="B565" s="832" t="s">
        <v>3476</v>
      </c>
      <c r="C565" s="832" t="s">
        <v>614</v>
      </c>
      <c r="D565" s="832" t="s">
        <v>1330</v>
      </c>
      <c r="E565" s="832" t="s">
        <v>3464</v>
      </c>
      <c r="F565" s="832" t="s">
        <v>3486</v>
      </c>
      <c r="G565" s="832" t="s">
        <v>3487</v>
      </c>
      <c r="H565" s="849">
        <v>5</v>
      </c>
      <c r="I565" s="849">
        <v>415</v>
      </c>
      <c r="J565" s="832">
        <v>2.5</v>
      </c>
      <c r="K565" s="832">
        <v>83</v>
      </c>
      <c r="L565" s="849">
        <v>2</v>
      </c>
      <c r="M565" s="849">
        <v>166</v>
      </c>
      <c r="N565" s="832">
        <v>1</v>
      </c>
      <c r="O565" s="832">
        <v>83</v>
      </c>
      <c r="P565" s="849">
        <v>3</v>
      </c>
      <c r="Q565" s="849">
        <v>249</v>
      </c>
      <c r="R565" s="837">
        <v>1.5</v>
      </c>
      <c r="S565" s="850">
        <v>83</v>
      </c>
    </row>
    <row r="566" spans="1:19" ht="14.4" customHeight="1" x14ac:dyDescent="0.3">
      <c r="A566" s="831" t="s">
        <v>3475</v>
      </c>
      <c r="B566" s="832" t="s">
        <v>3476</v>
      </c>
      <c r="C566" s="832" t="s">
        <v>614</v>
      </c>
      <c r="D566" s="832" t="s">
        <v>1330</v>
      </c>
      <c r="E566" s="832" t="s">
        <v>3464</v>
      </c>
      <c r="F566" s="832" t="s">
        <v>3486</v>
      </c>
      <c r="G566" s="832" t="s">
        <v>3488</v>
      </c>
      <c r="H566" s="849">
        <v>4</v>
      </c>
      <c r="I566" s="849">
        <v>332</v>
      </c>
      <c r="J566" s="832">
        <v>0.66666666666666663</v>
      </c>
      <c r="K566" s="832">
        <v>83</v>
      </c>
      <c r="L566" s="849">
        <v>6</v>
      </c>
      <c r="M566" s="849">
        <v>498</v>
      </c>
      <c r="N566" s="832">
        <v>1</v>
      </c>
      <c r="O566" s="832">
        <v>83</v>
      </c>
      <c r="P566" s="849">
        <v>5</v>
      </c>
      <c r="Q566" s="849">
        <v>415</v>
      </c>
      <c r="R566" s="837">
        <v>0.83333333333333337</v>
      </c>
      <c r="S566" s="850">
        <v>83</v>
      </c>
    </row>
    <row r="567" spans="1:19" ht="14.4" customHeight="1" x14ac:dyDescent="0.3">
      <c r="A567" s="831" t="s">
        <v>3475</v>
      </c>
      <c r="B567" s="832" t="s">
        <v>3476</v>
      </c>
      <c r="C567" s="832" t="s">
        <v>614</v>
      </c>
      <c r="D567" s="832" t="s">
        <v>1330</v>
      </c>
      <c r="E567" s="832" t="s">
        <v>3464</v>
      </c>
      <c r="F567" s="832" t="s">
        <v>3489</v>
      </c>
      <c r="G567" s="832" t="s">
        <v>3491</v>
      </c>
      <c r="H567" s="849">
        <v>1</v>
      </c>
      <c r="I567" s="849">
        <v>106</v>
      </c>
      <c r="J567" s="832"/>
      <c r="K567" s="832">
        <v>106</v>
      </c>
      <c r="L567" s="849"/>
      <c r="M567" s="849"/>
      <c r="N567" s="832"/>
      <c r="O567" s="832"/>
      <c r="P567" s="849"/>
      <c r="Q567" s="849"/>
      <c r="R567" s="837"/>
      <c r="S567" s="850"/>
    </row>
    <row r="568" spans="1:19" ht="14.4" customHeight="1" x14ac:dyDescent="0.3">
      <c r="A568" s="831" t="s">
        <v>3475</v>
      </c>
      <c r="B568" s="832" t="s">
        <v>3476</v>
      </c>
      <c r="C568" s="832" t="s">
        <v>614</v>
      </c>
      <c r="D568" s="832" t="s">
        <v>1330</v>
      </c>
      <c r="E568" s="832" t="s">
        <v>3464</v>
      </c>
      <c r="F568" s="832" t="s">
        <v>3492</v>
      </c>
      <c r="G568" s="832" t="s">
        <v>3493</v>
      </c>
      <c r="H568" s="849"/>
      <c r="I568" s="849"/>
      <c r="J568" s="832"/>
      <c r="K568" s="832"/>
      <c r="L568" s="849">
        <v>1</v>
      </c>
      <c r="M568" s="849">
        <v>37</v>
      </c>
      <c r="N568" s="832">
        <v>1</v>
      </c>
      <c r="O568" s="832">
        <v>37</v>
      </c>
      <c r="P568" s="849"/>
      <c r="Q568" s="849"/>
      <c r="R568" s="837"/>
      <c r="S568" s="850"/>
    </row>
    <row r="569" spans="1:19" ht="14.4" customHeight="1" x14ac:dyDescent="0.3">
      <c r="A569" s="831" t="s">
        <v>3475</v>
      </c>
      <c r="B569" s="832" t="s">
        <v>3476</v>
      </c>
      <c r="C569" s="832" t="s">
        <v>614</v>
      </c>
      <c r="D569" s="832" t="s">
        <v>1330</v>
      </c>
      <c r="E569" s="832" t="s">
        <v>3464</v>
      </c>
      <c r="F569" s="832" t="s">
        <v>3499</v>
      </c>
      <c r="G569" s="832" t="s">
        <v>3501</v>
      </c>
      <c r="H569" s="849">
        <v>1</v>
      </c>
      <c r="I569" s="849">
        <v>207</v>
      </c>
      <c r="J569" s="832"/>
      <c r="K569" s="832">
        <v>207</v>
      </c>
      <c r="L569" s="849"/>
      <c r="M569" s="849"/>
      <c r="N569" s="832"/>
      <c r="O569" s="832"/>
      <c r="P569" s="849"/>
      <c r="Q569" s="849"/>
      <c r="R569" s="837"/>
      <c r="S569" s="850"/>
    </row>
    <row r="570" spans="1:19" ht="14.4" customHeight="1" x14ac:dyDescent="0.3">
      <c r="A570" s="831" t="s">
        <v>3475</v>
      </c>
      <c r="B570" s="832" t="s">
        <v>3476</v>
      </c>
      <c r="C570" s="832" t="s">
        <v>614</v>
      </c>
      <c r="D570" s="832" t="s">
        <v>1330</v>
      </c>
      <c r="E570" s="832" t="s">
        <v>3464</v>
      </c>
      <c r="F570" s="832" t="s">
        <v>3515</v>
      </c>
      <c r="G570" s="832" t="s">
        <v>3516</v>
      </c>
      <c r="H570" s="849">
        <v>24</v>
      </c>
      <c r="I570" s="849">
        <v>6024</v>
      </c>
      <c r="J570" s="832">
        <v>0.77419354838709675</v>
      </c>
      <c r="K570" s="832">
        <v>251</v>
      </c>
      <c r="L570" s="849">
        <v>31</v>
      </c>
      <c r="M570" s="849">
        <v>7781</v>
      </c>
      <c r="N570" s="832">
        <v>1</v>
      </c>
      <c r="O570" s="832">
        <v>251</v>
      </c>
      <c r="P570" s="849">
        <v>26</v>
      </c>
      <c r="Q570" s="849">
        <v>6552</v>
      </c>
      <c r="R570" s="837">
        <v>0.84205115023775867</v>
      </c>
      <c r="S570" s="850">
        <v>252</v>
      </c>
    </row>
    <row r="571" spans="1:19" ht="14.4" customHeight="1" x14ac:dyDescent="0.3">
      <c r="A571" s="831" t="s">
        <v>3475</v>
      </c>
      <c r="B571" s="832" t="s">
        <v>3476</v>
      </c>
      <c r="C571" s="832" t="s">
        <v>614</v>
      </c>
      <c r="D571" s="832" t="s">
        <v>1330</v>
      </c>
      <c r="E571" s="832" t="s">
        <v>3464</v>
      </c>
      <c r="F571" s="832" t="s">
        <v>3515</v>
      </c>
      <c r="G571" s="832" t="s">
        <v>3517</v>
      </c>
      <c r="H571" s="849">
        <v>51</v>
      </c>
      <c r="I571" s="849">
        <v>12801</v>
      </c>
      <c r="J571" s="832">
        <v>1.3076923076923077</v>
      </c>
      <c r="K571" s="832">
        <v>251</v>
      </c>
      <c r="L571" s="849">
        <v>39</v>
      </c>
      <c r="M571" s="849">
        <v>9789</v>
      </c>
      <c r="N571" s="832">
        <v>1</v>
      </c>
      <c r="O571" s="832">
        <v>251</v>
      </c>
      <c r="P571" s="849">
        <v>45</v>
      </c>
      <c r="Q571" s="849">
        <v>11340</v>
      </c>
      <c r="R571" s="837">
        <v>1.158443150475023</v>
      </c>
      <c r="S571" s="850">
        <v>252</v>
      </c>
    </row>
    <row r="572" spans="1:19" ht="14.4" customHeight="1" x14ac:dyDescent="0.3">
      <c r="A572" s="831" t="s">
        <v>3475</v>
      </c>
      <c r="B572" s="832" t="s">
        <v>3476</v>
      </c>
      <c r="C572" s="832" t="s">
        <v>614</v>
      </c>
      <c r="D572" s="832" t="s">
        <v>1330</v>
      </c>
      <c r="E572" s="832" t="s">
        <v>3464</v>
      </c>
      <c r="F572" s="832" t="s">
        <v>3518</v>
      </c>
      <c r="G572" s="832" t="s">
        <v>3519</v>
      </c>
      <c r="H572" s="849">
        <v>59</v>
      </c>
      <c r="I572" s="849">
        <v>7434</v>
      </c>
      <c r="J572" s="832">
        <v>0.59</v>
      </c>
      <c r="K572" s="832">
        <v>126</v>
      </c>
      <c r="L572" s="849">
        <v>100</v>
      </c>
      <c r="M572" s="849">
        <v>12600</v>
      </c>
      <c r="N572" s="832">
        <v>1</v>
      </c>
      <c r="O572" s="832">
        <v>126</v>
      </c>
      <c r="P572" s="849">
        <v>62</v>
      </c>
      <c r="Q572" s="849">
        <v>7874</v>
      </c>
      <c r="R572" s="837">
        <v>0.62492063492063488</v>
      </c>
      <c r="S572" s="850">
        <v>127</v>
      </c>
    </row>
    <row r="573" spans="1:19" ht="14.4" customHeight="1" x14ac:dyDescent="0.3">
      <c r="A573" s="831" t="s">
        <v>3475</v>
      </c>
      <c r="B573" s="832" t="s">
        <v>3476</v>
      </c>
      <c r="C573" s="832" t="s">
        <v>614</v>
      </c>
      <c r="D573" s="832" t="s">
        <v>1330</v>
      </c>
      <c r="E573" s="832" t="s">
        <v>3464</v>
      </c>
      <c r="F573" s="832" t="s">
        <v>3518</v>
      </c>
      <c r="G573" s="832" t="s">
        <v>3520</v>
      </c>
      <c r="H573" s="849">
        <v>107</v>
      </c>
      <c r="I573" s="849">
        <v>13482</v>
      </c>
      <c r="J573" s="832">
        <v>1.202247191011236</v>
      </c>
      <c r="K573" s="832">
        <v>126</v>
      </c>
      <c r="L573" s="849">
        <v>89</v>
      </c>
      <c r="M573" s="849">
        <v>11214</v>
      </c>
      <c r="N573" s="832">
        <v>1</v>
      </c>
      <c r="O573" s="832">
        <v>126</v>
      </c>
      <c r="P573" s="849">
        <v>92</v>
      </c>
      <c r="Q573" s="849">
        <v>11684</v>
      </c>
      <c r="R573" s="837">
        <v>1.0419118958444802</v>
      </c>
      <c r="S573" s="850">
        <v>127</v>
      </c>
    </row>
    <row r="574" spans="1:19" ht="14.4" customHeight="1" x14ac:dyDescent="0.3">
      <c r="A574" s="831" t="s">
        <v>3475</v>
      </c>
      <c r="B574" s="832" t="s">
        <v>3476</v>
      </c>
      <c r="C574" s="832" t="s">
        <v>614</v>
      </c>
      <c r="D574" s="832" t="s">
        <v>1330</v>
      </c>
      <c r="E574" s="832" t="s">
        <v>3464</v>
      </c>
      <c r="F574" s="832" t="s">
        <v>3526</v>
      </c>
      <c r="G574" s="832" t="s">
        <v>3527</v>
      </c>
      <c r="H574" s="849">
        <v>18</v>
      </c>
      <c r="I574" s="849">
        <v>2934</v>
      </c>
      <c r="J574" s="832">
        <v>0.43902439024390244</v>
      </c>
      <c r="K574" s="832">
        <v>163</v>
      </c>
      <c r="L574" s="849">
        <v>41</v>
      </c>
      <c r="M574" s="849">
        <v>6683</v>
      </c>
      <c r="N574" s="832">
        <v>1</v>
      </c>
      <c r="O574" s="832">
        <v>163</v>
      </c>
      <c r="P574" s="849">
        <v>28</v>
      </c>
      <c r="Q574" s="849">
        <v>4592</v>
      </c>
      <c r="R574" s="837">
        <v>0.68711656441717794</v>
      </c>
      <c r="S574" s="850">
        <v>164</v>
      </c>
    </row>
    <row r="575" spans="1:19" ht="14.4" customHeight="1" x14ac:dyDescent="0.3">
      <c r="A575" s="831" t="s">
        <v>3475</v>
      </c>
      <c r="B575" s="832" t="s">
        <v>3476</v>
      </c>
      <c r="C575" s="832" t="s">
        <v>614</v>
      </c>
      <c r="D575" s="832" t="s">
        <v>1330</v>
      </c>
      <c r="E575" s="832" t="s">
        <v>3464</v>
      </c>
      <c r="F575" s="832" t="s">
        <v>3526</v>
      </c>
      <c r="G575" s="832" t="s">
        <v>3528</v>
      </c>
      <c r="H575" s="849">
        <v>40</v>
      </c>
      <c r="I575" s="849">
        <v>6520</v>
      </c>
      <c r="J575" s="832">
        <v>1.3333333333333333</v>
      </c>
      <c r="K575" s="832">
        <v>163</v>
      </c>
      <c r="L575" s="849">
        <v>30</v>
      </c>
      <c r="M575" s="849">
        <v>4890</v>
      </c>
      <c r="N575" s="832">
        <v>1</v>
      </c>
      <c r="O575" s="832">
        <v>163</v>
      </c>
      <c r="P575" s="849">
        <v>43</v>
      </c>
      <c r="Q575" s="849">
        <v>7052</v>
      </c>
      <c r="R575" s="837">
        <v>1.4421267893660532</v>
      </c>
      <c r="S575" s="850">
        <v>164</v>
      </c>
    </row>
    <row r="576" spans="1:19" ht="14.4" customHeight="1" x14ac:dyDescent="0.3">
      <c r="A576" s="831" t="s">
        <v>3475</v>
      </c>
      <c r="B576" s="832" t="s">
        <v>3476</v>
      </c>
      <c r="C576" s="832" t="s">
        <v>614</v>
      </c>
      <c r="D576" s="832" t="s">
        <v>1330</v>
      </c>
      <c r="E576" s="832" t="s">
        <v>3464</v>
      </c>
      <c r="F576" s="832" t="s">
        <v>3529</v>
      </c>
      <c r="G576" s="832" t="s">
        <v>3530</v>
      </c>
      <c r="H576" s="849">
        <v>236</v>
      </c>
      <c r="I576" s="849">
        <v>7866.65</v>
      </c>
      <c r="J576" s="832">
        <v>0.92187232666224472</v>
      </c>
      <c r="K576" s="832">
        <v>33.333262711864407</v>
      </c>
      <c r="L576" s="849">
        <v>256</v>
      </c>
      <c r="M576" s="849">
        <v>8533.34</v>
      </c>
      <c r="N576" s="832">
        <v>1</v>
      </c>
      <c r="O576" s="832">
        <v>33.333359375000001</v>
      </c>
      <c r="P576" s="849">
        <v>224</v>
      </c>
      <c r="Q576" s="849">
        <v>7466.66</v>
      </c>
      <c r="R576" s="837">
        <v>0.87499853515739434</v>
      </c>
      <c r="S576" s="850">
        <v>33.333303571428573</v>
      </c>
    </row>
    <row r="577" spans="1:19" ht="14.4" customHeight="1" x14ac:dyDescent="0.3">
      <c r="A577" s="831" t="s">
        <v>3475</v>
      </c>
      <c r="B577" s="832" t="s">
        <v>3476</v>
      </c>
      <c r="C577" s="832" t="s">
        <v>614</v>
      </c>
      <c r="D577" s="832" t="s">
        <v>1330</v>
      </c>
      <c r="E577" s="832" t="s">
        <v>3464</v>
      </c>
      <c r="F577" s="832" t="s">
        <v>3469</v>
      </c>
      <c r="G577" s="832" t="s">
        <v>3538</v>
      </c>
      <c r="H577" s="849">
        <v>18</v>
      </c>
      <c r="I577" s="849">
        <v>1548</v>
      </c>
      <c r="J577" s="832">
        <v>0.43902439024390244</v>
      </c>
      <c r="K577" s="832">
        <v>86</v>
      </c>
      <c r="L577" s="849">
        <v>41</v>
      </c>
      <c r="M577" s="849">
        <v>3526</v>
      </c>
      <c r="N577" s="832">
        <v>1</v>
      </c>
      <c r="O577" s="832">
        <v>86</v>
      </c>
      <c r="P577" s="849">
        <v>28</v>
      </c>
      <c r="Q577" s="849">
        <v>2408</v>
      </c>
      <c r="R577" s="837">
        <v>0.68292682926829273</v>
      </c>
      <c r="S577" s="850">
        <v>86</v>
      </c>
    </row>
    <row r="578" spans="1:19" ht="14.4" customHeight="1" x14ac:dyDescent="0.3">
      <c r="A578" s="831" t="s">
        <v>3475</v>
      </c>
      <c r="B578" s="832" t="s">
        <v>3476</v>
      </c>
      <c r="C578" s="832" t="s">
        <v>614</v>
      </c>
      <c r="D578" s="832" t="s">
        <v>1330</v>
      </c>
      <c r="E578" s="832" t="s">
        <v>3464</v>
      </c>
      <c r="F578" s="832" t="s">
        <v>3469</v>
      </c>
      <c r="G578" s="832" t="s">
        <v>3470</v>
      </c>
      <c r="H578" s="849">
        <v>41</v>
      </c>
      <c r="I578" s="849">
        <v>3526</v>
      </c>
      <c r="J578" s="832">
        <v>1.3666666666666667</v>
      </c>
      <c r="K578" s="832">
        <v>86</v>
      </c>
      <c r="L578" s="849">
        <v>30</v>
      </c>
      <c r="M578" s="849">
        <v>2580</v>
      </c>
      <c r="N578" s="832">
        <v>1</v>
      </c>
      <c r="O578" s="832">
        <v>86</v>
      </c>
      <c r="P578" s="849">
        <v>44</v>
      </c>
      <c r="Q578" s="849">
        <v>3784</v>
      </c>
      <c r="R578" s="837">
        <v>1.4666666666666666</v>
      </c>
      <c r="S578" s="850">
        <v>86</v>
      </c>
    </row>
    <row r="579" spans="1:19" ht="14.4" customHeight="1" x14ac:dyDescent="0.3">
      <c r="A579" s="831" t="s">
        <v>3475</v>
      </c>
      <c r="B579" s="832" t="s">
        <v>3476</v>
      </c>
      <c r="C579" s="832" t="s">
        <v>614</v>
      </c>
      <c r="D579" s="832" t="s">
        <v>1330</v>
      </c>
      <c r="E579" s="832" t="s">
        <v>3464</v>
      </c>
      <c r="F579" s="832" t="s">
        <v>3575</v>
      </c>
      <c r="G579" s="832" t="s">
        <v>3577</v>
      </c>
      <c r="H579" s="849">
        <v>1</v>
      </c>
      <c r="I579" s="849">
        <v>319</v>
      </c>
      <c r="J579" s="832"/>
      <c r="K579" s="832">
        <v>319</v>
      </c>
      <c r="L579" s="849"/>
      <c r="M579" s="849"/>
      <c r="N579" s="832"/>
      <c r="O579" s="832"/>
      <c r="P579" s="849"/>
      <c r="Q579" s="849"/>
      <c r="R579" s="837"/>
      <c r="S579" s="850"/>
    </row>
    <row r="580" spans="1:19" ht="14.4" customHeight="1" x14ac:dyDescent="0.3">
      <c r="A580" s="831" t="s">
        <v>3475</v>
      </c>
      <c r="B580" s="832" t="s">
        <v>3476</v>
      </c>
      <c r="C580" s="832" t="s">
        <v>614</v>
      </c>
      <c r="D580" s="832" t="s">
        <v>1330</v>
      </c>
      <c r="E580" s="832" t="s">
        <v>3464</v>
      </c>
      <c r="F580" s="832" t="s">
        <v>3583</v>
      </c>
      <c r="G580" s="832" t="s">
        <v>3584</v>
      </c>
      <c r="H580" s="849">
        <v>1</v>
      </c>
      <c r="I580" s="849">
        <v>86</v>
      </c>
      <c r="J580" s="832"/>
      <c r="K580" s="832">
        <v>86</v>
      </c>
      <c r="L580" s="849"/>
      <c r="M580" s="849"/>
      <c r="N580" s="832"/>
      <c r="O580" s="832"/>
      <c r="P580" s="849"/>
      <c r="Q580" s="849"/>
      <c r="R580" s="837"/>
      <c r="S580" s="850"/>
    </row>
    <row r="581" spans="1:19" ht="14.4" customHeight="1" x14ac:dyDescent="0.3">
      <c r="A581" s="831" t="s">
        <v>3475</v>
      </c>
      <c r="B581" s="832" t="s">
        <v>3476</v>
      </c>
      <c r="C581" s="832" t="s">
        <v>614</v>
      </c>
      <c r="D581" s="832" t="s">
        <v>1331</v>
      </c>
      <c r="E581" s="832" t="s">
        <v>3461</v>
      </c>
      <c r="F581" s="832" t="s">
        <v>3462</v>
      </c>
      <c r="G581" s="832" t="s">
        <v>3463</v>
      </c>
      <c r="H581" s="849">
        <v>18.149999999999999</v>
      </c>
      <c r="I581" s="849">
        <v>2742.0099999999998</v>
      </c>
      <c r="J581" s="832">
        <v>5.857618935720236</v>
      </c>
      <c r="K581" s="832">
        <v>151.0749311294766</v>
      </c>
      <c r="L581" s="849">
        <v>3.1</v>
      </c>
      <c r="M581" s="849">
        <v>468.11</v>
      </c>
      <c r="N581" s="832">
        <v>1</v>
      </c>
      <c r="O581" s="832">
        <v>151.00322580645161</v>
      </c>
      <c r="P581" s="849">
        <v>3.4000000000000004</v>
      </c>
      <c r="Q581" s="849">
        <v>236.77999999999997</v>
      </c>
      <c r="R581" s="837">
        <v>0.50582128132276594</v>
      </c>
      <c r="S581" s="850">
        <v>69.641176470588221</v>
      </c>
    </row>
    <row r="582" spans="1:19" ht="14.4" customHeight="1" x14ac:dyDescent="0.3">
      <c r="A582" s="831" t="s">
        <v>3475</v>
      </c>
      <c r="B582" s="832" t="s">
        <v>3476</v>
      </c>
      <c r="C582" s="832" t="s">
        <v>614</v>
      </c>
      <c r="D582" s="832" t="s">
        <v>1331</v>
      </c>
      <c r="E582" s="832" t="s">
        <v>3461</v>
      </c>
      <c r="F582" s="832" t="s">
        <v>3477</v>
      </c>
      <c r="G582" s="832" t="s">
        <v>793</v>
      </c>
      <c r="H582" s="849">
        <v>23.5</v>
      </c>
      <c r="I582" s="849">
        <v>496.52</v>
      </c>
      <c r="J582" s="832">
        <v>0.52776360544217693</v>
      </c>
      <c r="K582" s="832">
        <v>21.128510638297872</v>
      </c>
      <c r="L582" s="849">
        <v>56</v>
      </c>
      <c r="M582" s="849">
        <v>940.8</v>
      </c>
      <c r="N582" s="832">
        <v>1</v>
      </c>
      <c r="O582" s="832">
        <v>16.8</v>
      </c>
      <c r="P582" s="849">
        <v>66</v>
      </c>
      <c r="Q582" s="849">
        <v>1108.8</v>
      </c>
      <c r="R582" s="837">
        <v>1.1785714285714286</v>
      </c>
      <c r="S582" s="850">
        <v>16.8</v>
      </c>
    </row>
    <row r="583" spans="1:19" ht="14.4" customHeight="1" x14ac:dyDescent="0.3">
      <c r="A583" s="831" t="s">
        <v>3475</v>
      </c>
      <c r="B583" s="832" t="s">
        <v>3476</v>
      </c>
      <c r="C583" s="832" t="s">
        <v>614</v>
      </c>
      <c r="D583" s="832" t="s">
        <v>1331</v>
      </c>
      <c r="E583" s="832" t="s">
        <v>3461</v>
      </c>
      <c r="F583" s="832" t="s">
        <v>3478</v>
      </c>
      <c r="G583" s="832" t="s">
        <v>798</v>
      </c>
      <c r="H583" s="849">
        <v>0.2</v>
      </c>
      <c r="I583" s="849">
        <v>52.81</v>
      </c>
      <c r="J583" s="832">
        <v>0.41902721574228358</v>
      </c>
      <c r="K583" s="832">
        <v>264.05</v>
      </c>
      <c r="L583" s="849">
        <v>0.60000000000000009</v>
      </c>
      <c r="M583" s="849">
        <v>126.03</v>
      </c>
      <c r="N583" s="832">
        <v>1</v>
      </c>
      <c r="O583" s="832">
        <v>210.04999999999998</v>
      </c>
      <c r="P583" s="849">
        <v>0.2</v>
      </c>
      <c r="Q583" s="849">
        <v>42.01</v>
      </c>
      <c r="R583" s="837">
        <v>0.33333333333333331</v>
      </c>
      <c r="S583" s="850">
        <v>210.04999999999998</v>
      </c>
    </row>
    <row r="584" spans="1:19" ht="14.4" customHeight="1" x14ac:dyDescent="0.3">
      <c r="A584" s="831" t="s">
        <v>3475</v>
      </c>
      <c r="B584" s="832" t="s">
        <v>3476</v>
      </c>
      <c r="C584" s="832" t="s">
        <v>614</v>
      </c>
      <c r="D584" s="832" t="s">
        <v>1331</v>
      </c>
      <c r="E584" s="832" t="s">
        <v>3464</v>
      </c>
      <c r="F584" s="832" t="s">
        <v>3486</v>
      </c>
      <c r="G584" s="832" t="s">
        <v>3487</v>
      </c>
      <c r="H584" s="849">
        <v>13</v>
      </c>
      <c r="I584" s="849">
        <v>1079</v>
      </c>
      <c r="J584" s="832">
        <v>0.9285714285714286</v>
      </c>
      <c r="K584" s="832">
        <v>83</v>
      </c>
      <c r="L584" s="849">
        <v>14</v>
      </c>
      <c r="M584" s="849">
        <v>1162</v>
      </c>
      <c r="N584" s="832">
        <v>1</v>
      </c>
      <c r="O584" s="832">
        <v>83</v>
      </c>
      <c r="P584" s="849">
        <v>20</v>
      </c>
      <c r="Q584" s="849">
        <v>1660</v>
      </c>
      <c r="R584" s="837">
        <v>1.4285714285714286</v>
      </c>
      <c r="S584" s="850">
        <v>83</v>
      </c>
    </row>
    <row r="585" spans="1:19" ht="14.4" customHeight="1" x14ac:dyDescent="0.3">
      <c r="A585" s="831" t="s">
        <v>3475</v>
      </c>
      <c r="B585" s="832" t="s">
        <v>3476</v>
      </c>
      <c r="C585" s="832" t="s">
        <v>614</v>
      </c>
      <c r="D585" s="832" t="s">
        <v>1331</v>
      </c>
      <c r="E585" s="832" t="s">
        <v>3464</v>
      </c>
      <c r="F585" s="832" t="s">
        <v>3486</v>
      </c>
      <c r="G585" s="832" t="s">
        <v>3488</v>
      </c>
      <c r="H585" s="849">
        <v>21</v>
      </c>
      <c r="I585" s="849">
        <v>1743</v>
      </c>
      <c r="J585" s="832">
        <v>0.65625</v>
      </c>
      <c r="K585" s="832">
        <v>83</v>
      </c>
      <c r="L585" s="849">
        <v>32</v>
      </c>
      <c r="M585" s="849">
        <v>2656</v>
      </c>
      <c r="N585" s="832">
        <v>1</v>
      </c>
      <c r="O585" s="832">
        <v>83</v>
      </c>
      <c r="P585" s="849">
        <v>17</v>
      </c>
      <c r="Q585" s="849">
        <v>1411</v>
      </c>
      <c r="R585" s="837">
        <v>0.53125</v>
      </c>
      <c r="S585" s="850">
        <v>83</v>
      </c>
    </row>
    <row r="586" spans="1:19" ht="14.4" customHeight="1" x14ac:dyDescent="0.3">
      <c r="A586" s="831" t="s">
        <v>3475</v>
      </c>
      <c r="B586" s="832" t="s">
        <v>3476</v>
      </c>
      <c r="C586" s="832" t="s">
        <v>614</v>
      </c>
      <c r="D586" s="832" t="s">
        <v>1331</v>
      </c>
      <c r="E586" s="832" t="s">
        <v>3464</v>
      </c>
      <c r="F586" s="832" t="s">
        <v>3489</v>
      </c>
      <c r="G586" s="832" t="s">
        <v>3490</v>
      </c>
      <c r="H586" s="849">
        <v>1</v>
      </c>
      <c r="I586" s="849">
        <v>106</v>
      </c>
      <c r="J586" s="832"/>
      <c r="K586" s="832">
        <v>106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" customHeight="1" x14ac:dyDescent="0.3">
      <c r="A587" s="831" t="s">
        <v>3475</v>
      </c>
      <c r="B587" s="832" t="s">
        <v>3476</v>
      </c>
      <c r="C587" s="832" t="s">
        <v>614</v>
      </c>
      <c r="D587" s="832" t="s">
        <v>1331</v>
      </c>
      <c r="E587" s="832" t="s">
        <v>3464</v>
      </c>
      <c r="F587" s="832" t="s">
        <v>3489</v>
      </c>
      <c r="G587" s="832" t="s">
        <v>3491</v>
      </c>
      <c r="H587" s="849"/>
      <c r="I587" s="849"/>
      <c r="J587" s="832"/>
      <c r="K587" s="832"/>
      <c r="L587" s="849"/>
      <c r="M587" s="849"/>
      <c r="N587" s="832"/>
      <c r="O587" s="832"/>
      <c r="P587" s="849">
        <v>1</v>
      </c>
      <c r="Q587" s="849">
        <v>106</v>
      </c>
      <c r="R587" s="837"/>
      <c r="S587" s="850">
        <v>106</v>
      </c>
    </row>
    <row r="588" spans="1:19" ht="14.4" customHeight="1" x14ac:dyDescent="0.3">
      <c r="A588" s="831" t="s">
        <v>3475</v>
      </c>
      <c r="B588" s="832" t="s">
        <v>3476</v>
      </c>
      <c r="C588" s="832" t="s">
        <v>614</v>
      </c>
      <c r="D588" s="832" t="s">
        <v>1331</v>
      </c>
      <c r="E588" s="832" t="s">
        <v>3464</v>
      </c>
      <c r="F588" s="832" t="s">
        <v>3492</v>
      </c>
      <c r="G588" s="832" t="s">
        <v>3493</v>
      </c>
      <c r="H588" s="849">
        <v>7</v>
      </c>
      <c r="I588" s="849">
        <v>259</v>
      </c>
      <c r="J588" s="832">
        <v>3.5</v>
      </c>
      <c r="K588" s="832">
        <v>37</v>
      </c>
      <c r="L588" s="849">
        <v>2</v>
      </c>
      <c r="M588" s="849">
        <v>74</v>
      </c>
      <c r="N588" s="832">
        <v>1</v>
      </c>
      <c r="O588" s="832">
        <v>37</v>
      </c>
      <c r="P588" s="849">
        <v>1</v>
      </c>
      <c r="Q588" s="849">
        <v>37</v>
      </c>
      <c r="R588" s="837">
        <v>0.5</v>
      </c>
      <c r="S588" s="850">
        <v>37</v>
      </c>
    </row>
    <row r="589" spans="1:19" ht="14.4" customHeight="1" x14ac:dyDescent="0.3">
      <c r="A589" s="831" t="s">
        <v>3475</v>
      </c>
      <c r="B589" s="832" t="s">
        <v>3476</v>
      </c>
      <c r="C589" s="832" t="s">
        <v>614</v>
      </c>
      <c r="D589" s="832" t="s">
        <v>1331</v>
      </c>
      <c r="E589" s="832" t="s">
        <v>3464</v>
      </c>
      <c r="F589" s="832" t="s">
        <v>3492</v>
      </c>
      <c r="G589" s="832" t="s">
        <v>3494</v>
      </c>
      <c r="H589" s="849">
        <v>7</v>
      </c>
      <c r="I589" s="849">
        <v>259</v>
      </c>
      <c r="J589" s="832">
        <v>1.75</v>
      </c>
      <c r="K589" s="832">
        <v>37</v>
      </c>
      <c r="L589" s="849">
        <v>4</v>
      </c>
      <c r="M589" s="849">
        <v>148</v>
      </c>
      <c r="N589" s="832">
        <v>1</v>
      </c>
      <c r="O589" s="832">
        <v>37</v>
      </c>
      <c r="P589" s="849"/>
      <c r="Q589" s="849"/>
      <c r="R589" s="837"/>
      <c r="S589" s="850"/>
    </row>
    <row r="590" spans="1:19" ht="14.4" customHeight="1" x14ac:dyDescent="0.3">
      <c r="A590" s="831" t="s">
        <v>3475</v>
      </c>
      <c r="B590" s="832" t="s">
        <v>3476</v>
      </c>
      <c r="C590" s="832" t="s">
        <v>614</v>
      </c>
      <c r="D590" s="832" t="s">
        <v>1331</v>
      </c>
      <c r="E590" s="832" t="s">
        <v>3464</v>
      </c>
      <c r="F590" s="832" t="s">
        <v>3497</v>
      </c>
      <c r="G590" s="832" t="s">
        <v>3498</v>
      </c>
      <c r="H590" s="849"/>
      <c r="I590" s="849"/>
      <c r="J590" s="832"/>
      <c r="K590" s="832"/>
      <c r="L590" s="849"/>
      <c r="M590" s="849"/>
      <c r="N590" s="832"/>
      <c r="O590" s="832"/>
      <c r="P590" s="849">
        <v>1</v>
      </c>
      <c r="Q590" s="849">
        <v>5</v>
      </c>
      <c r="R590" s="837"/>
      <c r="S590" s="850">
        <v>5</v>
      </c>
    </row>
    <row r="591" spans="1:19" ht="14.4" customHeight="1" x14ac:dyDescent="0.3">
      <c r="A591" s="831" t="s">
        <v>3475</v>
      </c>
      <c r="B591" s="832" t="s">
        <v>3476</v>
      </c>
      <c r="C591" s="832" t="s">
        <v>614</v>
      </c>
      <c r="D591" s="832" t="s">
        <v>1331</v>
      </c>
      <c r="E591" s="832" t="s">
        <v>3464</v>
      </c>
      <c r="F591" s="832" t="s">
        <v>3512</v>
      </c>
      <c r="G591" s="832" t="s">
        <v>3513</v>
      </c>
      <c r="H591" s="849"/>
      <c r="I591" s="849"/>
      <c r="J591" s="832"/>
      <c r="K591" s="832"/>
      <c r="L591" s="849">
        <v>2</v>
      </c>
      <c r="M591" s="849">
        <v>194</v>
      </c>
      <c r="N591" s="832">
        <v>1</v>
      </c>
      <c r="O591" s="832">
        <v>97</v>
      </c>
      <c r="P591" s="849">
        <v>2</v>
      </c>
      <c r="Q591" s="849">
        <v>162</v>
      </c>
      <c r="R591" s="837">
        <v>0.83505154639175261</v>
      </c>
      <c r="S591" s="850">
        <v>81</v>
      </c>
    </row>
    <row r="592" spans="1:19" ht="14.4" customHeight="1" x14ac:dyDescent="0.3">
      <c r="A592" s="831" t="s">
        <v>3475</v>
      </c>
      <c r="B592" s="832" t="s">
        <v>3476</v>
      </c>
      <c r="C592" s="832" t="s">
        <v>614</v>
      </c>
      <c r="D592" s="832" t="s">
        <v>1331</v>
      </c>
      <c r="E592" s="832" t="s">
        <v>3464</v>
      </c>
      <c r="F592" s="832" t="s">
        <v>3515</v>
      </c>
      <c r="G592" s="832" t="s">
        <v>3516</v>
      </c>
      <c r="H592" s="849">
        <v>48</v>
      </c>
      <c r="I592" s="849">
        <v>12048</v>
      </c>
      <c r="J592" s="832">
        <v>2.6666666666666665</v>
      </c>
      <c r="K592" s="832">
        <v>251</v>
      </c>
      <c r="L592" s="849">
        <v>18</v>
      </c>
      <c r="M592" s="849">
        <v>4518</v>
      </c>
      <c r="N592" s="832">
        <v>1</v>
      </c>
      <c r="O592" s="832">
        <v>251</v>
      </c>
      <c r="P592" s="849">
        <v>28</v>
      </c>
      <c r="Q592" s="849">
        <v>7056</v>
      </c>
      <c r="R592" s="837">
        <v>1.5617529880478087</v>
      </c>
      <c r="S592" s="850">
        <v>252</v>
      </c>
    </row>
    <row r="593" spans="1:19" ht="14.4" customHeight="1" x14ac:dyDescent="0.3">
      <c r="A593" s="831" t="s">
        <v>3475</v>
      </c>
      <c r="B593" s="832" t="s">
        <v>3476</v>
      </c>
      <c r="C593" s="832" t="s">
        <v>614</v>
      </c>
      <c r="D593" s="832" t="s">
        <v>1331</v>
      </c>
      <c r="E593" s="832" t="s">
        <v>3464</v>
      </c>
      <c r="F593" s="832" t="s">
        <v>3515</v>
      </c>
      <c r="G593" s="832" t="s">
        <v>3517</v>
      </c>
      <c r="H593" s="849">
        <v>24</v>
      </c>
      <c r="I593" s="849">
        <v>6024</v>
      </c>
      <c r="J593" s="832">
        <v>1.0909090909090908</v>
      </c>
      <c r="K593" s="832">
        <v>251</v>
      </c>
      <c r="L593" s="849">
        <v>22</v>
      </c>
      <c r="M593" s="849">
        <v>5522</v>
      </c>
      <c r="N593" s="832">
        <v>1</v>
      </c>
      <c r="O593" s="832">
        <v>251</v>
      </c>
      <c r="P593" s="849">
        <v>32</v>
      </c>
      <c r="Q593" s="849">
        <v>8064</v>
      </c>
      <c r="R593" s="837">
        <v>1.4603404563563926</v>
      </c>
      <c r="S593" s="850">
        <v>252</v>
      </c>
    </row>
    <row r="594" spans="1:19" ht="14.4" customHeight="1" x14ac:dyDescent="0.3">
      <c r="A594" s="831" t="s">
        <v>3475</v>
      </c>
      <c r="B594" s="832" t="s">
        <v>3476</v>
      </c>
      <c r="C594" s="832" t="s">
        <v>614</v>
      </c>
      <c r="D594" s="832" t="s">
        <v>1331</v>
      </c>
      <c r="E594" s="832" t="s">
        <v>3464</v>
      </c>
      <c r="F594" s="832" t="s">
        <v>3518</v>
      </c>
      <c r="G594" s="832" t="s">
        <v>3519</v>
      </c>
      <c r="H594" s="849">
        <v>51</v>
      </c>
      <c r="I594" s="849">
        <v>6426</v>
      </c>
      <c r="J594" s="832">
        <v>0.66233766233766234</v>
      </c>
      <c r="K594" s="832">
        <v>126</v>
      </c>
      <c r="L594" s="849">
        <v>77</v>
      </c>
      <c r="M594" s="849">
        <v>9702</v>
      </c>
      <c r="N594" s="832">
        <v>1</v>
      </c>
      <c r="O594" s="832">
        <v>126</v>
      </c>
      <c r="P594" s="849">
        <v>98</v>
      </c>
      <c r="Q594" s="849">
        <v>12446</v>
      </c>
      <c r="R594" s="837">
        <v>1.2828282828282829</v>
      </c>
      <c r="S594" s="850">
        <v>127</v>
      </c>
    </row>
    <row r="595" spans="1:19" ht="14.4" customHeight="1" x14ac:dyDescent="0.3">
      <c r="A595" s="831" t="s">
        <v>3475</v>
      </c>
      <c r="B595" s="832" t="s">
        <v>3476</v>
      </c>
      <c r="C595" s="832" t="s">
        <v>614</v>
      </c>
      <c r="D595" s="832" t="s">
        <v>1331</v>
      </c>
      <c r="E595" s="832" t="s">
        <v>3464</v>
      </c>
      <c r="F595" s="832" t="s">
        <v>3518</v>
      </c>
      <c r="G595" s="832" t="s">
        <v>3520</v>
      </c>
      <c r="H595" s="849">
        <v>88</v>
      </c>
      <c r="I595" s="849">
        <v>11088</v>
      </c>
      <c r="J595" s="832">
        <v>1.0114942528735633</v>
      </c>
      <c r="K595" s="832">
        <v>126</v>
      </c>
      <c r="L595" s="849">
        <v>87</v>
      </c>
      <c r="M595" s="849">
        <v>10962</v>
      </c>
      <c r="N595" s="832">
        <v>1</v>
      </c>
      <c r="O595" s="832">
        <v>126</v>
      </c>
      <c r="P595" s="849">
        <v>73</v>
      </c>
      <c r="Q595" s="849">
        <v>9271</v>
      </c>
      <c r="R595" s="837">
        <v>0.8457398284984492</v>
      </c>
      <c r="S595" s="850">
        <v>127</v>
      </c>
    </row>
    <row r="596" spans="1:19" ht="14.4" customHeight="1" x14ac:dyDescent="0.3">
      <c r="A596" s="831" t="s">
        <v>3475</v>
      </c>
      <c r="B596" s="832" t="s">
        <v>3476</v>
      </c>
      <c r="C596" s="832" t="s">
        <v>614</v>
      </c>
      <c r="D596" s="832" t="s">
        <v>1331</v>
      </c>
      <c r="E596" s="832" t="s">
        <v>3464</v>
      </c>
      <c r="F596" s="832" t="s">
        <v>3526</v>
      </c>
      <c r="G596" s="832" t="s">
        <v>3527</v>
      </c>
      <c r="H596" s="849">
        <v>25</v>
      </c>
      <c r="I596" s="849">
        <v>4075</v>
      </c>
      <c r="J596" s="832">
        <v>0.73529411764705888</v>
      </c>
      <c r="K596" s="832">
        <v>163</v>
      </c>
      <c r="L596" s="849">
        <v>34</v>
      </c>
      <c r="M596" s="849">
        <v>5542</v>
      </c>
      <c r="N596" s="832">
        <v>1</v>
      </c>
      <c r="O596" s="832">
        <v>163</v>
      </c>
      <c r="P596" s="849">
        <v>31</v>
      </c>
      <c r="Q596" s="849">
        <v>5084</v>
      </c>
      <c r="R596" s="837">
        <v>0.9173583543846987</v>
      </c>
      <c r="S596" s="850">
        <v>164</v>
      </c>
    </row>
    <row r="597" spans="1:19" ht="14.4" customHeight="1" x14ac:dyDescent="0.3">
      <c r="A597" s="831" t="s">
        <v>3475</v>
      </c>
      <c r="B597" s="832" t="s">
        <v>3476</v>
      </c>
      <c r="C597" s="832" t="s">
        <v>614</v>
      </c>
      <c r="D597" s="832" t="s">
        <v>1331</v>
      </c>
      <c r="E597" s="832" t="s">
        <v>3464</v>
      </c>
      <c r="F597" s="832" t="s">
        <v>3526</v>
      </c>
      <c r="G597" s="832" t="s">
        <v>3528</v>
      </c>
      <c r="H597" s="849">
        <v>20</v>
      </c>
      <c r="I597" s="849">
        <v>3260</v>
      </c>
      <c r="J597" s="832">
        <v>0.41666666666666669</v>
      </c>
      <c r="K597" s="832">
        <v>163</v>
      </c>
      <c r="L597" s="849">
        <v>48</v>
      </c>
      <c r="M597" s="849">
        <v>7824</v>
      </c>
      <c r="N597" s="832">
        <v>1</v>
      </c>
      <c r="O597" s="832">
        <v>163</v>
      </c>
      <c r="P597" s="849">
        <v>32</v>
      </c>
      <c r="Q597" s="849">
        <v>5248</v>
      </c>
      <c r="R597" s="837">
        <v>0.67075664621676889</v>
      </c>
      <c r="S597" s="850">
        <v>164</v>
      </c>
    </row>
    <row r="598" spans="1:19" ht="14.4" customHeight="1" x14ac:dyDescent="0.3">
      <c r="A598" s="831" t="s">
        <v>3475</v>
      </c>
      <c r="B598" s="832" t="s">
        <v>3476</v>
      </c>
      <c r="C598" s="832" t="s">
        <v>614</v>
      </c>
      <c r="D598" s="832" t="s">
        <v>1331</v>
      </c>
      <c r="E598" s="832" t="s">
        <v>3464</v>
      </c>
      <c r="F598" s="832" t="s">
        <v>3529</v>
      </c>
      <c r="G598" s="832" t="s">
        <v>3530</v>
      </c>
      <c r="H598" s="849">
        <v>208</v>
      </c>
      <c r="I598" s="849">
        <v>6933.34</v>
      </c>
      <c r="J598" s="832">
        <v>1.04000047999976</v>
      </c>
      <c r="K598" s="832">
        <v>33.333365384615384</v>
      </c>
      <c r="L598" s="849">
        <v>200</v>
      </c>
      <c r="M598" s="849">
        <v>6666.67</v>
      </c>
      <c r="N598" s="832">
        <v>1</v>
      </c>
      <c r="O598" s="832">
        <v>33.333350000000003</v>
      </c>
      <c r="P598" s="849">
        <v>225</v>
      </c>
      <c r="Q598" s="849">
        <v>7500</v>
      </c>
      <c r="R598" s="837">
        <v>1.1249994375002812</v>
      </c>
      <c r="S598" s="850">
        <v>33.333333333333336</v>
      </c>
    </row>
    <row r="599" spans="1:19" ht="14.4" customHeight="1" x14ac:dyDescent="0.3">
      <c r="A599" s="831" t="s">
        <v>3475</v>
      </c>
      <c r="B599" s="832" t="s">
        <v>3476</v>
      </c>
      <c r="C599" s="832" t="s">
        <v>614</v>
      </c>
      <c r="D599" s="832" t="s">
        <v>1331</v>
      </c>
      <c r="E599" s="832" t="s">
        <v>3464</v>
      </c>
      <c r="F599" s="832" t="s">
        <v>3535</v>
      </c>
      <c r="G599" s="832" t="s">
        <v>3536</v>
      </c>
      <c r="H599" s="849">
        <v>3</v>
      </c>
      <c r="I599" s="849">
        <v>111</v>
      </c>
      <c r="J599" s="832">
        <v>3</v>
      </c>
      <c r="K599" s="832">
        <v>37</v>
      </c>
      <c r="L599" s="849">
        <v>1</v>
      </c>
      <c r="M599" s="849">
        <v>37</v>
      </c>
      <c r="N599" s="832">
        <v>1</v>
      </c>
      <c r="O599" s="832">
        <v>37</v>
      </c>
      <c r="P599" s="849">
        <v>7</v>
      </c>
      <c r="Q599" s="849">
        <v>259</v>
      </c>
      <c r="R599" s="837">
        <v>7</v>
      </c>
      <c r="S599" s="850">
        <v>37</v>
      </c>
    </row>
    <row r="600" spans="1:19" ht="14.4" customHeight="1" x14ac:dyDescent="0.3">
      <c r="A600" s="831" t="s">
        <v>3475</v>
      </c>
      <c r="B600" s="832" t="s">
        <v>3476</v>
      </c>
      <c r="C600" s="832" t="s">
        <v>614</v>
      </c>
      <c r="D600" s="832" t="s">
        <v>1331</v>
      </c>
      <c r="E600" s="832" t="s">
        <v>3464</v>
      </c>
      <c r="F600" s="832" t="s">
        <v>3535</v>
      </c>
      <c r="G600" s="832" t="s">
        <v>3537</v>
      </c>
      <c r="H600" s="849">
        <v>3</v>
      </c>
      <c r="I600" s="849">
        <v>111</v>
      </c>
      <c r="J600" s="832">
        <v>0.5</v>
      </c>
      <c r="K600" s="832">
        <v>37</v>
      </c>
      <c r="L600" s="849">
        <v>6</v>
      </c>
      <c r="M600" s="849">
        <v>222</v>
      </c>
      <c r="N600" s="832">
        <v>1</v>
      </c>
      <c r="O600" s="832">
        <v>37</v>
      </c>
      <c r="P600" s="849">
        <v>1</v>
      </c>
      <c r="Q600" s="849">
        <v>37</v>
      </c>
      <c r="R600" s="837">
        <v>0.16666666666666666</v>
      </c>
      <c r="S600" s="850">
        <v>37</v>
      </c>
    </row>
    <row r="601" spans="1:19" ht="14.4" customHeight="1" x14ac:dyDescent="0.3">
      <c r="A601" s="831" t="s">
        <v>3475</v>
      </c>
      <c r="B601" s="832" t="s">
        <v>3476</v>
      </c>
      <c r="C601" s="832" t="s">
        <v>614</v>
      </c>
      <c r="D601" s="832" t="s">
        <v>1331</v>
      </c>
      <c r="E601" s="832" t="s">
        <v>3464</v>
      </c>
      <c r="F601" s="832" t="s">
        <v>3469</v>
      </c>
      <c r="G601" s="832" t="s">
        <v>3538</v>
      </c>
      <c r="H601" s="849">
        <v>29</v>
      </c>
      <c r="I601" s="849">
        <v>2494</v>
      </c>
      <c r="J601" s="832">
        <v>0.70731707317073167</v>
      </c>
      <c r="K601" s="832">
        <v>86</v>
      </c>
      <c r="L601" s="849">
        <v>41</v>
      </c>
      <c r="M601" s="849">
        <v>3526</v>
      </c>
      <c r="N601" s="832">
        <v>1</v>
      </c>
      <c r="O601" s="832">
        <v>86</v>
      </c>
      <c r="P601" s="849">
        <v>43</v>
      </c>
      <c r="Q601" s="849">
        <v>3698</v>
      </c>
      <c r="R601" s="837">
        <v>1.0487804878048781</v>
      </c>
      <c r="S601" s="850">
        <v>86</v>
      </c>
    </row>
    <row r="602" spans="1:19" ht="14.4" customHeight="1" x14ac:dyDescent="0.3">
      <c r="A602" s="831" t="s">
        <v>3475</v>
      </c>
      <c r="B602" s="832" t="s">
        <v>3476</v>
      </c>
      <c r="C602" s="832" t="s">
        <v>614</v>
      </c>
      <c r="D602" s="832" t="s">
        <v>1331</v>
      </c>
      <c r="E602" s="832" t="s">
        <v>3464</v>
      </c>
      <c r="F602" s="832" t="s">
        <v>3469</v>
      </c>
      <c r="G602" s="832" t="s">
        <v>3470</v>
      </c>
      <c r="H602" s="849">
        <v>22</v>
      </c>
      <c r="I602" s="849">
        <v>1892</v>
      </c>
      <c r="J602" s="832">
        <v>0.4</v>
      </c>
      <c r="K602" s="832">
        <v>86</v>
      </c>
      <c r="L602" s="849">
        <v>55</v>
      </c>
      <c r="M602" s="849">
        <v>4730</v>
      </c>
      <c r="N602" s="832">
        <v>1</v>
      </c>
      <c r="O602" s="832">
        <v>86</v>
      </c>
      <c r="P602" s="849">
        <v>42</v>
      </c>
      <c r="Q602" s="849">
        <v>3612</v>
      </c>
      <c r="R602" s="837">
        <v>0.76363636363636367</v>
      </c>
      <c r="S602" s="850">
        <v>86</v>
      </c>
    </row>
    <row r="603" spans="1:19" ht="14.4" customHeight="1" x14ac:dyDescent="0.3">
      <c r="A603" s="831" t="s">
        <v>3475</v>
      </c>
      <c r="B603" s="832" t="s">
        <v>3476</v>
      </c>
      <c r="C603" s="832" t="s">
        <v>614</v>
      </c>
      <c r="D603" s="832" t="s">
        <v>1331</v>
      </c>
      <c r="E603" s="832" t="s">
        <v>3464</v>
      </c>
      <c r="F603" s="832" t="s">
        <v>3539</v>
      </c>
      <c r="G603" s="832" t="s">
        <v>3541</v>
      </c>
      <c r="H603" s="849">
        <v>1</v>
      </c>
      <c r="I603" s="849">
        <v>154</v>
      </c>
      <c r="J603" s="832"/>
      <c r="K603" s="832">
        <v>154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3475</v>
      </c>
      <c r="B604" s="832" t="s">
        <v>3476</v>
      </c>
      <c r="C604" s="832" t="s">
        <v>614</v>
      </c>
      <c r="D604" s="832" t="s">
        <v>1331</v>
      </c>
      <c r="E604" s="832" t="s">
        <v>3464</v>
      </c>
      <c r="F604" s="832" t="s">
        <v>3542</v>
      </c>
      <c r="G604" s="832" t="s">
        <v>3544</v>
      </c>
      <c r="H604" s="849">
        <v>1</v>
      </c>
      <c r="I604" s="849">
        <v>32</v>
      </c>
      <c r="J604" s="832"/>
      <c r="K604" s="832">
        <v>32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" customHeight="1" x14ac:dyDescent="0.3">
      <c r="A605" s="831" t="s">
        <v>3475</v>
      </c>
      <c r="B605" s="832" t="s">
        <v>3476</v>
      </c>
      <c r="C605" s="832" t="s">
        <v>614</v>
      </c>
      <c r="D605" s="832" t="s">
        <v>1331</v>
      </c>
      <c r="E605" s="832" t="s">
        <v>3464</v>
      </c>
      <c r="F605" s="832" t="s">
        <v>3545</v>
      </c>
      <c r="G605" s="832" t="s">
        <v>3547</v>
      </c>
      <c r="H605" s="849"/>
      <c r="I605" s="849"/>
      <c r="J605" s="832"/>
      <c r="K605" s="832"/>
      <c r="L605" s="849">
        <v>1</v>
      </c>
      <c r="M605" s="849">
        <v>0</v>
      </c>
      <c r="N605" s="832"/>
      <c r="O605" s="832">
        <v>0</v>
      </c>
      <c r="P605" s="849">
        <v>4</v>
      </c>
      <c r="Q605" s="849">
        <v>0</v>
      </c>
      <c r="R605" s="837"/>
      <c r="S605" s="850">
        <v>0</v>
      </c>
    </row>
    <row r="606" spans="1:19" ht="14.4" customHeight="1" x14ac:dyDescent="0.3">
      <c r="A606" s="831" t="s">
        <v>3475</v>
      </c>
      <c r="B606" s="832" t="s">
        <v>3476</v>
      </c>
      <c r="C606" s="832" t="s">
        <v>614</v>
      </c>
      <c r="D606" s="832" t="s">
        <v>1331</v>
      </c>
      <c r="E606" s="832" t="s">
        <v>3464</v>
      </c>
      <c r="F606" s="832" t="s">
        <v>3548</v>
      </c>
      <c r="G606" s="832" t="s">
        <v>3549</v>
      </c>
      <c r="H606" s="849"/>
      <c r="I606" s="849"/>
      <c r="J606" s="832"/>
      <c r="K606" s="832"/>
      <c r="L606" s="849">
        <v>2</v>
      </c>
      <c r="M606" s="849">
        <v>400</v>
      </c>
      <c r="N606" s="832">
        <v>1</v>
      </c>
      <c r="O606" s="832">
        <v>200</v>
      </c>
      <c r="P606" s="849"/>
      <c r="Q606" s="849"/>
      <c r="R606" s="837"/>
      <c r="S606" s="850"/>
    </row>
    <row r="607" spans="1:19" ht="14.4" customHeight="1" x14ac:dyDescent="0.3">
      <c r="A607" s="831" t="s">
        <v>3475</v>
      </c>
      <c r="B607" s="832" t="s">
        <v>3476</v>
      </c>
      <c r="C607" s="832" t="s">
        <v>614</v>
      </c>
      <c r="D607" s="832" t="s">
        <v>1331</v>
      </c>
      <c r="E607" s="832" t="s">
        <v>3464</v>
      </c>
      <c r="F607" s="832" t="s">
        <v>3548</v>
      </c>
      <c r="G607" s="832" t="s">
        <v>3550</v>
      </c>
      <c r="H607" s="849"/>
      <c r="I607" s="849"/>
      <c r="J607" s="832"/>
      <c r="K607" s="832"/>
      <c r="L607" s="849">
        <v>1</v>
      </c>
      <c r="M607" s="849">
        <v>200</v>
      </c>
      <c r="N607" s="832">
        <v>1</v>
      </c>
      <c r="O607" s="832">
        <v>200</v>
      </c>
      <c r="P607" s="849">
        <v>4</v>
      </c>
      <c r="Q607" s="849">
        <v>800</v>
      </c>
      <c r="R607" s="837">
        <v>4</v>
      </c>
      <c r="S607" s="850">
        <v>200</v>
      </c>
    </row>
    <row r="608" spans="1:19" ht="14.4" customHeight="1" x14ac:dyDescent="0.3">
      <c r="A608" s="831" t="s">
        <v>3475</v>
      </c>
      <c r="B608" s="832" t="s">
        <v>3476</v>
      </c>
      <c r="C608" s="832" t="s">
        <v>614</v>
      </c>
      <c r="D608" s="832" t="s">
        <v>1331</v>
      </c>
      <c r="E608" s="832" t="s">
        <v>3464</v>
      </c>
      <c r="F608" s="832" t="s">
        <v>3551</v>
      </c>
      <c r="G608" s="832" t="s">
        <v>3552</v>
      </c>
      <c r="H608" s="849"/>
      <c r="I608" s="849"/>
      <c r="J608" s="832"/>
      <c r="K608" s="832"/>
      <c r="L608" s="849">
        <v>1</v>
      </c>
      <c r="M608" s="849">
        <v>74</v>
      </c>
      <c r="N608" s="832">
        <v>1</v>
      </c>
      <c r="O608" s="832">
        <v>74</v>
      </c>
      <c r="P608" s="849"/>
      <c r="Q608" s="849"/>
      <c r="R608" s="837"/>
      <c r="S608" s="850"/>
    </row>
    <row r="609" spans="1:19" ht="14.4" customHeight="1" x14ac:dyDescent="0.3">
      <c r="A609" s="831" t="s">
        <v>3475</v>
      </c>
      <c r="B609" s="832" t="s">
        <v>3476</v>
      </c>
      <c r="C609" s="832" t="s">
        <v>614</v>
      </c>
      <c r="D609" s="832" t="s">
        <v>1331</v>
      </c>
      <c r="E609" s="832" t="s">
        <v>3464</v>
      </c>
      <c r="F609" s="832" t="s">
        <v>3569</v>
      </c>
      <c r="G609" s="832" t="s">
        <v>3570</v>
      </c>
      <c r="H609" s="849">
        <v>1</v>
      </c>
      <c r="I609" s="849">
        <v>59</v>
      </c>
      <c r="J609" s="832">
        <v>0.125</v>
      </c>
      <c r="K609" s="832">
        <v>59</v>
      </c>
      <c r="L609" s="849">
        <v>8</v>
      </c>
      <c r="M609" s="849">
        <v>472</v>
      </c>
      <c r="N609" s="832">
        <v>1</v>
      </c>
      <c r="O609" s="832">
        <v>59</v>
      </c>
      <c r="P609" s="849">
        <v>8</v>
      </c>
      <c r="Q609" s="849">
        <v>472</v>
      </c>
      <c r="R609" s="837">
        <v>1</v>
      </c>
      <c r="S609" s="850">
        <v>59</v>
      </c>
    </row>
    <row r="610" spans="1:19" ht="14.4" customHeight="1" x14ac:dyDescent="0.3">
      <c r="A610" s="831" t="s">
        <v>3475</v>
      </c>
      <c r="B610" s="832" t="s">
        <v>3476</v>
      </c>
      <c r="C610" s="832" t="s">
        <v>614</v>
      </c>
      <c r="D610" s="832" t="s">
        <v>1331</v>
      </c>
      <c r="E610" s="832" t="s">
        <v>3464</v>
      </c>
      <c r="F610" s="832" t="s">
        <v>3569</v>
      </c>
      <c r="G610" s="832" t="s">
        <v>3571</v>
      </c>
      <c r="H610" s="849">
        <v>8</v>
      </c>
      <c r="I610" s="849">
        <v>472</v>
      </c>
      <c r="J610" s="832">
        <v>0.66666666666666663</v>
      </c>
      <c r="K610" s="832">
        <v>59</v>
      </c>
      <c r="L610" s="849">
        <v>12</v>
      </c>
      <c r="M610" s="849">
        <v>708</v>
      </c>
      <c r="N610" s="832">
        <v>1</v>
      </c>
      <c r="O610" s="832">
        <v>59</v>
      </c>
      <c r="P610" s="849">
        <v>1</v>
      </c>
      <c r="Q610" s="849">
        <v>59</v>
      </c>
      <c r="R610" s="837">
        <v>8.3333333333333329E-2</v>
      </c>
      <c r="S610" s="850">
        <v>59</v>
      </c>
    </row>
    <row r="611" spans="1:19" ht="14.4" customHeight="1" x14ac:dyDescent="0.3">
      <c r="A611" s="831" t="s">
        <v>3475</v>
      </c>
      <c r="B611" s="832" t="s">
        <v>3476</v>
      </c>
      <c r="C611" s="832" t="s">
        <v>614</v>
      </c>
      <c r="D611" s="832" t="s">
        <v>1331</v>
      </c>
      <c r="E611" s="832" t="s">
        <v>3464</v>
      </c>
      <c r="F611" s="832" t="s">
        <v>3583</v>
      </c>
      <c r="G611" s="832" t="s">
        <v>3584</v>
      </c>
      <c r="H611" s="849">
        <v>1</v>
      </c>
      <c r="I611" s="849">
        <v>86</v>
      </c>
      <c r="J611" s="832"/>
      <c r="K611" s="832">
        <v>86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" customHeight="1" x14ac:dyDescent="0.3">
      <c r="A612" s="831" t="s">
        <v>3475</v>
      </c>
      <c r="B612" s="832" t="s">
        <v>3476</v>
      </c>
      <c r="C612" s="832" t="s">
        <v>614</v>
      </c>
      <c r="D612" s="832" t="s">
        <v>1331</v>
      </c>
      <c r="E612" s="832" t="s">
        <v>3464</v>
      </c>
      <c r="F612" s="832" t="s">
        <v>3583</v>
      </c>
      <c r="G612" s="832" t="s">
        <v>3585</v>
      </c>
      <c r="H612" s="849">
        <v>5</v>
      </c>
      <c r="I612" s="849">
        <v>430</v>
      </c>
      <c r="J612" s="832">
        <v>0.25</v>
      </c>
      <c r="K612" s="832">
        <v>86</v>
      </c>
      <c r="L612" s="849">
        <v>20</v>
      </c>
      <c r="M612" s="849">
        <v>1720</v>
      </c>
      <c r="N612" s="832">
        <v>1</v>
      </c>
      <c r="O612" s="832">
        <v>86</v>
      </c>
      <c r="P612" s="849">
        <v>25</v>
      </c>
      <c r="Q612" s="849">
        <v>2175</v>
      </c>
      <c r="R612" s="837">
        <v>1.2645348837209303</v>
      </c>
      <c r="S612" s="850">
        <v>87</v>
      </c>
    </row>
    <row r="613" spans="1:19" ht="14.4" customHeight="1" x14ac:dyDescent="0.3">
      <c r="A613" s="831" t="s">
        <v>3475</v>
      </c>
      <c r="B613" s="832" t="s">
        <v>3476</v>
      </c>
      <c r="C613" s="832" t="s">
        <v>614</v>
      </c>
      <c r="D613" s="832" t="s">
        <v>1332</v>
      </c>
      <c r="E613" s="832" t="s">
        <v>3461</v>
      </c>
      <c r="F613" s="832" t="s">
        <v>3462</v>
      </c>
      <c r="G613" s="832" t="s">
        <v>3463</v>
      </c>
      <c r="H613" s="849">
        <v>1.2500000000000002</v>
      </c>
      <c r="I613" s="849">
        <v>188.75</v>
      </c>
      <c r="J613" s="832">
        <v>0.59523809523809523</v>
      </c>
      <c r="K613" s="832">
        <v>150.99999999999997</v>
      </c>
      <c r="L613" s="849">
        <v>2.1</v>
      </c>
      <c r="M613" s="849">
        <v>317.10000000000002</v>
      </c>
      <c r="N613" s="832">
        <v>1</v>
      </c>
      <c r="O613" s="832">
        <v>151</v>
      </c>
      <c r="P613" s="849">
        <v>2.6</v>
      </c>
      <c r="Q613" s="849">
        <v>180.95999999999998</v>
      </c>
      <c r="R613" s="837">
        <v>0.57067171239356662</v>
      </c>
      <c r="S613" s="850">
        <v>69.599999999999994</v>
      </c>
    </row>
    <row r="614" spans="1:19" ht="14.4" customHeight="1" x14ac:dyDescent="0.3">
      <c r="A614" s="831" t="s">
        <v>3475</v>
      </c>
      <c r="B614" s="832" t="s">
        <v>3476</v>
      </c>
      <c r="C614" s="832" t="s">
        <v>614</v>
      </c>
      <c r="D614" s="832" t="s">
        <v>1332</v>
      </c>
      <c r="E614" s="832" t="s">
        <v>3461</v>
      </c>
      <c r="F614" s="832" t="s">
        <v>3477</v>
      </c>
      <c r="G614" s="832" t="s">
        <v>793</v>
      </c>
      <c r="H614" s="849">
        <v>21</v>
      </c>
      <c r="I614" s="849">
        <v>443.73</v>
      </c>
      <c r="J614" s="832">
        <v>0.69506578947368425</v>
      </c>
      <c r="K614" s="832">
        <v>21.130000000000003</v>
      </c>
      <c r="L614" s="849">
        <v>38</v>
      </c>
      <c r="M614" s="849">
        <v>638.4</v>
      </c>
      <c r="N614" s="832">
        <v>1</v>
      </c>
      <c r="O614" s="832">
        <v>16.8</v>
      </c>
      <c r="P614" s="849">
        <v>49</v>
      </c>
      <c r="Q614" s="849">
        <v>823.2</v>
      </c>
      <c r="R614" s="837">
        <v>1.2894736842105263</v>
      </c>
      <c r="S614" s="850">
        <v>16.8</v>
      </c>
    </row>
    <row r="615" spans="1:19" ht="14.4" customHeight="1" x14ac:dyDescent="0.3">
      <c r="A615" s="831" t="s">
        <v>3475</v>
      </c>
      <c r="B615" s="832" t="s">
        <v>3476</v>
      </c>
      <c r="C615" s="832" t="s">
        <v>614</v>
      </c>
      <c r="D615" s="832" t="s">
        <v>1332</v>
      </c>
      <c r="E615" s="832" t="s">
        <v>3461</v>
      </c>
      <c r="F615" s="832" t="s">
        <v>3478</v>
      </c>
      <c r="G615" s="832" t="s">
        <v>798</v>
      </c>
      <c r="H615" s="849">
        <v>0.8</v>
      </c>
      <c r="I615" s="849">
        <v>211.24</v>
      </c>
      <c r="J615" s="832">
        <v>1.2570068432014281</v>
      </c>
      <c r="K615" s="832">
        <v>264.05</v>
      </c>
      <c r="L615" s="849">
        <v>0.8</v>
      </c>
      <c r="M615" s="849">
        <v>168.05</v>
      </c>
      <c r="N615" s="832">
        <v>1</v>
      </c>
      <c r="O615" s="832">
        <v>210.0625</v>
      </c>
      <c r="P615" s="849">
        <v>0.60000000000000009</v>
      </c>
      <c r="Q615" s="849">
        <v>126.03</v>
      </c>
      <c r="R615" s="837">
        <v>0.74995537042546856</v>
      </c>
      <c r="S615" s="850">
        <v>210.04999999999998</v>
      </c>
    </row>
    <row r="616" spans="1:19" ht="14.4" customHeight="1" x14ac:dyDescent="0.3">
      <c r="A616" s="831" t="s">
        <v>3475</v>
      </c>
      <c r="B616" s="832" t="s">
        <v>3476</v>
      </c>
      <c r="C616" s="832" t="s">
        <v>614</v>
      </c>
      <c r="D616" s="832" t="s">
        <v>1332</v>
      </c>
      <c r="E616" s="832" t="s">
        <v>3464</v>
      </c>
      <c r="F616" s="832" t="s">
        <v>3486</v>
      </c>
      <c r="G616" s="832" t="s">
        <v>3487</v>
      </c>
      <c r="H616" s="849">
        <v>2</v>
      </c>
      <c r="I616" s="849">
        <v>166</v>
      </c>
      <c r="J616" s="832">
        <v>0.33333333333333331</v>
      </c>
      <c r="K616" s="832">
        <v>83</v>
      </c>
      <c r="L616" s="849">
        <v>6</v>
      </c>
      <c r="M616" s="849">
        <v>498</v>
      </c>
      <c r="N616" s="832">
        <v>1</v>
      </c>
      <c r="O616" s="832">
        <v>83</v>
      </c>
      <c r="P616" s="849">
        <v>4</v>
      </c>
      <c r="Q616" s="849">
        <v>332</v>
      </c>
      <c r="R616" s="837">
        <v>0.66666666666666663</v>
      </c>
      <c r="S616" s="850">
        <v>83</v>
      </c>
    </row>
    <row r="617" spans="1:19" ht="14.4" customHeight="1" x14ac:dyDescent="0.3">
      <c r="A617" s="831" t="s">
        <v>3475</v>
      </c>
      <c r="B617" s="832" t="s">
        <v>3476</v>
      </c>
      <c r="C617" s="832" t="s">
        <v>614</v>
      </c>
      <c r="D617" s="832" t="s">
        <v>1332</v>
      </c>
      <c r="E617" s="832" t="s">
        <v>3464</v>
      </c>
      <c r="F617" s="832" t="s">
        <v>3486</v>
      </c>
      <c r="G617" s="832" t="s">
        <v>3488</v>
      </c>
      <c r="H617" s="849">
        <v>1</v>
      </c>
      <c r="I617" s="849">
        <v>83</v>
      </c>
      <c r="J617" s="832"/>
      <c r="K617" s="832">
        <v>83</v>
      </c>
      <c r="L617" s="849"/>
      <c r="M617" s="849"/>
      <c r="N617" s="832"/>
      <c r="O617" s="832"/>
      <c r="P617" s="849">
        <v>4</v>
      </c>
      <c r="Q617" s="849">
        <v>332</v>
      </c>
      <c r="R617" s="837"/>
      <c r="S617" s="850">
        <v>83</v>
      </c>
    </row>
    <row r="618" spans="1:19" ht="14.4" customHeight="1" x14ac:dyDescent="0.3">
      <c r="A618" s="831" t="s">
        <v>3475</v>
      </c>
      <c r="B618" s="832" t="s">
        <v>3476</v>
      </c>
      <c r="C618" s="832" t="s">
        <v>614</v>
      </c>
      <c r="D618" s="832" t="s">
        <v>1332</v>
      </c>
      <c r="E618" s="832" t="s">
        <v>3464</v>
      </c>
      <c r="F618" s="832" t="s">
        <v>3489</v>
      </c>
      <c r="G618" s="832" t="s">
        <v>3490</v>
      </c>
      <c r="H618" s="849">
        <v>1</v>
      </c>
      <c r="I618" s="849">
        <v>106</v>
      </c>
      <c r="J618" s="832">
        <v>1</v>
      </c>
      <c r="K618" s="832">
        <v>106</v>
      </c>
      <c r="L618" s="849">
        <v>1</v>
      </c>
      <c r="M618" s="849">
        <v>106</v>
      </c>
      <c r="N618" s="832">
        <v>1</v>
      </c>
      <c r="O618" s="832">
        <v>106</v>
      </c>
      <c r="P618" s="849">
        <v>1</v>
      </c>
      <c r="Q618" s="849">
        <v>106</v>
      </c>
      <c r="R618" s="837">
        <v>1</v>
      </c>
      <c r="S618" s="850">
        <v>106</v>
      </c>
    </row>
    <row r="619" spans="1:19" ht="14.4" customHeight="1" x14ac:dyDescent="0.3">
      <c r="A619" s="831" t="s">
        <v>3475</v>
      </c>
      <c r="B619" s="832" t="s">
        <v>3476</v>
      </c>
      <c r="C619" s="832" t="s">
        <v>614</v>
      </c>
      <c r="D619" s="832" t="s">
        <v>1332</v>
      </c>
      <c r="E619" s="832" t="s">
        <v>3464</v>
      </c>
      <c r="F619" s="832" t="s">
        <v>3489</v>
      </c>
      <c r="G619" s="832" t="s">
        <v>3491</v>
      </c>
      <c r="H619" s="849"/>
      <c r="I619" s="849"/>
      <c r="J619" s="832"/>
      <c r="K619" s="832"/>
      <c r="L619" s="849">
        <v>2</v>
      </c>
      <c r="M619" s="849">
        <v>212</v>
      </c>
      <c r="N619" s="832">
        <v>1</v>
      </c>
      <c r="O619" s="832">
        <v>106</v>
      </c>
      <c r="P619" s="849">
        <v>1</v>
      </c>
      <c r="Q619" s="849">
        <v>106</v>
      </c>
      <c r="R619" s="837">
        <v>0.5</v>
      </c>
      <c r="S619" s="850">
        <v>106</v>
      </c>
    </row>
    <row r="620" spans="1:19" ht="14.4" customHeight="1" x14ac:dyDescent="0.3">
      <c r="A620" s="831" t="s">
        <v>3475</v>
      </c>
      <c r="B620" s="832" t="s">
        <v>3476</v>
      </c>
      <c r="C620" s="832" t="s">
        <v>614</v>
      </c>
      <c r="D620" s="832" t="s">
        <v>1332</v>
      </c>
      <c r="E620" s="832" t="s">
        <v>3464</v>
      </c>
      <c r="F620" s="832" t="s">
        <v>3492</v>
      </c>
      <c r="G620" s="832" t="s">
        <v>3493</v>
      </c>
      <c r="H620" s="849">
        <v>11</v>
      </c>
      <c r="I620" s="849">
        <v>407</v>
      </c>
      <c r="J620" s="832">
        <v>5.5</v>
      </c>
      <c r="K620" s="832">
        <v>37</v>
      </c>
      <c r="L620" s="849">
        <v>2</v>
      </c>
      <c r="M620" s="849">
        <v>74</v>
      </c>
      <c r="N620" s="832">
        <v>1</v>
      </c>
      <c r="O620" s="832">
        <v>37</v>
      </c>
      <c r="P620" s="849">
        <v>5</v>
      </c>
      <c r="Q620" s="849">
        <v>185</v>
      </c>
      <c r="R620" s="837">
        <v>2.5</v>
      </c>
      <c r="S620" s="850">
        <v>37</v>
      </c>
    </row>
    <row r="621" spans="1:19" ht="14.4" customHeight="1" x14ac:dyDescent="0.3">
      <c r="A621" s="831" t="s">
        <v>3475</v>
      </c>
      <c r="B621" s="832" t="s">
        <v>3476</v>
      </c>
      <c r="C621" s="832" t="s">
        <v>614</v>
      </c>
      <c r="D621" s="832" t="s">
        <v>1332</v>
      </c>
      <c r="E621" s="832" t="s">
        <v>3464</v>
      </c>
      <c r="F621" s="832" t="s">
        <v>3492</v>
      </c>
      <c r="G621" s="832" t="s">
        <v>3494</v>
      </c>
      <c r="H621" s="849">
        <v>13</v>
      </c>
      <c r="I621" s="849">
        <v>481</v>
      </c>
      <c r="J621" s="832">
        <v>3.25</v>
      </c>
      <c r="K621" s="832">
        <v>37</v>
      </c>
      <c r="L621" s="849">
        <v>4</v>
      </c>
      <c r="M621" s="849">
        <v>148</v>
      </c>
      <c r="N621" s="832">
        <v>1</v>
      </c>
      <c r="O621" s="832">
        <v>37</v>
      </c>
      <c r="P621" s="849">
        <v>7</v>
      </c>
      <c r="Q621" s="849">
        <v>259</v>
      </c>
      <c r="R621" s="837">
        <v>1.75</v>
      </c>
      <c r="S621" s="850">
        <v>37</v>
      </c>
    </row>
    <row r="622" spans="1:19" ht="14.4" customHeight="1" x14ac:dyDescent="0.3">
      <c r="A622" s="831" t="s">
        <v>3475</v>
      </c>
      <c r="B622" s="832" t="s">
        <v>3476</v>
      </c>
      <c r="C622" s="832" t="s">
        <v>614</v>
      </c>
      <c r="D622" s="832" t="s">
        <v>1332</v>
      </c>
      <c r="E622" s="832" t="s">
        <v>3464</v>
      </c>
      <c r="F622" s="832" t="s">
        <v>3515</v>
      </c>
      <c r="G622" s="832" t="s">
        <v>3516</v>
      </c>
      <c r="H622" s="849">
        <v>48</v>
      </c>
      <c r="I622" s="849">
        <v>12048</v>
      </c>
      <c r="J622" s="832">
        <v>0.92307692307692313</v>
      </c>
      <c r="K622" s="832">
        <v>251</v>
      </c>
      <c r="L622" s="849">
        <v>52</v>
      </c>
      <c r="M622" s="849">
        <v>13052</v>
      </c>
      <c r="N622" s="832">
        <v>1</v>
      </c>
      <c r="O622" s="832">
        <v>251</v>
      </c>
      <c r="P622" s="849">
        <v>48</v>
      </c>
      <c r="Q622" s="849">
        <v>12096</v>
      </c>
      <c r="R622" s="837">
        <v>0.92675452038001838</v>
      </c>
      <c r="S622" s="850">
        <v>252</v>
      </c>
    </row>
    <row r="623" spans="1:19" ht="14.4" customHeight="1" x14ac:dyDescent="0.3">
      <c r="A623" s="831" t="s">
        <v>3475</v>
      </c>
      <c r="B623" s="832" t="s">
        <v>3476</v>
      </c>
      <c r="C623" s="832" t="s">
        <v>614</v>
      </c>
      <c r="D623" s="832" t="s">
        <v>1332</v>
      </c>
      <c r="E623" s="832" t="s">
        <v>3464</v>
      </c>
      <c r="F623" s="832" t="s">
        <v>3515</v>
      </c>
      <c r="G623" s="832" t="s">
        <v>3517</v>
      </c>
      <c r="H623" s="849">
        <v>40</v>
      </c>
      <c r="I623" s="849">
        <v>10040</v>
      </c>
      <c r="J623" s="832">
        <v>0.57971014492753625</v>
      </c>
      <c r="K623" s="832">
        <v>251</v>
      </c>
      <c r="L623" s="849">
        <v>69</v>
      </c>
      <c r="M623" s="849">
        <v>17319</v>
      </c>
      <c r="N623" s="832">
        <v>1</v>
      </c>
      <c r="O623" s="832">
        <v>251</v>
      </c>
      <c r="P623" s="849">
        <v>65</v>
      </c>
      <c r="Q623" s="849">
        <v>16380</v>
      </c>
      <c r="R623" s="837">
        <v>0.9457820890351637</v>
      </c>
      <c r="S623" s="850">
        <v>252</v>
      </c>
    </row>
    <row r="624" spans="1:19" ht="14.4" customHeight="1" x14ac:dyDescent="0.3">
      <c r="A624" s="831" t="s">
        <v>3475</v>
      </c>
      <c r="B624" s="832" t="s">
        <v>3476</v>
      </c>
      <c r="C624" s="832" t="s">
        <v>614</v>
      </c>
      <c r="D624" s="832" t="s">
        <v>1332</v>
      </c>
      <c r="E624" s="832" t="s">
        <v>3464</v>
      </c>
      <c r="F624" s="832" t="s">
        <v>3518</v>
      </c>
      <c r="G624" s="832" t="s">
        <v>3519</v>
      </c>
      <c r="H624" s="849">
        <v>51</v>
      </c>
      <c r="I624" s="849">
        <v>6426</v>
      </c>
      <c r="J624" s="832">
        <v>0.98076923076923073</v>
      </c>
      <c r="K624" s="832">
        <v>126</v>
      </c>
      <c r="L624" s="849">
        <v>52</v>
      </c>
      <c r="M624" s="849">
        <v>6552</v>
      </c>
      <c r="N624" s="832">
        <v>1</v>
      </c>
      <c r="O624" s="832">
        <v>126</v>
      </c>
      <c r="P624" s="849">
        <v>65</v>
      </c>
      <c r="Q624" s="849">
        <v>8255</v>
      </c>
      <c r="R624" s="837">
        <v>1.2599206349206349</v>
      </c>
      <c r="S624" s="850">
        <v>127</v>
      </c>
    </row>
    <row r="625" spans="1:19" ht="14.4" customHeight="1" x14ac:dyDescent="0.3">
      <c r="A625" s="831" t="s">
        <v>3475</v>
      </c>
      <c r="B625" s="832" t="s">
        <v>3476</v>
      </c>
      <c r="C625" s="832" t="s">
        <v>614</v>
      </c>
      <c r="D625" s="832" t="s">
        <v>1332</v>
      </c>
      <c r="E625" s="832" t="s">
        <v>3464</v>
      </c>
      <c r="F625" s="832" t="s">
        <v>3518</v>
      </c>
      <c r="G625" s="832" t="s">
        <v>3520</v>
      </c>
      <c r="H625" s="849">
        <v>48</v>
      </c>
      <c r="I625" s="849">
        <v>6048</v>
      </c>
      <c r="J625" s="832">
        <v>1.1707317073170731</v>
      </c>
      <c r="K625" s="832">
        <v>126</v>
      </c>
      <c r="L625" s="849">
        <v>41</v>
      </c>
      <c r="M625" s="849">
        <v>5166</v>
      </c>
      <c r="N625" s="832">
        <v>1</v>
      </c>
      <c r="O625" s="832">
        <v>126</v>
      </c>
      <c r="P625" s="849">
        <v>58</v>
      </c>
      <c r="Q625" s="849">
        <v>7366</v>
      </c>
      <c r="R625" s="837">
        <v>1.4258614014711575</v>
      </c>
      <c r="S625" s="850">
        <v>127</v>
      </c>
    </row>
    <row r="626" spans="1:19" ht="14.4" customHeight="1" x14ac:dyDescent="0.3">
      <c r="A626" s="831" t="s">
        <v>3475</v>
      </c>
      <c r="B626" s="832" t="s">
        <v>3476</v>
      </c>
      <c r="C626" s="832" t="s">
        <v>614</v>
      </c>
      <c r="D626" s="832" t="s">
        <v>1332</v>
      </c>
      <c r="E626" s="832" t="s">
        <v>3464</v>
      </c>
      <c r="F626" s="832" t="s">
        <v>3526</v>
      </c>
      <c r="G626" s="832" t="s">
        <v>3527</v>
      </c>
      <c r="H626" s="849">
        <v>26</v>
      </c>
      <c r="I626" s="849">
        <v>4238</v>
      </c>
      <c r="J626" s="832">
        <v>1.1304347826086956</v>
      </c>
      <c r="K626" s="832">
        <v>163</v>
      </c>
      <c r="L626" s="849">
        <v>23</v>
      </c>
      <c r="M626" s="849">
        <v>3749</v>
      </c>
      <c r="N626" s="832">
        <v>1</v>
      </c>
      <c r="O626" s="832">
        <v>163</v>
      </c>
      <c r="P626" s="849">
        <v>35</v>
      </c>
      <c r="Q626" s="849">
        <v>5740</v>
      </c>
      <c r="R626" s="837">
        <v>1.5310749533208856</v>
      </c>
      <c r="S626" s="850">
        <v>164</v>
      </c>
    </row>
    <row r="627" spans="1:19" ht="14.4" customHeight="1" x14ac:dyDescent="0.3">
      <c r="A627" s="831" t="s">
        <v>3475</v>
      </c>
      <c r="B627" s="832" t="s">
        <v>3476</v>
      </c>
      <c r="C627" s="832" t="s">
        <v>614</v>
      </c>
      <c r="D627" s="832" t="s">
        <v>1332</v>
      </c>
      <c r="E627" s="832" t="s">
        <v>3464</v>
      </c>
      <c r="F627" s="832" t="s">
        <v>3526</v>
      </c>
      <c r="G627" s="832" t="s">
        <v>3528</v>
      </c>
      <c r="H627" s="849">
        <v>20</v>
      </c>
      <c r="I627" s="849">
        <v>3260</v>
      </c>
      <c r="J627" s="832">
        <v>0.54054054054054057</v>
      </c>
      <c r="K627" s="832">
        <v>163</v>
      </c>
      <c r="L627" s="849">
        <v>37</v>
      </c>
      <c r="M627" s="849">
        <v>6031</v>
      </c>
      <c r="N627" s="832">
        <v>1</v>
      </c>
      <c r="O627" s="832">
        <v>163</v>
      </c>
      <c r="P627" s="849">
        <v>41</v>
      </c>
      <c r="Q627" s="849">
        <v>6724</v>
      </c>
      <c r="R627" s="837">
        <v>1.1149063173603051</v>
      </c>
      <c r="S627" s="850">
        <v>164</v>
      </c>
    </row>
    <row r="628" spans="1:19" ht="14.4" customHeight="1" x14ac:dyDescent="0.3">
      <c r="A628" s="831" t="s">
        <v>3475</v>
      </c>
      <c r="B628" s="832" t="s">
        <v>3476</v>
      </c>
      <c r="C628" s="832" t="s">
        <v>614</v>
      </c>
      <c r="D628" s="832" t="s">
        <v>1332</v>
      </c>
      <c r="E628" s="832" t="s">
        <v>3464</v>
      </c>
      <c r="F628" s="832" t="s">
        <v>3529</v>
      </c>
      <c r="G628" s="832" t="s">
        <v>3530</v>
      </c>
      <c r="H628" s="849">
        <v>182</v>
      </c>
      <c r="I628" s="849">
        <v>6066.67</v>
      </c>
      <c r="J628" s="832">
        <v>0.879228810476537</v>
      </c>
      <c r="K628" s="832">
        <v>33.333351648351652</v>
      </c>
      <c r="L628" s="849">
        <v>207</v>
      </c>
      <c r="M628" s="849">
        <v>6899.99</v>
      </c>
      <c r="N628" s="832">
        <v>1</v>
      </c>
      <c r="O628" s="832">
        <v>33.333285024154591</v>
      </c>
      <c r="P628" s="849">
        <v>235</v>
      </c>
      <c r="Q628" s="849">
        <v>7833.33</v>
      </c>
      <c r="R628" s="837">
        <v>1.1352668627055982</v>
      </c>
      <c r="S628" s="850">
        <v>33.33331914893617</v>
      </c>
    </row>
    <row r="629" spans="1:19" ht="14.4" customHeight="1" x14ac:dyDescent="0.3">
      <c r="A629" s="831" t="s">
        <v>3475</v>
      </c>
      <c r="B629" s="832" t="s">
        <v>3476</v>
      </c>
      <c r="C629" s="832" t="s">
        <v>614</v>
      </c>
      <c r="D629" s="832" t="s">
        <v>1332</v>
      </c>
      <c r="E629" s="832" t="s">
        <v>3464</v>
      </c>
      <c r="F629" s="832" t="s">
        <v>3529</v>
      </c>
      <c r="G629" s="832" t="s">
        <v>3531</v>
      </c>
      <c r="H629" s="849"/>
      <c r="I629" s="849"/>
      <c r="J629" s="832"/>
      <c r="K629" s="832"/>
      <c r="L629" s="849">
        <v>1</v>
      </c>
      <c r="M629" s="849">
        <v>33.33</v>
      </c>
      <c r="N629" s="832">
        <v>1</v>
      </c>
      <c r="O629" s="832">
        <v>33.33</v>
      </c>
      <c r="P629" s="849"/>
      <c r="Q629" s="849"/>
      <c r="R629" s="837"/>
      <c r="S629" s="850"/>
    </row>
    <row r="630" spans="1:19" ht="14.4" customHeight="1" x14ac:dyDescent="0.3">
      <c r="A630" s="831" t="s">
        <v>3475</v>
      </c>
      <c r="B630" s="832" t="s">
        <v>3476</v>
      </c>
      <c r="C630" s="832" t="s">
        <v>614</v>
      </c>
      <c r="D630" s="832" t="s">
        <v>1332</v>
      </c>
      <c r="E630" s="832" t="s">
        <v>3464</v>
      </c>
      <c r="F630" s="832" t="s">
        <v>3535</v>
      </c>
      <c r="G630" s="832" t="s">
        <v>3536</v>
      </c>
      <c r="H630" s="849">
        <v>5</v>
      </c>
      <c r="I630" s="849">
        <v>185</v>
      </c>
      <c r="J630" s="832">
        <v>2.5</v>
      </c>
      <c r="K630" s="832">
        <v>37</v>
      </c>
      <c r="L630" s="849">
        <v>2</v>
      </c>
      <c r="M630" s="849">
        <v>74</v>
      </c>
      <c r="N630" s="832">
        <v>1</v>
      </c>
      <c r="O630" s="832">
        <v>37</v>
      </c>
      <c r="P630" s="849">
        <v>2</v>
      </c>
      <c r="Q630" s="849">
        <v>74</v>
      </c>
      <c r="R630" s="837">
        <v>1</v>
      </c>
      <c r="S630" s="850">
        <v>37</v>
      </c>
    </row>
    <row r="631" spans="1:19" ht="14.4" customHeight="1" x14ac:dyDescent="0.3">
      <c r="A631" s="831" t="s">
        <v>3475</v>
      </c>
      <c r="B631" s="832" t="s">
        <v>3476</v>
      </c>
      <c r="C631" s="832" t="s">
        <v>614</v>
      </c>
      <c r="D631" s="832" t="s">
        <v>1332</v>
      </c>
      <c r="E631" s="832" t="s">
        <v>3464</v>
      </c>
      <c r="F631" s="832" t="s">
        <v>3535</v>
      </c>
      <c r="G631" s="832" t="s">
        <v>3537</v>
      </c>
      <c r="H631" s="849">
        <v>2</v>
      </c>
      <c r="I631" s="849">
        <v>74</v>
      </c>
      <c r="J631" s="832">
        <v>2</v>
      </c>
      <c r="K631" s="832">
        <v>37</v>
      </c>
      <c r="L631" s="849">
        <v>1</v>
      </c>
      <c r="M631" s="849">
        <v>37</v>
      </c>
      <c r="N631" s="832">
        <v>1</v>
      </c>
      <c r="O631" s="832">
        <v>37</v>
      </c>
      <c r="P631" s="849">
        <v>1</v>
      </c>
      <c r="Q631" s="849">
        <v>37</v>
      </c>
      <c r="R631" s="837">
        <v>1</v>
      </c>
      <c r="S631" s="850">
        <v>37</v>
      </c>
    </row>
    <row r="632" spans="1:19" ht="14.4" customHeight="1" x14ac:dyDescent="0.3">
      <c r="A632" s="831" t="s">
        <v>3475</v>
      </c>
      <c r="B632" s="832" t="s">
        <v>3476</v>
      </c>
      <c r="C632" s="832" t="s">
        <v>614</v>
      </c>
      <c r="D632" s="832" t="s">
        <v>1332</v>
      </c>
      <c r="E632" s="832" t="s">
        <v>3464</v>
      </c>
      <c r="F632" s="832" t="s">
        <v>3469</v>
      </c>
      <c r="G632" s="832" t="s">
        <v>3538</v>
      </c>
      <c r="H632" s="849">
        <v>28</v>
      </c>
      <c r="I632" s="849">
        <v>2408</v>
      </c>
      <c r="J632" s="832">
        <v>1.2173913043478262</v>
      </c>
      <c r="K632" s="832">
        <v>86</v>
      </c>
      <c r="L632" s="849">
        <v>23</v>
      </c>
      <c r="M632" s="849">
        <v>1978</v>
      </c>
      <c r="N632" s="832">
        <v>1</v>
      </c>
      <c r="O632" s="832">
        <v>86</v>
      </c>
      <c r="P632" s="849">
        <v>38</v>
      </c>
      <c r="Q632" s="849">
        <v>3268</v>
      </c>
      <c r="R632" s="837">
        <v>1.6521739130434783</v>
      </c>
      <c r="S632" s="850">
        <v>86</v>
      </c>
    </row>
    <row r="633" spans="1:19" ht="14.4" customHeight="1" x14ac:dyDescent="0.3">
      <c r="A633" s="831" t="s">
        <v>3475</v>
      </c>
      <c r="B633" s="832" t="s">
        <v>3476</v>
      </c>
      <c r="C633" s="832" t="s">
        <v>614</v>
      </c>
      <c r="D633" s="832" t="s">
        <v>1332</v>
      </c>
      <c r="E633" s="832" t="s">
        <v>3464</v>
      </c>
      <c r="F633" s="832" t="s">
        <v>3469</v>
      </c>
      <c r="G633" s="832" t="s">
        <v>3470</v>
      </c>
      <c r="H633" s="849">
        <v>22</v>
      </c>
      <c r="I633" s="849">
        <v>1892</v>
      </c>
      <c r="J633" s="832">
        <v>0.57894736842105265</v>
      </c>
      <c r="K633" s="832">
        <v>86</v>
      </c>
      <c r="L633" s="849">
        <v>38</v>
      </c>
      <c r="M633" s="849">
        <v>3268</v>
      </c>
      <c r="N633" s="832">
        <v>1</v>
      </c>
      <c r="O633" s="832">
        <v>86</v>
      </c>
      <c r="P633" s="849">
        <v>45</v>
      </c>
      <c r="Q633" s="849">
        <v>3870</v>
      </c>
      <c r="R633" s="837">
        <v>1.1842105263157894</v>
      </c>
      <c r="S633" s="850">
        <v>86</v>
      </c>
    </row>
    <row r="634" spans="1:19" ht="14.4" customHeight="1" x14ac:dyDescent="0.3">
      <c r="A634" s="831" t="s">
        <v>3475</v>
      </c>
      <c r="B634" s="832" t="s">
        <v>3476</v>
      </c>
      <c r="C634" s="832" t="s">
        <v>614</v>
      </c>
      <c r="D634" s="832" t="s">
        <v>1332</v>
      </c>
      <c r="E634" s="832" t="s">
        <v>3464</v>
      </c>
      <c r="F634" s="832" t="s">
        <v>3539</v>
      </c>
      <c r="G634" s="832" t="s">
        <v>3541</v>
      </c>
      <c r="H634" s="849">
        <v>2</v>
      </c>
      <c r="I634" s="849">
        <v>308</v>
      </c>
      <c r="J634" s="832"/>
      <c r="K634" s="832">
        <v>154</v>
      </c>
      <c r="L634" s="849"/>
      <c r="M634" s="849"/>
      <c r="N634" s="832"/>
      <c r="O634" s="832"/>
      <c r="P634" s="849">
        <v>1</v>
      </c>
      <c r="Q634" s="849">
        <v>155</v>
      </c>
      <c r="R634" s="837"/>
      <c r="S634" s="850">
        <v>155</v>
      </c>
    </row>
    <row r="635" spans="1:19" ht="14.4" customHeight="1" x14ac:dyDescent="0.3">
      <c r="A635" s="831" t="s">
        <v>3475</v>
      </c>
      <c r="B635" s="832" t="s">
        <v>3476</v>
      </c>
      <c r="C635" s="832" t="s">
        <v>614</v>
      </c>
      <c r="D635" s="832" t="s">
        <v>1332</v>
      </c>
      <c r="E635" s="832" t="s">
        <v>3464</v>
      </c>
      <c r="F635" s="832" t="s">
        <v>3562</v>
      </c>
      <c r="G635" s="832" t="s">
        <v>3563</v>
      </c>
      <c r="H635" s="849"/>
      <c r="I635" s="849"/>
      <c r="J635" s="832"/>
      <c r="K635" s="832"/>
      <c r="L635" s="849">
        <v>1</v>
      </c>
      <c r="M635" s="849">
        <v>59</v>
      </c>
      <c r="N635" s="832">
        <v>1</v>
      </c>
      <c r="O635" s="832">
        <v>59</v>
      </c>
      <c r="P635" s="849"/>
      <c r="Q635" s="849"/>
      <c r="R635" s="837"/>
      <c r="S635" s="850"/>
    </row>
    <row r="636" spans="1:19" ht="14.4" customHeight="1" x14ac:dyDescent="0.3">
      <c r="A636" s="831" t="s">
        <v>3475</v>
      </c>
      <c r="B636" s="832" t="s">
        <v>3476</v>
      </c>
      <c r="C636" s="832" t="s">
        <v>614</v>
      </c>
      <c r="D636" s="832" t="s">
        <v>1332</v>
      </c>
      <c r="E636" s="832" t="s">
        <v>3464</v>
      </c>
      <c r="F636" s="832" t="s">
        <v>3569</v>
      </c>
      <c r="G636" s="832" t="s">
        <v>3571</v>
      </c>
      <c r="H636" s="849"/>
      <c r="I636" s="849"/>
      <c r="J636" s="832"/>
      <c r="K636" s="832"/>
      <c r="L636" s="849"/>
      <c r="M636" s="849"/>
      <c r="N636" s="832"/>
      <c r="O636" s="832"/>
      <c r="P636" s="849">
        <v>1</v>
      </c>
      <c r="Q636" s="849">
        <v>59</v>
      </c>
      <c r="R636" s="837"/>
      <c r="S636" s="850">
        <v>59</v>
      </c>
    </row>
    <row r="637" spans="1:19" ht="14.4" customHeight="1" x14ac:dyDescent="0.3">
      <c r="A637" s="831" t="s">
        <v>3475</v>
      </c>
      <c r="B637" s="832" t="s">
        <v>3476</v>
      </c>
      <c r="C637" s="832" t="s">
        <v>614</v>
      </c>
      <c r="D637" s="832" t="s">
        <v>1332</v>
      </c>
      <c r="E637" s="832" t="s">
        <v>3464</v>
      </c>
      <c r="F637" s="832" t="s">
        <v>3583</v>
      </c>
      <c r="G637" s="832" t="s">
        <v>3584</v>
      </c>
      <c r="H637" s="849"/>
      <c r="I637" s="849"/>
      <c r="J637" s="832"/>
      <c r="K637" s="832"/>
      <c r="L637" s="849">
        <v>1</v>
      </c>
      <c r="M637" s="849">
        <v>86</v>
      </c>
      <c r="N637" s="832">
        <v>1</v>
      </c>
      <c r="O637" s="832">
        <v>86</v>
      </c>
      <c r="P637" s="849">
        <v>1</v>
      </c>
      <c r="Q637" s="849">
        <v>87</v>
      </c>
      <c r="R637" s="837">
        <v>1.0116279069767442</v>
      </c>
      <c r="S637" s="850">
        <v>87</v>
      </c>
    </row>
    <row r="638" spans="1:19" ht="14.4" customHeight="1" x14ac:dyDescent="0.3">
      <c r="A638" s="831" t="s">
        <v>3475</v>
      </c>
      <c r="B638" s="832" t="s">
        <v>3476</v>
      </c>
      <c r="C638" s="832" t="s">
        <v>614</v>
      </c>
      <c r="D638" s="832" t="s">
        <v>1332</v>
      </c>
      <c r="E638" s="832" t="s">
        <v>3464</v>
      </c>
      <c r="F638" s="832" t="s">
        <v>3583</v>
      </c>
      <c r="G638" s="832" t="s">
        <v>3585</v>
      </c>
      <c r="H638" s="849">
        <v>4</v>
      </c>
      <c r="I638" s="849">
        <v>344</v>
      </c>
      <c r="J638" s="832"/>
      <c r="K638" s="832">
        <v>86</v>
      </c>
      <c r="L638" s="849"/>
      <c r="M638" s="849"/>
      <c r="N638" s="832"/>
      <c r="O638" s="832"/>
      <c r="P638" s="849">
        <v>5</v>
      </c>
      <c r="Q638" s="849">
        <v>435</v>
      </c>
      <c r="R638" s="837"/>
      <c r="S638" s="850">
        <v>87</v>
      </c>
    </row>
    <row r="639" spans="1:19" ht="14.4" customHeight="1" x14ac:dyDescent="0.3">
      <c r="A639" s="831" t="s">
        <v>3475</v>
      </c>
      <c r="B639" s="832" t="s">
        <v>3476</v>
      </c>
      <c r="C639" s="832" t="s">
        <v>614</v>
      </c>
      <c r="D639" s="832" t="s">
        <v>1333</v>
      </c>
      <c r="E639" s="832" t="s">
        <v>3461</v>
      </c>
      <c r="F639" s="832" t="s">
        <v>3462</v>
      </c>
      <c r="G639" s="832" t="s">
        <v>3463</v>
      </c>
      <c r="H639" s="849">
        <v>0.9</v>
      </c>
      <c r="I639" s="849">
        <v>135.9</v>
      </c>
      <c r="J639" s="832">
        <v>0.8571428571428571</v>
      </c>
      <c r="K639" s="832">
        <v>151</v>
      </c>
      <c r="L639" s="849">
        <v>1.05</v>
      </c>
      <c r="M639" s="849">
        <v>158.55000000000001</v>
      </c>
      <c r="N639" s="832">
        <v>1</v>
      </c>
      <c r="O639" s="832">
        <v>151</v>
      </c>
      <c r="P639" s="849">
        <v>1.35</v>
      </c>
      <c r="Q639" s="849">
        <v>93.96</v>
      </c>
      <c r="R639" s="837">
        <v>0.59262062440870378</v>
      </c>
      <c r="S639" s="850">
        <v>69.599999999999994</v>
      </c>
    </row>
    <row r="640" spans="1:19" ht="14.4" customHeight="1" x14ac:dyDescent="0.3">
      <c r="A640" s="831" t="s">
        <v>3475</v>
      </c>
      <c r="B640" s="832" t="s">
        <v>3476</v>
      </c>
      <c r="C640" s="832" t="s">
        <v>614</v>
      </c>
      <c r="D640" s="832" t="s">
        <v>1333</v>
      </c>
      <c r="E640" s="832" t="s">
        <v>3461</v>
      </c>
      <c r="F640" s="832" t="s">
        <v>3477</v>
      </c>
      <c r="G640" s="832" t="s">
        <v>793</v>
      </c>
      <c r="H640" s="849">
        <v>16</v>
      </c>
      <c r="I640" s="849">
        <v>338.08</v>
      </c>
      <c r="J640" s="832">
        <v>1.1179894179894181</v>
      </c>
      <c r="K640" s="832">
        <v>21.13</v>
      </c>
      <c r="L640" s="849">
        <v>18</v>
      </c>
      <c r="M640" s="849">
        <v>302.39999999999998</v>
      </c>
      <c r="N640" s="832">
        <v>1</v>
      </c>
      <c r="O640" s="832">
        <v>16.799999999999997</v>
      </c>
      <c r="P640" s="849">
        <v>26</v>
      </c>
      <c r="Q640" s="849">
        <v>436.8</v>
      </c>
      <c r="R640" s="837">
        <v>1.4444444444444446</v>
      </c>
      <c r="S640" s="850">
        <v>16.8</v>
      </c>
    </row>
    <row r="641" spans="1:19" ht="14.4" customHeight="1" x14ac:dyDescent="0.3">
      <c r="A641" s="831" t="s">
        <v>3475</v>
      </c>
      <c r="B641" s="832" t="s">
        <v>3476</v>
      </c>
      <c r="C641" s="832" t="s">
        <v>614</v>
      </c>
      <c r="D641" s="832" t="s">
        <v>1333</v>
      </c>
      <c r="E641" s="832" t="s">
        <v>3461</v>
      </c>
      <c r="F641" s="832" t="s">
        <v>3478</v>
      </c>
      <c r="G641" s="832" t="s">
        <v>798</v>
      </c>
      <c r="H641" s="849">
        <v>0.4</v>
      </c>
      <c r="I641" s="849">
        <v>105.62</v>
      </c>
      <c r="J641" s="832">
        <v>0.83805443148456715</v>
      </c>
      <c r="K641" s="832">
        <v>264.05</v>
      </c>
      <c r="L641" s="849">
        <v>0.6</v>
      </c>
      <c r="M641" s="849">
        <v>126.03</v>
      </c>
      <c r="N641" s="832">
        <v>1</v>
      </c>
      <c r="O641" s="832">
        <v>210.05</v>
      </c>
      <c r="P641" s="849">
        <v>0.2</v>
      </c>
      <c r="Q641" s="849">
        <v>42.01</v>
      </c>
      <c r="R641" s="837">
        <v>0.33333333333333331</v>
      </c>
      <c r="S641" s="850">
        <v>210.04999999999998</v>
      </c>
    </row>
    <row r="642" spans="1:19" ht="14.4" customHeight="1" x14ac:dyDescent="0.3">
      <c r="A642" s="831" t="s">
        <v>3475</v>
      </c>
      <c r="B642" s="832" t="s">
        <v>3476</v>
      </c>
      <c r="C642" s="832" t="s">
        <v>614</v>
      </c>
      <c r="D642" s="832" t="s">
        <v>1333</v>
      </c>
      <c r="E642" s="832" t="s">
        <v>3464</v>
      </c>
      <c r="F642" s="832" t="s">
        <v>3489</v>
      </c>
      <c r="G642" s="832" t="s">
        <v>3490</v>
      </c>
      <c r="H642" s="849">
        <v>7</v>
      </c>
      <c r="I642" s="849">
        <v>742</v>
      </c>
      <c r="J642" s="832">
        <v>0.875</v>
      </c>
      <c r="K642" s="832">
        <v>106</v>
      </c>
      <c r="L642" s="849">
        <v>8</v>
      </c>
      <c r="M642" s="849">
        <v>848</v>
      </c>
      <c r="N642" s="832">
        <v>1</v>
      </c>
      <c r="O642" s="832">
        <v>106</v>
      </c>
      <c r="P642" s="849">
        <v>17</v>
      </c>
      <c r="Q642" s="849">
        <v>1802</v>
      </c>
      <c r="R642" s="837">
        <v>2.125</v>
      </c>
      <c r="S642" s="850">
        <v>106</v>
      </c>
    </row>
    <row r="643" spans="1:19" ht="14.4" customHeight="1" x14ac:dyDescent="0.3">
      <c r="A643" s="831" t="s">
        <v>3475</v>
      </c>
      <c r="B643" s="832" t="s">
        <v>3476</v>
      </c>
      <c r="C643" s="832" t="s">
        <v>614</v>
      </c>
      <c r="D643" s="832" t="s">
        <v>1333</v>
      </c>
      <c r="E643" s="832" t="s">
        <v>3464</v>
      </c>
      <c r="F643" s="832" t="s">
        <v>3489</v>
      </c>
      <c r="G643" s="832" t="s">
        <v>3491</v>
      </c>
      <c r="H643" s="849">
        <v>20</v>
      </c>
      <c r="I643" s="849">
        <v>2120</v>
      </c>
      <c r="J643" s="832">
        <v>1.5384615384615385</v>
      </c>
      <c r="K643" s="832">
        <v>106</v>
      </c>
      <c r="L643" s="849">
        <v>13</v>
      </c>
      <c r="M643" s="849">
        <v>1378</v>
      </c>
      <c r="N643" s="832">
        <v>1</v>
      </c>
      <c r="O643" s="832">
        <v>106</v>
      </c>
      <c r="P643" s="849">
        <v>19</v>
      </c>
      <c r="Q643" s="849">
        <v>2014</v>
      </c>
      <c r="R643" s="837">
        <v>1.4615384615384615</v>
      </c>
      <c r="S643" s="850">
        <v>106</v>
      </c>
    </row>
    <row r="644" spans="1:19" ht="14.4" customHeight="1" x14ac:dyDescent="0.3">
      <c r="A644" s="831" t="s">
        <v>3475</v>
      </c>
      <c r="B644" s="832" t="s">
        <v>3476</v>
      </c>
      <c r="C644" s="832" t="s">
        <v>614</v>
      </c>
      <c r="D644" s="832" t="s">
        <v>1333</v>
      </c>
      <c r="E644" s="832" t="s">
        <v>3464</v>
      </c>
      <c r="F644" s="832" t="s">
        <v>3492</v>
      </c>
      <c r="G644" s="832" t="s">
        <v>3493</v>
      </c>
      <c r="H644" s="849"/>
      <c r="I644" s="849"/>
      <c r="J644" s="832"/>
      <c r="K644" s="832"/>
      <c r="L644" s="849">
        <v>2</v>
      </c>
      <c r="M644" s="849">
        <v>74</v>
      </c>
      <c r="N644" s="832">
        <v>1</v>
      </c>
      <c r="O644" s="832">
        <v>37</v>
      </c>
      <c r="P644" s="849"/>
      <c r="Q644" s="849"/>
      <c r="R644" s="837"/>
      <c r="S644" s="850"/>
    </row>
    <row r="645" spans="1:19" ht="14.4" customHeight="1" x14ac:dyDescent="0.3">
      <c r="A645" s="831" t="s">
        <v>3475</v>
      </c>
      <c r="B645" s="832" t="s">
        <v>3476</v>
      </c>
      <c r="C645" s="832" t="s">
        <v>614</v>
      </c>
      <c r="D645" s="832" t="s">
        <v>1333</v>
      </c>
      <c r="E645" s="832" t="s">
        <v>3464</v>
      </c>
      <c r="F645" s="832" t="s">
        <v>3492</v>
      </c>
      <c r="G645" s="832" t="s">
        <v>3494</v>
      </c>
      <c r="H645" s="849">
        <v>2</v>
      </c>
      <c r="I645" s="849">
        <v>74</v>
      </c>
      <c r="J645" s="832">
        <v>1</v>
      </c>
      <c r="K645" s="832">
        <v>37</v>
      </c>
      <c r="L645" s="849">
        <v>2</v>
      </c>
      <c r="M645" s="849">
        <v>74</v>
      </c>
      <c r="N645" s="832">
        <v>1</v>
      </c>
      <c r="O645" s="832">
        <v>37</v>
      </c>
      <c r="P645" s="849"/>
      <c r="Q645" s="849"/>
      <c r="R645" s="837"/>
      <c r="S645" s="850"/>
    </row>
    <row r="646" spans="1:19" ht="14.4" customHeight="1" x14ac:dyDescent="0.3">
      <c r="A646" s="831" t="s">
        <v>3475</v>
      </c>
      <c r="B646" s="832" t="s">
        <v>3476</v>
      </c>
      <c r="C646" s="832" t="s">
        <v>614</v>
      </c>
      <c r="D646" s="832" t="s">
        <v>1333</v>
      </c>
      <c r="E646" s="832" t="s">
        <v>3464</v>
      </c>
      <c r="F646" s="832" t="s">
        <v>3497</v>
      </c>
      <c r="G646" s="832" t="s">
        <v>3498</v>
      </c>
      <c r="H646" s="849">
        <v>1</v>
      </c>
      <c r="I646" s="849">
        <v>5</v>
      </c>
      <c r="J646" s="832">
        <v>0.5</v>
      </c>
      <c r="K646" s="832">
        <v>5</v>
      </c>
      <c r="L646" s="849">
        <v>2</v>
      </c>
      <c r="M646" s="849">
        <v>10</v>
      </c>
      <c r="N646" s="832">
        <v>1</v>
      </c>
      <c r="O646" s="832">
        <v>5</v>
      </c>
      <c r="P646" s="849">
        <v>1</v>
      </c>
      <c r="Q646" s="849">
        <v>5</v>
      </c>
      <c r="R646" s="837">
        <v>0.5</v>
      </c>
      <c r="S646" s="850">
        <v>5</v>
      </c>
    </row>
    <row r="647" spans="1:19" ht="14.4" customHeight="1" x14ac:dyDescent="0.3">
      <c r="A647" s="831" t="s">
        <v>3475</v>
      </c>
      <c r="B647" s="832" t="s">
        <v>3476</v>
      </c>
      <c r="C647" s="832" t="s">
        <v>614</v>
      </c>
      <c r="D647" s="832" t="s">
        <v>1333</v>
      </c>
      <c r="E647" s="832" t="s">
        <v>3464</v>
      </c>
      <c r="F647" s="832" t="s">
        <v>3502</v>
      </c>
      <c r="G647" s="832" t="s">
        <v>3503</v>
      </c>
      <c r="H647" s="849"/>
      <c r="I647" s="849"/>
      <c r="J647" s="832"/>
      <c r="K647" s="832"/>
      <c r="L647" s="849"/>
      <c r="M647" s="849"/>
      <c r="N647" s="832"/>
      <c r="O647" s="832"/>
      <c r="P647" s="849">
        <v>1</v>
      </c>
      <c r="Q647" s="849">
        <v>382</v>
      </c>
      <c r="R647" s="837"/>
      <c r="S647" s="850">
        <v>382</v>
      </c>
    </row>
    <row r="648" spans="1:19" ht="14.4" customHeight="1" x14ac:dyDescent="0.3">
      <c r="A648" s="831" t="s">
        <v>3475</v>
      </c>
      <c r="B648" s="832" t="s">
        <v>3476</v>
      </c>
      <c r="C648" s="832" t="s">
        <v>614</v>
      </c>
      <c r="D648" s="832" t="s">
        <v>1333</v>
      </c>
      <c r="E648" s="832" t="s">
        <v>3464</v>
      </c>
      <c r="F648" s="832" t="s">
        <v>3502</v>
      </c>
      <c r="G648" s="832" t="s">
        <v>3504</v>
      </c>
      <c r="H648" s="849"/>
      <c r="I648" s="849"/>
      <c r="J648" s="832"/>
      <c r="K648" s="832"/>
      <c r="L648" s="849">
        <v>1</v>
      </c>
      <c r="M648" s="849">
        <v>309</v>
      </c>
      <c r="N648" s="832">
        <v>1</v>
      </c>
      <c r="O648" s="832">
        <v>309</v>
      </c>
      <c r="P648" s="849"/>
      <c r="Q648" s="849"/>
      <c r="R648" s="837"/>
      <c r="S648" s="850"/>
    </row>
    <row r="649" spans="1:19" ht="14.4" customHeight="1" x14ac:dyDescent="0.3">
      <c r="A649" s="831" t="s">
        <v>3475</v>
      </c>
      <c r="B649" s="832" t="s">
        <v>3476</v>
      </c>
      <c r="C649" s="832" t="s">
        <v>614</v>
      </c>
      <c r="D649" s="832" t="s">
        <v>1333</v>
      </c>
      <c r="E649" s="832" t="s">
        <v>3464</v>
      </c>
      <c r="F649" s="832" t="s">
        <v>3515</v>
      </c>
      <c r="G649" s="832" t="s">
        <v>3516</v>
      </c>
      <c r="H649" s="849">
        <v>34</v>
      </c>
      <c r="I649" s="849">
        <v>8534</v>
      </c>
      <c r="J649" s="832">
        <v>0.89473684210526316</v>
      </c>
      <c r="K649" s="832">
        <v>251</v>
      </c>
      <c r="L649" s="849">
        <v>38</v>
      </c>
      <c r="M649" s="849">
        <v>9538</v>
      </c>
      <c r="N649" s="832">
        <v>1</v>
      </c>
      <c r="O649" s="832">
        <v>251</v>
      </c>
      <c r="P649" s="849">
        <v>54</v>
      </c>
      <c r="Q649" s="849">
        <v>13608</v>
      </c>
      <c r="R649" s="837">
        <v>1.4267141958481862</v>
      </c>
      <c r="S649" s="850">
        <v>252</v>
      </c>
    </row>
    <row r="650" spans="1:19" ht="14.4" customHeight="1" x14ac:dyDescent="0.3">
      <c r="A650" s="831" t="s">
        <v>3475</v>
      </c>
      <c r="B650" s="832" t="s">
        <v>3476</v>
      </c>
      <c r="C650" s="832" t="s">
        <v>614</v>
      </c>
      <c r="D650" s="832" t="s">
        <v>1333</v>
      </c>
      <c r="E650" s="832" t="s">
        <v>3464</v>
      </c>
      <c r="F650" s="832" t="s">
        <v>3515</v>
      </c>
      <c r="G650" s="832" t="s">
        <v>3517</v>
      </c>
      <c r="H650" s="849">
        <v>47</v>
      </c>
      <c r="I650" s="849">
        <v>11797</v>
      </c>
      <c r="J650" s="832">
        <v>1.6206896551724137</v>
      </c>
      <c r="K650" s="832">
        <v>251</v>
      </c>
      <c r="L650" s="849">
        <v>29</v>
      </c>
      <c r="M650" s="849">
        <v>7279</v>
      </c>
      <c r="N650" s="832">
        <v>1</v>
      </c>
      <c r="O650" s="832">
        <v>251</v>
      </c>
      <c r="P650" s="849">
        <v>70</v>
      </c>
      <c r="Q650" s="849">
        <v>17640</v>
      </c>
      <c r="R650" s="837">
        <v>2.4234098090397032</v>
      </c>
      <c r="S650" s="850">
        <v>252</v>
      </c>
    </row>
    <row r="651" spans="1:19" ht="14.4" customHeight="1" x14ac:dyDescent="0.3">
      <c r="A651" s="831" t="s">
        <v>3475</v>
      </c>
      <c r="B651" s="832" t="s">
        <v>3476</v>
      </c>
      <c r="C651" s="832" t="s">
        <v>614</v>
      </c>
      <c r="D651" s="832" t="s">
        <v>1333</v>
      </c>
      <c r="E651" s="832" t="s">
        <v>3464</v>
      </c>
      <c r="F651" s="832" t="s">
        <v>3518</v>
      </c>
      <c r="G651" s="832" t="s">
        <v>3519</v>
      </c>
      <c r="H651" s="849">
        <v>91</v>
      </c>
      <c r="I651" s="849">
        <v>11466</v>
      </c>
      <c r="J651" s="832">
        <v>1.1375</v>
      </c>
      <c r="K651" s="832">
        <v>126</v>
      </c>
      <c r="L651" s="849">
        <v>80</v>
      </c>
      <c r="M651" s="849">
        <v>10080</v>
      </c>
      <c r="N651" s="832">
        <v>1</v>
      </c>
      <c r="O651" s="832">
        <v>126</v>
      </c>
      <c r="P651" s="849">
        <v>126</v>
      </c>
      <c r="Q651" s="849">
        <v>16002</v>
      </c>
      <c r="R651" s="837">
        <v>1.5874999999999999</v>
      </c>
      <c r="S651" s="850">
        <v>127</v>
      </c>
    </row>
    <row r="652" spans="1:19" ht="14.4" customHeight="1" x14ac:dyDescent="0.3">
      <c r="A652" s="831" t="s">
        <v>3475</v>
      </c>
      <c r="B652" s="832" t="s">
        <v>3476</v>
      </c>
      <c r="C652" s="832" t="s">
        <v>614</v>
      </c>
      <c r="D652" s="832" t="s">
        <v>1333</v>
      </c>
      <c r="E652" s="832" t="s">
        <v>3464</v>
      </c>
      <c r="F652" s="832" t="s">
        <v>3518</v>
      </c>
      <c r="G652" s="832" t="s">
        <v>3520</v>
      </c>
      <c r="H652" s="849">
        <v>119</v>
      </c>
      <c r="I652" s="849">
        <v>14994</v>
      </c>
      <c r="J652" s="832">
        <v>1.0917431192660549</v>
      </c>
      <c r="K652" s="832">
        <v>126</v>
      </c>
      <c r="L652" s="849">
        <v>109</v>
      </c>
      <c r="M652" s="849">
        <v>13734</v>
      </c>
      <c r="N652" s="832">
        <v>1</v>
      </c>
      <c r="O652" s="832">
        <v>126</v>
      </c>
      <c r="P652" s="849">
        <v>114</v>
      </c>
      <c r="Q652" s="849">
        <v>14478</v>
      </c>
      <c r="R652" s="837">
        <v>1.0541721275666229</v>
      </c>
      <c r="S652" s="850">
        <v>127</v>
      </c>
    </row>
    <row r="653" spans="1:19" ht="14.4" customHeight="1" x14ac:dyDescent="0.3">
      <c r="A653" s="831" t="s">
        <v>3475</v>
      </c>
      <c r="B653" s="832" t="s">
        <v>3476</v>
      </c>
      <c r="C653" s="832" t="s">
        <v>614</v>
      </c>
      <c r="D653" s="832" t="s">
        <v>1333</v>
      </c>
      <c r="E653" s="832" t="s">
        <v>3464</v>
      </c>
      <c r="F653" s="832" t="s">
        <v>3526</v>
      </c>
      <c r="G653" s="832" t="s">
        <v>3527</v>
      </c>
      <c r="H653" s="849">
        <v>10</v>
      </c>
      <c r="I653" s="849">
        <v>1630</v>
      </c>
      <c r="J653" s="832">
        <v>0.90909090909090906</v>
      </c>
      <c r="K653" s="832">
        <v>163</v>
      </c>
      <c r="L653" s="849">
        <v>11</v>
      </c>
      <c r="M653" s="849">
        <v>1793</v>
      </c>
      <c r="N653" s="832">
        <v>1</v>
      </c>
      <c r="O653" s="832">
        <v>163</v>
      </c>
      <c r="P653" s="849">
        <v>10</v>
      </c>
      <c r="Q653" s="849">
        <v>1640</v>
      </c>
      <c r="R653" s="837">
        <v>0.91466815393195766</v>
      </c>
      <c r="S653" s="850">
        <v>164</v>
      </c>
    </row>
    <row r="654" spans="1:19" ht="14.4" customHeight="1" x14ac:dyDescent="0.3">
      <c r="A654" s="831" t="s">
        <v>3475</v>
      </c>
      <c r="B654" s="832" t="s">
        <v>3476</v>
      </c>
      <c r="C654" s="832" t="s">
        <v>614</v>
      </c>
      <c r="D654" s="832" t="s">
        <v>1333</v>
      </c>
      <c r="E654" s="832" t="s">
        <v>3464</v>
      </c>
      <c r="F654" s="832" t="s">
        <v>3526</v>
      </c>
      <c r="G654" s="832" t="s">
        <v>3528</v>
      </c>
      <c r="H654" s="849">
        <v>7</v>
      </c>
      <c r="I654" s="849">
        <v>1141</v>
      </c>
      <c r="J654" s="832">
        <v>1.75</v>
      </c>
      <c r="K654" s="832">
        <v>163</v>
      </c>
      <c r="L654" s="849">
        <v>4</v>
      </c>
      <c r="M654" s="849">
        <v>652</v>
      </c>
      <c r="N654" s="832">
        <v>1</v>
      </c>
      <c r="O654" s="832">
        <v>163</v>
      </c>
      <c r="P654" s="849">
        <v>4</v>
      </c>
      <c r="Q654" s="849">
        <v>656</v>
      </c>
      <c r="R654" s="837">
        <v>1.0061349693251533</v>
      </c>
      <c r="S654" s="850">
        <v>164</v>
      </c>
    </row>
    <row r="655" spans="1:19" ht="14.4" customHeight="1" x14ac:dyDescent="0.3">
      <c r="A655" s="831" t="s">
        <v>3475</v>
      </c>
      <c r="B655" s="832" t="s">
        <v>3476</v>
      </c>
      <c r="C655" s="832" t="s">
        <v>614</v>
      </c>
      <c r="D655" s="832" t="s">
        <v>1333</v>
      </c>
      <c r="E655" s="832" t="s">
        <v>3464</v>
      </c>
      <c r="F655" s="832" t="s">
        <v>3529</v>
      </c>
      <c r="G655" s="832" t="s">
        <v>3530</v>
      </c>
      <c r="H655" s="849">
        <v>283</v>
      </c>
      <c r="I655" s="849">
        <v>9433.34</v>
      </c>
      <c r="J655" s="832">
        <v>1.1274930826555432</v>
      </c>
      <c r="K655" s="832">
        <v>33.333356890459363</v>
      </c>
      <c r="L655" s="849">
        <v>251</v>
      </c>
      <c r="M655" s="849">
        <v>8366.65</v>
      </c>
      <c r="N655" s="832">
        <v>1</v>
      </c>
      <c r="O655" s="832">
        <v>33.333266932270917</v>
      </c>
      <c r="P655" s="849">
        <v>351</v>
      </c>
      <c r="Q655" s="849">
        <v>11700</v>
      </c>
      <c r="R655" s="837">
        <v>1.3984091601776101</v>
      </c>
      <c r="S655" s="850">
        <v>33.333333333333336</v>
      </c>
    </row>
    <row r="656" spans="1:19" ht="14.4" customHeight="1" x14ac:dyDescent="0.3">
      <c r="A656" s="831" t="s">
        <v>3475</v>
      </c>
      <c r="B656" s="832" t="s">
        <v>3476</v>
      </c>
      <c r="C656" s="832" t="s">
        <v>614</v>
      </c>
      <c r="D656" s="832" t="s">
        <v>1333</v>
      </c>
      <c r="E656" s="832" t="s">
        <v>3464</v>
      </c>
      <c r="F656" s="832" t="s">
        <v>3529</v>
      </c>
      <c r="G656" s="832" t="s">
        <v>3531</v>
      </c>
      <c r="H656" s="849"/>
      <c r="I656" s="849"/>
      <c r="J656" s="832"/>
      <c r="K656" s="832"/>
      <c r="L656" s="849">
        <v>1</v>
      </c>
      <c r="M656" s="849">
        <v>33.33</v>
      </c>
      <c r="N656" s="832">
        <v>1</v>
      </c>
      <c r="O656" s="832">
        <v>33.33</v>
      </c>
      <c r="P656" s="849"/>
      <c r="Q656" s="849"/>
      <c r="R656" s="837"/>
      <c r="S656" s="850"/>
    </row>
    <row r="657" spans="1:19" ht="14.4" customHeight="1" x14ac:dyDescent="0.3">
      <c r="A657" s="831" t="s">
        <v>3475</v>
      </c>
      <c r="B657" s="832" t="s">
        <v>3476</v>
      </c>
      <c r="C657" s="832" t="s">
        <v>614</v>
      </c>
      <c r="D657" s="832" t="s">
        <v>1333</v>
      </c>
      <c r="E657" s="832" t="s">
        <v>3464</v>
      </c>
      <c r="F657" s="832" t="s">
        <v>3469</v>
      </c>
      <c r="G657" s="832" t="s">
        <v>3538</v>
      </c>
      <c r="H657" s="849">
        <v>10</v>
      </c>
      <c r="I657" s="849">
        <v>860</v>
      </c>
      <c r="J657" s="832">
        <v>0.625</v>
      </c>
      <c r="K657" s="832">
        <v>86</v>
      </c>
      <c r="L657" s="849">
        <v>16</v>
      </c>
      <c r="M657" s="849">
        <v>1376</v>
      </c>
      <c r="N657" s="832">
        <v>1</v>
      </c>
      <c r="O657" s="832">
        <v>86</v>
      </c>
      <c r="P657" s="849">
        <v>15</v>
      </c>
      <c r="Q657" s="849">
        <v>1290</v>
      </c>
      <c r="R657" s="837">
        <v>0.9375</v>
      </c>
      <c r="S657" s="850">
        <v>86</v>
      </c>
    </row>
    <row r="658" spans="1:19" ht="14.4" customHeight="1" x14ac:dyDescent="0.3">
      <c r="A658" s="831" t="s">
        <v>3475</v>
      </c>
      <c r="B658" s="832" t="s">
        <v>3476</v>
      </c>
      <c r="C658" s="832" t="s">
        <v>614</v>
      </c>
      <c r="D658" s="832" t="s">
        <v>1333</v>
      </c>
      <c r="E658" s="832" t="s">
        <v>3464</v>
      </c>
      <c r="F658" s="832" t="s">
        <v>3469</v>
      </c>
      <c r="G658" s="832" t="s">
        <v>3470</v>
      </c>
      <c r="H658" s="849">
        <v>8</v>
      </c>
      <c r="I658" s="849">
        <v>688</v>
      </c>
      <c r="J658" s="832">
        <v>1.3333333333333333</v>
      </c>
      <c r="K658" s="832">
        <v>86</v>
      </c>
      <c r="L658" s="849">
        <v>6</v>
      </c>
      <c r="M658" s="849">
        <v>516</v>
      </c>
      <c r="N658" s="832">
        <v>1</v>
      </c>
      <c r="O658" s="832">
        <v>86</v>
      </c>
      <c r="P658" s="849">
        <v>14</v>
      </c>
      <c r="Q658" s="849">
        <v>1204</v>
      </c>
      <c r="R658" s="837">
        <v>2.3333333333333335</v>
      </c>
      <c r="S658" s="850">
        <v>86</v>
      </c>
    </row>
    <row r="659" spans="1:19" ht="14.4" customHeight="1" x14ac:dyDescent="0.3">
      <c r="A659" s="831" t="s">
        <v>3475</v>
      </c>
      <c r="B659" s="832" t="s">
        <v>3476</v>
      </c>
      <c r="C659" s="832" t="s">
        <v>614</v>
      </c>
      <c r="D659" s="832" t="s">
        <v>1333</v>
      </c>
      <c r="E659" s="832" t="s">
        <v>3464</v>
      </c>
      <c r="F659" s="832" t="s">
        <v>3553</v>
      </c>
      <c r="G659" s="832" t="s">
        <v>3554</v>
      </c>
      <c r="H659" s="849">
        <v>2</v>
      </c>
      <c r="I659" s="849">
        <v>788</v>
      </c>
      <c r="J659" s="832"/>
      <c r="K659" s="832">
        <v>394</v>
      </c>
      <c r="L659" s="849"/>
      <c r="M659" s="849"/>
      <c r="N659" s="832"/>
      <c r="O659" s="832"/>
      <c r="P659" s="849"/>
      <c r="Q659" s="849"/>
      <c r="R659" s="837"/>
      <c r="S659" s="850"/>
    </row>
    <row r="660" spans="1:19" ht="14.4" customHeight="1" x14ac:dyDescent="0.3">
      <c r="A660" s="831" t="s">
        <v>3475</v>
      </c>
      <c r="B660" s="832" t="s">
        <v>3476</v>
      </c>
      <c r="C660" s="832" t="s">
        <v>614</v>
      </c>
      <c r="D660" s="832" t="s">
        <v>1333</v>
      </c>
      <c r="E660" s="832" t="s">
        <v>3464</v>
      </c>
      <c r="F660" s="832" t="s">
        <v>3583</v>
      </c>
      <c r="G660" s="832" t="s">
        <v>3584</v>
      </c>
      <c r="H660" s="849">
        <v>2</v>
      </c>
      <c r="I660" s="849">
        <v>172</v>
      </c>
      <c r="J660" s="832"/>
      <c r="K660" s="832">
        <v>86</v>
      </c>
      <c r="L660" s="849"/>
      <c r="M660" s="849"/>
      <c r="N660" s="832"/>
      <c r="O660" s="832"/>
      <c r="P660" s="849">
        <v>1</v>
      </c>
      <c r="Q660" s="849">
        <v>87</v>
      </c>
      <c r="R660" s="837"/>
      <c r="S660" s="850">
        <v>87</v>
      </c>
    </row>
    <row r="661" spans="1:19" ht="14.4" customHeight="1" x14ac:dyDescent="0.3">
      <c r="A661" s="831" t="s">
        <v>3475</v>
      </c>
      <c r="B661" s="832" t="s">
        <v>3476</v>
      </c>
      <c r="C661" s="832" t="s">
        <v>614</v>
      </c>
      <c r="D661" s="832" t="s">
        <v>1333</v>
      </c>
      <c r="E661" s="832" t="s">
        <v>3464</v>
      </c>
      <c r="F661" s="832" t="s">
        <v>3583</v>
      </c>
      <c r="G661" s="832" t="s">
        <v>3585</v>
      </c>
      <c r="H661" s="849">
        <v>2</v>
      </c>
      <c r="I661" s="849">
        <v>172</v>
      </c>
      <c r="J661" s="832">
        <v>0.22222222222222221</v>
      </c>
      <c r="K661" s="832">
        <v>86</v>
      </c>
      <c r="L661" s="849">
        <v>9</v>
      </c>
      <c r="M661" s="849">
        <v>774</v>
      </c>
      <c r="N661" s="832">
        <v>1</v>
      </c>
      <c r="O661" s="832">
        <v>86</v>
      </c>
      <c r="P661" s="849">
        <v>16</v>
      </c>
      <c r="Q661" s="849">
        <v>1392</v>
      </c>
      <c r="R661" s="837">
        <v>1.7984496124031009</v>
      </c>
      <c r="S661" s="850">
        <v>87</v>
      </c>
    </row>
    <row r="662" spans="1:19" ht="14.4" customHeight="1" x14ac:dyDescent="0.3">
      <c r="A662" s="831" t="s">
        <v>3475</v>
      </c>
      <c r="B662" s="832" t="s">
        <v>3476</v>
      </c>
      <c r="C662" s="832" t="s">
        <v>614</v>
      </c>
      <c r="D662" s="832" t="s">
        <v>1334</v>
      </c>
      <c r="E662" s="832" t="s">
        <v>3461</v>
      </c>
      <c r="F662" s="832" t="s">
        <v>3462</v>
      </c>
      <c r="G662" s="832" t="s">
        <v>3463</v>
      </c>
      <c r="H662" s="849">
        <v>0.25</v>
      </c>
      <c r="I662" s="849">
        <v>37.75</v>
      </c>
      <c r="J662" s="832">
        <v>0.41666666666666669</v>
      </c>
      <c r="K662" s="832">
        <v>151</v>
      </c>
      <c r="L662" s="849">
        <v>0.6</v>
      </c>
      <c r="M662" s="849">
        <v>90.6</v>
      </c>
      <c r="N662" s="832">
        <v>1</v>
      </c>
      <c r="O662" s="832">
        <v>151</v>
      </c>
      <c r="P662" s="849">
        <v>0.2</v>
      </c>
      <c r="Q662" s="849">
        <v>13.92</v>
      </c>
      <c r="R662" s="837">
        <v>0.15364238410596026</v>
      </c>
      <c r="S662" s="850">
        <v>69.599999999999994</v>
      </c>
    </row>
    <row r="663" spans="1:19" ht="14.4" customHeight="1" x14ac:dyDescent="0.3">
      <c r="A663" s="831" t="s">
        <v>3475</v>
      </c>
      <c r="B663" s="832" t="s">
        <v>3476</v>
      </c>
      <c r="C663" s="832" t="s">
        <v>614</v>
      </c>
      <c r="D663" s="832" t="s">
        <v>1334</v>
      </c>
      <c r="E663" s="832" t="s">
        <v>3461</v>
      </c>
      <c r="F663" s="832" t="s">
        <v>3477</v>
      </c>
      <c r="G663" s="832" t="s">
        <v>793</v>
      </c>
      <c r="H663" s="849">
        <v>5</v>
      </c>
      <c r="I663" s="849">
        <v>105.65</v>
      </c>
      <c r="J663" s="832">
        <v>1.5721726190476191</v>
      </c>
      <c r="K663" s="832">
        <v>21.130000000000003</v>
      </c>
      <c r="L663" s="849">
        <v>4</v>
      </c>
      <c r="M663" s="849">
        <v>67.2</v>
      </c>
      <c r="N663" s="832">
        <v>1</v>
      </c>
      <c r="O663" s="832">
        <v>16.8</v>
      </c>
      <c r="P663" s="849"/>
      <c r="Q663" s="849"/>
      <c r="R663" s="837"/>
      <c r="S663" s="850"/>
    </row>
    <row r="664" spans="1:19" ht="14.4" customHeight="1" x14ac:dyDescent="0.3">
      <c r="A664" s="831" t="s">
        <v>3475</v>
      </c>
      <c r="B664" s="832" t="s">
        <v>3476</v>
      </c>
      <c r="C664" s="832" t="s">
        <v>614</v>
      </c>
      <c r="D664" s="832" t="s">
        <v>1334</v>
      </c>
      <c r="E664" s="832" t="s">
        <v>3461</v>
      </c>
      <c r="F664" s="832" t="s">
        <v>3478</v>
      </c>
      <c r="G664" s="832" t="s">
        <v>798</v>
      </c>
      <c r="H664" s="849"/>
      <c r="I664" s="849"/>
      <c r="J664" s="832"/>
      <c r="K664" s="832"/>
      <c r="L664" s="849">
        <v>1.6</v>
      </c>
      <c r="M664" s="849">
        <v>336.08</v>
      </c>
      <c r="N664" s="832">
        <v>1</v>
      </c>
      <c r="O664" s="832">
        <v>210.04999999999998</v>
      </c>
      <c r="P664" s="849">
        <v>0.8</v>
      </c>
      <c r="Q664" s="849">
        <v>168.04</v>
      </c>
      <c r="R664" s="837">
        <v>0.5</v>
      </c>
      <c r="S664" s="850">
        <v>210.04999999999998</v>
      </c>
    </row>
    <row r="665" spans="1:19" ht="14.4" customHeight="1" x14ac:dyDescent="0.3">
      <c r="A665" s="831" t="s">
        <v>3475</v>
      </c>
      <c r="B665" s="832" t="s">
        <v>3476</v>
      </c>
      <c r="C665" s="832" t="s">
        <v>614</v>
      </c>
      <c r="D665" s="832" t="s">
        <v>1334</v>
      </c>
      <c r="E665" s="832" t="s">
        <v>3464</v>
      </c>
      <c r="F665" s="832" t="s">
        <v>3483</v>
      </c>
      <c r="G665" s="832" t="s">
        <v>3484</v>
      </c>
      <c r="H665" s="849"/>
      <c r="I665" s="849"/>
      <c r="J665" s="832"/>
      <c r="K665" s="832"/>
      <c r="L665" s="849">
        <v>1</v>
      </c>
      <c r="M665" s="849">
        <v>205</v>
      </c>
      <c r="N665" s="832">
        <v>1</v>
      </c>
      <c r="O665" s="832">
        <v>205</v>
      </c>
      <c r="P665" s="849"/>
      <c r="Q665" s="849"/>
      <c r="R665" s="837"/>
      <c r="S665" s="850"/>
    </row>
    <row r="666" spans="1:19" ht="14.4" customHeight="1" x14ac:dyDescent="0.3">
      <c r="A666" s="831" t="s">
        <v>3475</v>
      </c>
      <c r="B666" s="832" t="s">
        <v>3476</v>
      </c>
      <c r="C666" s="832" t="s">
        <v>614</v>
      </c>
      <c r="D666" s="832" t="s">
        <v>1334</v>
      </c>
      <c r="E666" s="832" t="s">
        <v>3464</v>
      </c>
      <c r="F666" s="832" t="s">
        <v>3492</v>
      </c>
      <c r="G666" s="832" t="s">
        <v>3493</v>
      </c>
      <c r="H666" s="849"/>
      <c r="I666" s="849"/>
      <c r="J666" s="832"/>
      <c r="K666" s="832"/>
      <c r="L666" s="849">
        <v>2</v>
      </c>
      <c r="M666" s="849">
        <v>74</v>
      </c>
      <c r="N666" s="832">
        <v>1</v>
      </c>
      <c r="O666" s="832">
        <v>37</v>
      </c>
      <c r="P666" s="849"/>
      <c r="Q666" s="849"/>
      <c r="R666" s="837"/>
      <c r="S666" s="850"/>
    </row>
    <row r="667" spans="1:19" ht="14.4" customHeight="1" x14ac:dyDescent="0.3">
      <c r="A667" s="831" t="s">
        <v>3475</v>
      </c>
      <c r="B667" s="832" t="s">
        <v>3476</v>
      </c>
      <c r="C667" s="832" t="s">
        <v>614</v>
      </c>
      <c r="D667" s="832" t="s">
        <v>1334</v>
      </c>
      <c r="E667" s="832" t="s">
        <v>3464</v>
      </c>
      <c r="F667" s="832" t="s">
        <v>3492</v>
      </c>
      <c r="G667" s="832" t="s">
        <v>3494</v>
      </c>
      <c r="H667" s="849"/>
      <c r="I667" s="849"/>
      <c r="J667" s="832"/>
      <c r="K667" s="832"/>
      <c r="L667" s="849">
        <v>1</v>
      </c>
      <c r="M667" s="849">
        <v>37</v>
      </c>
      <c r="N667" s="832">
        <v>1</v>
      </c>
      <c r="O667" s="832">
        <v>37</v>
      </c>
      <c r="P667" s="849"/>
      <c r="Q667" s="849"/>
      <c r="R667" s="837"/>
      <c r="S667" s="850"/>
    </row>
    <row r="668" spans="1:19" ht="14.4" customHeight="1" x14ac:dyDescent="0.3">
      <c r="A668" s="831" t="s">
        <v>3475</v>
      </c>
      <c r="B668" s="832" t="s">
        <v>3476</v>
      </c>
      <c r="C668" s="832" t="s">
        <v>614</v>
      </c>
      <c r="D668" s="832" t="s">
        <v>1334</v>
      </c>
      <c r="E668" s="832" t="s">
        <v>3464</v>
      </c>
      <c r="F668" s="832" t="s">
        <v>3515</v>
      </c>
      <c r="G668" s="832" t="s">
        <v>3516</v>
      </c>
      <c r="H668" s="849">
        <v>13</v>
      </c>
      <c r="I668" s="849">
        <v>3263</v>
      </c>
      <c r="J668" s="832">
        <v>0.44827586206896552</v>
      </c>
      <c r="K668" s="832">
        <v>251</v>
      </c>
      <c r="L668" s="849">
        <v>29</v>
      </c>
      <c r="M668" s="849">
        <v>7279</v>
      </c>
      <c r="N668" s="832">
        <v>1</v>
      </c>
      <c r="O668" s="832">
        <v>251</v>
      </c>
      <c r="P668" s="849">
        <v>15</v>
      </c>
      <c r="Q668" s="849">
        <v>3780</v>
      </c>
      <c r="R668" s="837">
        <v>0.51930210193707926</v>
      </c>
      <c r="S668" s="850">
        <v>252</v>
      </c>
    </row>
    <row r="669" spans="1:19" ht="14.4" customHeight="1" x14ac:dyDescent="0.3">
      <c r="A669" s="831" t="s">
        <v>3475</v>
      </c>
      <c r="B669" s="832" t="s">
        <v>3476</v>
      </c>
      <c r="C669" s="832" t="s">
        <v>614</v>
      </c>
      <c r="D669" s="832" t="s">
        <v>1334</v>
      </c>
      <c r="E669" s="832" t="s">
        <v>3464</v>
      </c>
      <c r="F669" s="832" t="s">
        <v>3515</v>
      </c>
      <c r="G669" s="832" t="s">
        <v>3517</v>
      </c>
      <c r="H669" s="849">
        <v>35</v>
      </c>
      <c r="I669" s="849">
        <v>8785</v>
      </c>
      <c r="J669" s="832">
        <v>1.1290322580645162</v>
      </c>
      <c r="K669" s="832">
        <v>251</v>
      </c>
      <c r="L669" s="849">
        <v>31</v>
      </c>
      <c r="M669" s="849">
        <v>7781</v>
      </c>
      <c r="N669" s="832">
        <v>1</v>
      </c>
      <c r="O669" s="832">
        <v>251</v>
      </c>
      <c r="P669" s="849">
        <v>22</v>
      </c>
      <c r="Q669" s="849">
        <v>5544</v>
      </c>
      <c r="R669" s="837">
        <v>0.71250481943194965</v>
      </c>
      <c r="S669" s="850">
        <v>252</v>
      </c>
    </row>
    <row r="670" spans="1:19" ht="14.4" customHeight="1" x14ac:dyDescent="0.3">
      <c r="A670" s="831" t="s">
        <v>3475</v>
      </c>
      <c r="B670" s="832" t="s">
        <v>3476</v>
      </c>
      <c r="C670" s="832" t="s">
        <v>614</v>
      </c>
      <c r="D670" s="832" t="s">
        <v>1334</v>
      </c>
      <c r="E670" s="832" t="s">
        <v>3464</v>
      </c>
      <c r="F670" s="832" t="s">
        <v>3518</v>
      </c>
      <c r="G670" s="832" t="s">
        <v>3519</v>
      </c>
      <c r="H670" s="849">
        <v>27</v>
      </c>
      <c r="I670" s="849">
        <v>3402</v>
      </c>
      <c r="J670" s="832">
        <v>0.55102040816326525</v>
      </c>
      <c r="K670" s="832">
        <v>126</v>
      </c>
      <c r="L670" s="849">
        <v>49</v>
      </c>
      <c r="M670" s="849">
        <v>6174</v>
      </c>
      <c r="N670" s="832">
        <v>1</v>
      </c>
      <c r="O670" s="832">
        <v>126</v>
      </c>
      <c r="P670" s="849">
        <v>53</v>
      </c>
      <c r="Q670" s="849">
        <v>6731</v>
      </c>
      <c r="R670" s="837">
        <v>1.090217039196631</v>
      </c>
      <c r="S670" s="850">
        <v>127</v>
      </c>
    </row>
    <row r="671" spans="1:19" ht="14.4" customHeight="1" x14ac:dyDescent="0.3">
      <c r="A671" s="831" t="s">
        <v>3475</v>
      </c>
      <c r="B671" s="832" t="s">
        <v>3476</v>
      </c>
      <c r="C671" s="832" t="s">
        <v>614</v>
      </c>
      <c r="D671" s="832" t="s">
        <v>1334</v>
      </c>
      <c r="E671" s="832" t="s">
        <v>3464</v>
      </c>
      <c r="F671" s="832" t="s">
        <v>3518</v>
      </c>
      <c r="G671" s="832" t="s">
        <v>3520</v>
      </c>
      <c r="H671" s="849">
        <v>70</v>
      </c>
      <c r="I671" s="849">
        <v>8820</v>
      </c>
      <c r="J671" s="832">
        <v>1.5217391304347827</v>
      </c>
      <c r="K671" s="832">
        <v>126</v>
      </c>
      <c r="L671" s="849">
        <v>46</v>
      </c>
      <c r="M671" s="849">
        <v>5796</v>
      </c>
      <c r="N671" s="832">
        <v>1</v>
      </c>
      <c r="O671" s="832">
        <v>126</v>
      </c>
      <c r="P671" s="849">
        <v>43</v>
      </c>
      <c r="Q671" s="849">
        <v>5461</v>
      </c>
      <c r="R671" s="837">
        <v>0.94220151828847476</v>
      </c>
      <c r="S671" s="850">
        <v>127</v>
      </c>
    </row>
    <row r="672" spans="1:19" ht="14.4" customHeight="1" x14ac:dyDescent="0.3">
      <c r="A672" s="831" t="s">
        <v>3475</v>
      </c>
      <c r="B672" s="832" t="s">
        <v>3476</v>
      </c>
      <c r="C672" s="832" t="s">
        <v>614</v>
      </c>
      <c r="D672" s="832" t="s">
        <v>1334</v>
      </c>
      <c r="E672" s="832" t="s">
        <v>3464</v>
      </c>
      <c r="F672" s="832" t="s">
        <v>3526</v>
      </c>
      <c r="G672" s="832" t="s">
        <v>3527</v>
      </c>
      <c r="H672" s="849">
        <v>4</v>
      </c>
      <c r="I672" s="849">
        <v>652</v>
      </c>
      <c r="J672" s="832">
        <v>0.4</v>
      </c>
      <c r="K672" s="832">
        <v>163</v>
      </c>
      <c r="L672" s="849">
        <v>10</v>
      </c>
      <c r="M672" s="849">
        <v>1630</v>
      </c>
      <c r="N672" s="832">
        <v>1</v>
      </c>
      <c r="O672" s="832">
        <v>163</v>
      </c>
      <c r="P672" s="849">
        <v>12</v>
      </c>
      <c r="Q672" s="849">
        <v>1968</v>
      </c>
      <c r="R672" s="837">
        <v>1.207361963190184</v>
      </c>
      <c r="S672" s="850">
        <v>164</v>
      </c>
    </row>
    <row r="673" spans="1:19" ht="14.4" customHeight="1" x14ac:dyDescent="0.3">
      <c r="A673" s="831" t="s">
        <v>3475</v>
      </c>
      <c r="B673" s="832" t="s">
        <v>3476</v>
      </c>
      <c r="C673" s="832" t="s">
        <v>614</v>
      </c>
      <c r="D673" s="832" t="s">
        <v>1334</v>
      </c>
      <c r="E673" s="832" t="s">
        <v>3464</v>
      </c>
      <c r="F673" s="832" t="s">
        <v>3526</v>
      </c>
      <c r="G673" s="832" t="s">
        <v>3528</v>
      </c>
      <c r="H673" s="849">
        <v>12</v>
      </c>
      <c r="I673" s="849">
        <v>1956</v>
      </c>
      <c r="J673" s="832">
        <v>1.7142857142857142</v>
      </c>
      <c r="K673" s="832">
        <v>163</v>
      </c>
      <c r="L673" s="849">
        <v>7</v>
      </c>
      <c r="M673" s="849">
        <v>1141</v>
      </c>
      <c r="N673" s="832">
        <v>1</v>
      </c>
      <c r="O673" s="832">
        <v>163</v>
      </c>
      <c r="P673" s="849">
        <v>8</v>
      </c>
      <c r="Q673" s="849">
        <v>1312</v>
      </c>
      <c r="R673" s="837">
        <v>1.1498685363716039</v>
      </c>
      <c r="S673" s="850">
        <v>164</v>
      </c>
    </row>
    <row r="674" spans="1:19" ht="14.4" customHeight="1" x14ac:dyDescent="0.3">
      <c r="A674" s="831" t="s">
        <v>3475</v>
      </c>
      <c r="B674" s="832" t="s">
        <v>3476</v>
      </c>
      <c r="C674" s="832" t="s">
        <v>614</v>
      </c>
      <c r="D674" s="832" t="s">
        <v>1334</v>
      </c>
      <c r="E674" s="832" t="s">
        <v>3464</v>
      </c>
      <c r="F674" s="832" t="s">
        <v>3529</v>
      </c>
      <c r="G674" s="832" t="s">
        <v>3530</v>
      </c>
      <c r="H674" s="849">
        <v>138</v>
      </c>
      <c r="I674" s="849">
        <v>4600</v>
      </c>
      <c r="J674" s="832">
        <v>0.9078941395433292</v>
      </c>
      <c r="K674" s="832">
        <v>33.333333333333336</v>
      </c>
      <c r="L674" s="849">
        <v>152</v>
      </c>
      <c r="M674" s="849">
        <v>5066.67</v>
      </c>
      <c r="N674" s="832">
        <v>1</v>
      </c>
      <c r="O674" s="832">
        <v>33.333355263157898</v>
      </c>
      <c r="P674" s="849">
        <v>133</v>
      </c>
      <c r="Q674" s="849">
        <v>4433.33</v>
      </c>
      <c r="R674" s="837">
        <v>0.87499876644817998</v>
      </c>
      <c r="S674" s="850">
        <v>33.333308270676689</v>
      </c>
    </row>
    <row r="675" spans="1:19" ht="14.4" customHeight="1" x14ac:dyDescent="0.3">
      <c r="A675" s="831" t="s">
        <v>3475</v>
      </c>
      <c r="B675" s="832" t="s">
        <v>3476</v>
      </c>
      <c r="C675" s="832" t="s">
        <v>614</v>
      </c>
      <c r="D675" s="832" t="s">
        <v>1334</v>
      </c>
      <c r="E675" s="832" t="s">
        <v>3464</v>
      </c>
      <c r="F675" s="832" t="s">
        <v>3529</v>
      </c>
      <c r="G675" s="832" t="s">
        <v>3531</v>
      </c>
      <c r="H675" s="849">
        <v>5</v>
      </c>
      <c r="I675" s="849">
        <v>166.67</v>
      </c>
      <c r="J675" s="832">
        <v>2.4999250037498122</v>
      </c>
      <c r="K675" s="832">
        <v>33.333999999999996</v>
      </c>
      <c r="L675" s="849">
        <v>2</v>
      </c>
      <c r="M675" s="849">
        <v>66.67</v>
      </c>
      <c r="N675" s="832">
        <v>1</v>
      </c>
      <c r="O675" s="832">
        <v>33.335000000000001</v>
      </c>
      <c r="P675" s="849"/>
      <c r="Q675" s="849"/>
      <c r="R675" s="837"/>
      <c r="S675" s="850"/>
    </row>
    <row r="676" spans="1:19" ht="14.4" customHeight="1" x14ac:dyDescent="0.3">
      <c r="A676" s="831" t="s">
        <v>3475</v>
      </c>
      <c r="B676" s="832" t="s">
        <v>3476</v>
      </c>
      <c r="C676" s="832" t="s">
        <v>614</v>
      </c>
      <c r="D676" s="832" t="s">
        <v>1334</v>
      </c>
      <c r="E676" s="832" t="s">
        <v>3464</v>
      </c>
      <c r="F676" s="832" t="s">
        <v>3535</v>
      </c>
      <c r="G676" s="832" t="s">
        <v>3536</v>
      </c>
      <c r="H676" s="849"/>
      <c r="I676" s="849"/>
      <c r="J676" s="832"/>
      <c r="K676" s="832"/>
      <c r="L676" s="849">
        <v>1</v>
      </c>
      <c r="M676" s="849">
        <v>37</v>
      </c>
      <c r="N676" s="832">
        <v>1</v>
      </c>
      <c r="O676" s="832">
        <v>37</v>
      </c>
      <c r="P676" s="849"/>
      <c r="Q676" s="849"/>
      <c r="R676" s="837"/>
      <c r="S676" s="850"/>
    </row>
    <row r="677" spans="1:19" ht="14.4" customHeight="1" x14ac:dyDescent="0.3">
      <c r="A677" s="831" t="s">
        <v>3475</v>
      </c>
      <c r="B677" s="832" t="s">
        <v>3476</v>
      </c>
      <c r="C677" s="832" t="s">
        <v>614</v>
      </c>
      <c r="D677" s="832" t="s">
        <v>1334</v>
      </c>
      <c r="E677" s="832" t="s">
        <v>3464</v>
      </c>
      <c r="F677" s="832" t="s">
        <v>3469</v>
      </c>
      <c r="G677" s="832" t="s">
        <v>3538</v>
      </c>
      <c r="H677" s="849">
        <v>3</v>
      </c>
      <c r="I677" s="849">
        <v>258</v>
      </c>
      <c r="J677" s="832">
        <v>0.3</v>
      </c>
      <c r="K677" s="832">
        <v>86</v>
      </c>
      <c r="L677" s="849">
        <v>10</v>
      </c>
      <c r="M677" s="849">
        <v>860</v>
      </c>
      <c r="N677" s="832">
        <v>1</v>
      </c>
      <c r="O677" s="832">
        <v>86</v>
      </c>
      <c r="P677" s="849">
        <v>12</v>
      </c>
      <c r="Q677" s="849">
        <v>1032</v>
      </c>
      <c r="R677" s="837">
        <v>1.2</v>
      </c>
      <c r="S677" s="850">
        <v>86</v>
      </c>
    </row>
    <row r="678" spans="1:19" ht="14.4" customHeight="1" x14ac:dyDescent="0.3">
      <c r="A678" s="831" t="s">
        <v>3475</v>
      </c>
      <c r="B678" s="832" t="s">
        <v>3476</v>
      </c>
      <c r="C678" s="832" t="s">
        <v>614</v>
      </c>
      <c r="D678" s="832" t="s">
        <v>1334</v>
      </c>
      <c r="E678" s="832" t="s">
        <v>3464</v>
      </c>
      <c r="F678" s="832" t="s">
        <v>3469</v>
      </c>
      <c r="G678" s="832" t="s">
        <v>3470</v>
      </c>
      <c r="H678" s="849">
        <v>12</v>
      </c>
      <c r="I678" s="849">
        <v>1032</v>
      </c>
      <c r="J678" s="832">
        <v>1.7142857142857142</v>
      </c>
      <c r="K678" s="832">
        <v>86</v>
      </c>
      <c r="L678" s="849">
        <v>7</v>
      </c>
      <c r="M678" s="849">
        <v>602</v>
      </c>
      <c r="N678" s="832">
        <v>1</v>
      </c>
      <c r="O678" s="832">
        <v>86</v>
      </c>
      <c r="P678" s="849">
        <v>8</v>
      </c>
      <c r="Q678" s="849">
        <v>688</v>
      </c>
      <c r="R678" s="837">
        <v>1.1428571428571428</v>
      </c>
      <c r="S678" s="850">
        <v>86</v>
      </c>
    </row>
    <row r="679" spans="1:19" ht="14.4" customHeight="1" x14ac:dyDescent="0.3">
      <c r="A679" s="831" t="s">
        <v>3475</v>
      </c>
      <c r="B679" s="832" t="s">
        <v>3476</v>
      </c>
      <c r="C679" s="832" t="s">
        <v>614</v>
      </c>
      <c r="D679" s="832" t="s">
        <v>1334</v>
      </c>
      <c r="E679" s="832" t="s">
        <v>3464</v>
      </c>
      <c r="F679" s="832" t="s">
        <v>3583</v>
      </c>
      <c r="G679" s="832" t="s">
        <v>3584</v>
      </c>
      <c r="H679" s="849">
        <v>1</v>
      </c>
      <c r="I679" s="849">
        <v>86</v>
      </c>
      <c r="J679" s="832"/>
      <c r="K679" s="832">
        <v>86</v>
      </c>
      <c r="L679" s="849"/>
      <c r="M679" s="849"/>
      <c r="N679" s="832"/>
      <c r="O679" s="832"/>
      <c r="P679" s="849"/>
      <c r="Q679" s="849"/>
      <c r="R679" s="837"/>
      <c r="S679" s="850"/>
    </row>
    <row r="680" spans="1:19" ht="14.4" customHeight="1" x14ac:dyDescent="0.3">
      <c r="A680" s="831" t="s">
        <v>3475</v>
      </c>
      <c r="B680" s="832" t="s">
        <v>3476</v>
      </c>
      <c r="C680" s="832" t="s">
        <v>614</v>
      </c>
      <c r="D680" s="832" t="s">
        <v>1309</v>
      </c>
      <c r="E680" s="832" t="s">
        <v>3464</v>
      </c>
      <c r="F680" s="832" t="s">
        <v>3515</v>
      </c>
      <c r="G680" s="832" t="s">
        <v>3517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252</v>
      </c>
      <c r="R680" s="837"/>
      <c r="S680" s="850">
        <v>252</v>
      </c>
    </row>
    <row r="681" spans="1:19" ht="14.4" customHeight="1" x14ac:dyDescent="0.3">
      <c r="A681" s="831" t="s">
        <v>3475</v>
      </c>
      <c r="B681" s="832" t="s">
        <v>3476</v>
      </c>
      <c r="C681" s="832" t="s">
        <v>614</v>
      </c>
      <c r="D681" s="832" t="s">
        <v>1309</v>
      </c>
      <c r="E681" s="832" t="s">
        <v>3464</v>
      </c>
      <c r="F681" s="832" t="s">
        <v>3529</v>
      </c>
      <c r="G681" s="832" t="s">
        <v>3531</v>
      </c>
      <c r="H681" s="849"/>
      <c r="I681" s="849"/>
      <c r="J681" s="832"/>
      <c r="K681" s="832"/>
      <c r="L681" s="849"/>
      <c r="M681" s="849"/>
      <c r="N681" s="832"/>
      <c r="O681" s="832"/>
      <c r="P681" s="849">
        <v>1</v>
      </c>
      <c r="Q681" s="849">
        <v>33.33</v>
      </c>
      <c r="R681" s="837"/>
      <c r="S681" s="850">
        <v>33.33</v>
      </c>
    </row>
    <row r="682" spans="1:19" ht="14.4" customHeight="1" x14ac:dyDescent="0.3">
      <c r="A682" s="831" t="s">
        <v>3475</v>
      </c>
      <c r="B682" s="832" t="s">
        <v>3476</v>
      </c>
      <c r="C682" s="832" t="s">
        <v>620</v>
      </c>
      <c r="D682" s="832" t="s">
        <v>3458</v>
      </c>
      <c r="E682" s="832" t="s">
        <v>3461</v>
      </c>
      <c r="F682" s="832" t="s">
        <v>3462</v>
      </c>
      <c r="G682" s="832" t="s">
        <v>3463</v>
      </c>
      <c r="H682" s="849">
        <v>2</v>
      </c>
      <c r="I682" s="849">
        <v>302.08000000000004</v>
      </c>
      <c r="J682" s="832"/>
      <c r="K682" s="832">
        <v>151.04000000000002</v>
      </c>
      <c r="L682" s="849"/>
      <c r="M682" s="849"/>
      <c r="N682" s="832"/>
      <c r="O682" s="832"/>
      <c r="P682" s="849"/>
      <c r="Q682" s="849"/>
      <c r="R682" s="837"/>
      <c r="S682" s="850"/>
    </row>
    <row r="683" spans="1:19" ht="14.4" customHeight="1" x14ac:dyDescent="0.3">
      <c r="A683" s="831" t="s">
        <v>3475</v>
      </c>
      <c r="B683" s="832" t="s">
        <v>3476</v>
      </c>
      <c r="C683" s="832" t="s">
        <v>620</v>
      </c>
      <c r="D683" s="832" t="s">
        <v>3458</v>
      </c>
      <c r="E683" s="832" t="s">
        <v>3464</v>
      </c>
      <c r="F683" s="832" t="s">
        <v>3467</v>
      </c>
      <c r="G683" s="832" t="s">
        <v>3587</v>
      </c>
      <c r="H683" s="849">
        <v>1</v>
      </c>
      <c r="I683" s="849">
        <v>1027</v>
      </c>
      <c r="J683" s="832"/>
      <c r="K683" s="832">
        <v>1027</v>
      </c>
      <c r="L683" s="849"/>
      <c r="M683" s="849"/>
      <c r="N683" s="832"/>
      <c r="O683" s="832"/>
      <c r="P683" s="849"/>
      <c r="Q683" s="849"/>
      <c r="R683" s="837"/>
      <c r="S683" s="850"/>
    </row>
    <row r="684" spans="1:19" ht="14.4" customHeight="1" x14ac:dyDescent="0.3">
      <c r="A684" s="831" t="s">
        <v>3475</v>
      </c>
      <c r="B684" s="832" t="s">
        <v>3476</v>
      </c>
      <c r="C684" s="832" t="s">
        <v>620</v>
      </c>
      <c r="D684" s="832" t="s">
        <v>3458</v>
      </c>
      <c r="E684" s="832" t="s">
        <v>3464</v>
      </c>
      <c r="F684" s="832" t="s">
        <v>3469</v>
      </c>
      <c r="G684" s="832" t="s">
        <v>3538</v>
      </c>
      <c r="H684" s="849">
        <v>7</v>
      </c>
      <c r="I684" s="849">
        <v>602</v>
      </c>
      <c r="J684" s="832"/>
      <c r="K684" s="832">
        <v>86</v>
      </c>
      <c r="L684" s="849"/>
      <c r="M684" s="849"/>
      <c r="N684" s="832"/>
      <c r="O684" s="832"/>
      <c r="P684" s="849"/>
      <c r="Q684" s="849"/>
      <c r="R684" s="837"/>
      <c r="S684" s="850"/>
    </row>
    <row r="685" spans="1:19" ht="14.4" customHeight="1" x14ac:dyDescent="0.3">
      <c r="A685" s="831" t="s">
        <v>3475</v>
      </c>
      <c r="B685" s="832" t="s">
        <v>3476</v>
      </c>
      <c r="C685" s="832" t="s">
        <v>620</v>
      </c>
      <c r="D685" s="832" t="s">
        <v>3458</v>
      </c>
      <c r="E685" s="832" t="s">
        <v>3464</v>
      </c>
      <c r="F685" s="832" t="s">
        <v>3469</v>
      </c>
      <c r="G685" s="832" t="s">
        <v>3470</v>
      </c>
      <c r="H685" s="849">
        <v>4</v>
      </c>
      <c r="I685" s="849">
        <v>344</v>
      </c>
      <c r="J685" s="832"/>
      <c r="K685" s="832">
        <v>86</v>
      </c>
      <c r="L685" s="849"/>
      <c r="M685" s="849"/>
      <c r="N685" s="832"/>
      <c r="O685" s="832"/>
      <c r="P685" s="849"/>
      <c r="Q685" s="849"/>
      <c r="R685" s="837"/>
      <c r="S685" s="850"/>
    </row>
    <row r="686" spans="1:19" ht="14.4" customHeight="1" x14ac:dyDescent="0.3">
      <c r="A686" s="831" t="s">
        <v>3475</v>
      </c>
      <c r="B686" s="832" t="s">
        <v>3476</v>
      </c>
      <c r="C686" s="832" t="s">
        <v>620</v>
      </c>
      <c r="D686" s="832" t="s">
        <v>3458</v>
      </c>
      <c r="E686" s="832" t="s">
        <v>3464</v>
      </c>
      <c r="F686" s="832" t="s">
        <v>3564</v>
      </c>
      <c r="G686" s="832" t="s">
        <v>3588</v>
      </c>
      <c r="H686" s="849">
        <v>2</v>
      </c>
      <c r="I686" s="849">
        <v>1442</v>
      </c>
      <c r="J686" s="832"/>
      <c r="K686" s="832">
        <v>721</v>
      </c>
      <c r="L686" s="849"/>
      <c r="M686" s="849"/>
      <c r="N686" s="832"/>
      <c r="O686" s="832"/>
      <c r="P686" s="849"/>
      <c r="Q686" s="849"/>
      <c r="R686" s="837"/>
      <c r="S686" s="850"/>
    </row>
    <row r="687" spans="1:19" ht="14.4" customHeight="1" x14ac:dyDescent="0.3">
      <c r="A687" s="831" t="s">
        <v>3475</v>
      </c>
      <c r="B687" s="832" t="s">
        <v>3476</v>
      </c>
      <c r="C687" s="832" t="s">
        <v>620</v>
      </c>
      <c r="D687" s="832" t="s">
        <v>3458</v>
      </c>
      <c r="E687" s="832" t="s">
        <v>3464</v>
      </c>
      <c r="F687" s="832" t="s">
        <v>3564</v>
      </c>
      <c r="G687" s="832" t="s">
        <v>3565</v>
      </c>
      <c r="H687" s="849">
        <v>7</v>
      </c>
      <c r="I687" s="849">
        <v>5047</v>
      </c>
      <c r="J687" s="832"/>
      <c r="K687" s="832">
        <v>721</v>
      </c>
      <c r="L687" s="849"/>
      <c r="M687" s="849"/>
      <c r="N687" s="832"/>
      <c r="O687" s="832"/>
      <c r="P687" s="849"/>
      <c r="Q687" s="849"/>
      <c r="R687" s="837"/>
      <c r="S687" s="850"/>
    </row>
    <row r="688" spans="1:19" ht="14.4" customHeight="1" x14ac:dyDescent="0.3">
      <c r="A688" s="831" t="s">
        <v>3475</v>
      </c>
      <c r="B688" s="832" t="s">
        <v>3476</v>
      </c>
      <c r="C688" s="832" t="s">
        <v>620</v>
      </c>
      <c r="D688" s="832" t="s">
        <v>3458</v>
      </c>
      <c r="E688" s="832" t="s">
        <v>3464</v>
      </c>
      <c r="F688" s="832" t="s">
        <v>3471</v>
      </c>
      <c r="G688" s="832" t="s">
        <v>3591</v>
      </c>
      <c r="H688" s="849">
        <v>1</v>
      </c>
      <c r="I688" s="849">
        <v>500</v>
      </c>
      <c r="J688" s="832"/>
      <c r="K688" s="832">
        <v>500</v>
      </c>
      <c r="L688" s="849"/>
      <c r="M688" s="849"/>
      <c r="N688" s="832"/>
      <c r="O688" s="832"/>
      <c r="P688" s="849"/>
      <c r="Q688" s="849"/>
      <c r="R688" s="837"/>
      <c r="S688" s="850"/>
    </row>
    <row r="689" spans="1:19" ht="14.4" customHeight="1" x14ac:dyDescent="0.3">
      <c r="A689" s="831" t="s">
        <v>3475</v>
      </c>
      <c r="B689" s="832" t="s">
        <v>3476</v>
      </c>
      <c r="C689" s="832" t="s">
        <v>620</v>
      </c>
      <c r="D689" s="832" t="s">
        <v>3458</v>
      </c>
      <c r="E689" s="832" t="s">
        <v>3464</v>
      </c>
      <c r="F689" s="832" t="s">
        <v>3595</v>
      </c>
      <c r="G689" s="832" t="s">
        <v>3596</v>
      </c>
      <c r="H689" s="849">
        <v>1</v>
      </c>
      <c r="I689" s="849">
        <v>504</v>
      </c>
      <c r="J689" s="832"/>
      <c r="K689" s="832">
        <v>504</v>
      </c>
      <c r="L689" s="849"/>
      <c r="M689" s="849"/>
      <c r="N689" s="832"/>
      <c r="O689" s="832"/>
      <c r="P689" s="849"/>
      <c r="Q689" s="849"/>
      <c r="R689" s="837"/>
      <c r="S689" s="850"/>
    </row>
    <row r="690" spans="1:19" ht="14.4" customHeight="1" x14ac:dyDescent="0.3">
      <c r="A690" s="831" t="s">
        <v>3475</v>
      </c>
      <c r="B690" s="832" t="s">
        <v>3476</v>
      </c>
      <c r="C690" s="832" t="s">
        <v>620</v>
      </c>
      <c r="D690" s="832" t="s">
        <v>3458</v>
      </c>
      <c r="E690" s="832" t="s">
        <v>3464</v>
      </c>
      <c r="F690" s="832" t="s">
        <v>3598</v>
      </c>
      <c r="G690" s="832" t="s">
        <v>3599</v>
      </c>
      <c r="H690" s="849">
        <v>1</v>
      </c>
      <c r="I690" s="849">
        <v>2619</v>
      </c>
      <c r="J690" s="832"/>
      <c r="K690" s="832">
        <v>2619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3475</v>
      </c>
      <c r="B691" s="832" t="s">
        <v>3476</v>
      </c>
      <c r="C691" s="832" t="s">
        <v>620</v>
      </c>
      <c r="D691" s="832" t="s">
        <v>3454</v>
      </c>
      <c r="E691" s="832" t="s">
        <v>3461</v>
      </c>
      <c r="F691" s="832" t="s">
        <v>3462</v>
      </c>
      <c r="G691" s="832" t="s">
        <v>3463</v>
      </c>
      <c r="H691" s="849"/>
      <c r="I691" s="849"/>
      <c r="J691" s="832"/>
      <c r="K691" s="832"/>
      <c r="L691" s="849"/>
      <c r="M691" s="849"/>
      <c r="N691" s="832"/>
      <c r="O691" s="832"/>
      <c r="P691" s="849">
        <v>0.5</v>
      </c>
      <c r="Q691" s="849">
        <v>34.85</v>
      </c>
      <c r="R691" s="837"/>
      <c r="S691" s="850">
        <v>69.7</v>
      </c>
    </row>
    <row r="692" spans="1:19" ht="14.4" customHeight="1" x14ac:dyDescent="0.3">
      <c r="A692" s="831" t="s">
        <v>3475</v>
      </c>
      <c r="B692" s="832" t="s">
        <v>3476</v>
      </c>
      <c r="C692" s="832" t="s">
        <v>620</v>
      </c>
      <c r="D692" s="832" t="s">
        <v>1312</v>
      </c>
      <c r="E692" s="832" t="s">
        <v>3461</v>
      </c>
      <c r="F692" s="832" t="s">
        <v>3462</v>
      </c>
      <c r="G692" s="832" t="s">
        <v>3463</v>
      </c>
      <c r="H692" s="849">
        <v>10.4</v>
      </c>
      <c r="I692" s="849">
        <v>1571.0400000000002</v>
      </c>
      <c r="J692" s="832">
        <v>6.1201402415270758</v>
      </c>
      <c r="K692" s="832">
        <v>151.06153846153848</v>
      </c>
      <c r="L692" s="849">
        <v>1.7000000000000002</v>
      </c>
      <c r="M692" s="849">
        <v>256.7</v>
      </c>
      <c r="N692" s="832">
        <v>1</v>
      </c>
      <c r="O692" s="832">
        <v>150.99999999999997</v>
      </c>
      <c r="P692" s="849">
        <v>0.2</v>
      </c>
      <c r="Q692" s="849">
        <v>13.94</v>
      </c>
      <c r="R692" s="837">
        <v>5.4304635761589407E-2</v>
      </c>
      <c r="S692" s="850">
        <v>69.699999999999989</v>
      </c>
    </row>
    <row r="693" spans="1:19" ht="14.4" customHeight="1" x14ac:dyDescent="0.3">
      <c r="A693" s="831" t="s">
        <v>3475</v>
      </c>
      <c r="B693" s="832" t="s">
        <v>3476</v>
      </c>
      <c r="C693" s="832" t="s">
        <v>620</v>
      </c>
      <c r="D693" s="832" t="s">
        <v>1312</v>
      </c>
      <c r="E693" s="832" t="s">
        <v>3464</v>
      </c>
      <c r="F693" s="832" t="s">
        <v>3467</v>
      </c>
      <c r="G693" s="832" t="s">
        <v>3587</v>
      </c>
      <c r="H693" s="849"/>
      <c r="I693" s="849"/>
      <c r="J693" s="832"/>
      <c r="K693" s="832"/>
      <c r="L693" s="849">
        <v>1</v>
      </c>
      <c r="M693" s="849">
        <v>1028</v>
      </c>
      <c r="N693" s="832">
        <v>1</v>
      </c>
      <c r="O693" s="832">
        <v>1028</v>
      </c>
      <c r="P693" s="849"/>
      <c r="Q693" s="849"/>
      <c r="R693" s="837"/>
      <c r="S693" s="850"/>
    </row>
    <row r="694" spans="1:19" ht="14.4" customHeight="1" x14ac:dyDescent="0.3">
      <c r="A694" s="831" t="s">
        <v>3475</v>
      </c>
      <c r="B694" s="832" t="s">
        <v>3476</v>
      </c>
      <c r="C694" s="832" t="s">
        <v>620</v>
      </c>
      <c r="D694" s="832" t="s">
        <v>1312</v>
      </c>
      <c r="E694" s="832" t="s">
        <v>3464</v>
      </c>
      <c r="F694" s="832" t="s">
        <v>3469</v>
      </c>
      <c r="G694" s="832" t="s">
        <v>3538</v>
      </c>
      <c r="H694" s="849">
        <v>13</v>
      </c>
      <c r="I694" s="849">
        <v>1118</v>
      </c>
      <c r="J694" s="832">
        <v>1.3</v>
      </c>
      <c r="K694" s="832">
        <v>86</v>
      </c>
      <c r="L694" s="849">
        <v>10</v>
      </c>
      <c r="M694" s="849">
        <v>860</v>
      </c>
      <c r="N694" s="832">
        <v>1</v>
      </c>
      <c r="O694" s="832">
        <v>86</v>
      </c>
      <c r="P694" s="849"/>
      <c r="Q694" s="849"/>
      <c r="R694" s="837"/>
      <c r="S694" s="850"/>
    </row>
    <row r="695" spans="1:19" ht="14.4" customHeight="1" x14ac:dyDescent="0.3">
      <c r="A695" s="831" t="s">
        <v>3475</v>
      </c>
      <c r="B695" s="832" t="s">
        <v>3476</v>
      </c>
      <c r="C695" s="832" t="s">
        <v>620</v>
      </c>
      <c r="D695" s="832" t="s">
        <v>1312</v>
      </c>
      <c r="E695" s="832" t="s">
        <v>3464</v>
      </c>
      <c r="F695" s="832" t="s">
        <v>3469</v>
      </c>
      <c r="G695" s="832" t="s">
        <v>3470</v>
      </c>
      <c r="H695" s="849">
        <v>20</v>
      </c>
      <c r="I695" s="849">
        <v>1720</v>
      </c>
      <c r="J695" s="832">
        <v>2.8571428571428572</v>
      </c>
      <c r="K695" s="832">
        <v>86</v>
      </c>
      <c r="L695" s="849">
        <v>7</v>
      </c>
      <c r="M695" s="849">
        <v>602</v>
      </c>
      <c r="N695" s="832">
        <v>1</v>
      </c>
      <c r="O695" s="832">
        <v>86</v>
      </c>
      <c r="P695" s="849">
        <v>5</v>
      </c>
      <c r="Q695" s="849">
        <v>430</v>
      </c>
      <c r="R695" s="837">
        <v>0.7142857142857143</v>
      </c>
      <c r="S695" s="850">
        <v>86</v>
      </c>
    </row>
    <row r="696" spans="1:19" ht="14.4" customHeight="1" x14ac:dyDescent="0.3">
      <c r="A696" s="831" t="s">
        <v>3475</v>
      </c>
      <c r="B696" s="832" t="s">
        <v>3476</v>
      </c>
      <c r="C696" s="832" t="s">
        <v>620</v>
      </c>
      <c r="D696" s="832" t="s">
        <v>1312</v>
      </c>
      <c r="E696" s="832" t="s">
        <v>3464</v>
      </c>
      <c r="F696" s="832" t="s">
        <v>3564</v>
      </c>
      <c r="G696" s="832" t="s">
        <v>3588</v>
      </c>
      <c r="H696" s="849">
        <v>7</v>
      </c>
      <c r="I696" s="849">
        <v>5047</v>
      </c>
      <c r="J696" s="832">
        <v>6.9903047091412747</v>
      </c>
      <c r="K696" s="832">
        <v>721</v>
      </c>
      <c r="L696" s="849">
        <v>1</v>
      </c>
      <c r="M696" s="849">
        <v>722</v>
      </c>
      <c r="N696" s="832">
        <v>1</v>
      </c>
      <c r="O696" s="832">
        <v>722</v>
      </c>
      <c r="P696" s="849">
        <v>2</v>
      </c>
      <c r="Q696" s="849">
        <v>1446</v>
      </c>
      <c r="R696" s="837">
        <v>2.0027700831024933</v>
      </c>
      <c r="S696" s="850">
        <v>723</v>
      </c>
    </row>
    <row r="697" spans="1:19" ht="14.4" customHeight="1" x14ac:dyDescent="0.3">
      <c r="A697" s="831" t="s">
        <v>3475</v>
      </c>
      <c r="B697" s="832" t="s">
        <v>3476</v>
      </c>
      <c r="C697" s="832" t="s">
        <v>620</v>
      </c>
      <c r="D697" s="832" t="s">
        <v>1312</v>
      </c>
      <c r="E697" s="832" t="s">
        <v>3464</v>
      </c>
      <c r="F697" s="832" t="s">
        <v>3564</v>
      </c>
      <c r="G697" s="832" t="s">
        <v>3565</v>
      </c>
      <c r="H697" s="849">
        <v>17</v>
      </c>
      <c r="I697" s="849">
        <v>12257</v>
      </c>
      <c r="J697" s="832">
        <v>5.6588180978762699</v>
      </c>
      <c r="K697" s="832">
        <v>721</v>
      </c>
      <c r="L697" s="849">
        <v>3</v>
      </c>
      <c r="M697" s="849">
        <v>2166</v>
      </c>
      <c r="N697" s="832">
        <v>1</v>
      </c>
      <c r="O697" s="832">
        <v>722</v>
      </c>
      <c r="P697" s="849"/>
      <c r="Q697" s="849"/>
      <c r="R697" s="837"/>
      <c r="S697" s="850"/>
    </row>
    <row r="698" spans="1:19" ht="14.4" customHeight="1" x14ac:dyDescent="0.3">
      <c r="A698" s="831" t="s">
        <v>3475</v>
      </c>
      <c r="B698" s="832" t="s">
        <v>3476</v>
      </c>
      <c r="C698" s="832" t="s">
        <v>620</v>
      </c>
      <c r="D698" s="832" t="s">
        <v>1312</v>
      </c>
      <c r="E698" s="832" t="s">
        <v>3464</v>
      </c>
      <c r="F698" s="832" t="s">
        <v>3589</v>
      </c>
      <c r="G698" s="832" t="s">
        <v>3590</v>
      </c>
      <c r="H698" s="849">
        <v>3</v>
      </c>
      <c r="I698" s="849">
        <v>3921</v>
      </c>
      <c r="J698" s="832"/>
      <c r="K698" s="832">
        <v>1307</v>
      </c>
      <c r="L698" s="849"/>
      <c r="M698" s="849"/>
      <c r="N698" s="832"/>
      <c r="O698" s="832"/>
      <c r="P698" s="849"/>
      <c r="Q698" s="849"/>
      <c r="R698" s="837"/>
      <c r="S698" s="850"/>
    </row>
    <row r="699" spans="1:19" ht="14.4" customHeight="1" x14ac:dyDescent="0.3">
      <c r="A699" s="831" t="s">
        <v>3475</v>
      </c>
      <c r="B699" s="832" t="s">
        <v>3476</v>
      </c>
      <c r="C699" s="832" t="s">
        <v>620</v>
      </c>
      <c r="D699" s="832" t="s">
        <v>1312</v>
      </c>
      <c r="E699" s="832" t="s">
        <v>3464</v>
      </c>
      <c r="F699" s="832" t="s">
        <v>3471</v>
      </c>
      <c r="G699" s="832" t="s">
        <v>3591</v>
      </c>
      <c r="H699" s="849">
        <v>4</v>
      </c>
      <c r="I699" s="849">
        <v>2000</v>
      </c>
      <c r="J699" s="832">
        <v>4</v>
      </c>
      <c r="K699" s="832">
        <v>500</v>
      </c>
      <c r="L699" s="849">
        <v>1</v>
      </c>
      <c r="M699" s="849">
        <v>500</v>
      </c>
      <c r="N699" s="832">
        <v>1</v>
      </c>
      <c r="O699" s="832">
        <v>500</v>
      </c>
      <c r="P699" s="849"/>
      <c r="Q699" s="849"/>
      <c r="R699" s="837"/>
      <c r="S699" s="850"/>
    </row>
    <row r="700" spans="1:19" ht="14.4" customHeight="1" x14ac:dyDescent="0.3">
      <c r="A700" s="831" t="s">
        <v>3475</v>
      </c>
      <c r="B700" s="832" t="s">
        <v>3476</v>
      </c>
      <c r="C700" s="832" t="s">
        <v>620</v>
      </c>
      <c r="D700" s="832" t="s">
        <v>1312</v>
      </c>
      <c r="E700" s="832" t="s">
        <v>3464</v>
      </c>
      <c r="F700" s="832" t="s">
        <v>3471</v>
      </c>
      <c r="G700" s="832" t="s">
        <v>3472</v>
      </c>
      <c r="H700" s="849">
        <v>1</v>
      </c>
      <c r="I700" s="849">
        <v>500</v>
      </c>
      <c r="J700" s="832">
        <v>1</v>
      </c>
      <c r="K700" s="832">
        <v>500</v>
      </c>
      <c r="L700" s="849">
        <v>1</v>
      </c>
      <c r="M700" s="849">
        <v>500</v>
      </c>
      <c r="N700" s="832">
        <v>1</v>
      </c>
      <c r="O700" s="832">
        <v>500</v>
      </c>
      <c r="P700" s="849">
        <v>2</v>
      </c>
      <c r="Q700" s="849">
        <v>1002</v>
      </c>
      <c r="R700" s="837">
        <v>2.004</v>
      </c>
      <c r="S700" s="850">
        <v>501</v>
      </c>
    </row>
    <row r="701" spans="1:19" ht="14.4" customHeight="1" x14ac:dyDescent="0.3">
      <c r="A701" s="831" t="s">
        <v>3475</v>
      </c>
      <c r="B701" s="832" t="s">
        <v>3476</v>
      </c>
      <c r="C701" s="832" t="s">
        <v>620</v>
      </c>
      <c r="D701" s="832" t="s">
        <v>1312</v>
      </c>
      <c r="E701" s="832" t="s">
        <v>3464</v>
      </c>
      <c r="F701" s="832" t="s">
        <v>3592</v>
      </c>
      <c r="G701" s="832" t="s">
        <v>3593</v>
      </c>
      <c r="H701" s="849">
        <v>3</v>
      </c>
      <c r="I701" s="849">
        <v>11130</v>
      </c>
      <c r="J701" s="832">
        <v>0.99919202800969564</v>
      </c>
      <c r="K701" s="832">
        <v>3710</v>
      </c>
      <c r="L701" s="849">
        <v>3</v>
      </c>
      <c r="M701" s="849">
        <v>11139</v>
      </c>
      <c r="N701" s="832">
        <v>1</v>
      </c>
      <c r="O701" s="832">
        <v>3713</v>
      </c>
      <c r="P701" s="849"/>
      <c r="Q701" s="849"/>
      <c r="R701" s="837"/>
      <c r="S701" s="850"/>
    </row>
    <row r="702" spans="1:19" ht="14.4" customHeight="1" x14ac:dyDescent="0.3">
      <c r="A702" s="831" t="s">
        <v>3475</v>
      </c>
      <c r="B702" s="832" t="s">
        <v>3476</v>
      </c>
      <c r="C702" s="832" t="s">
        <v>620</v>
      </c>
      <c r="D702" s="832" t="s">
        <v>1312</v>
      </c>
      <c r="E702" s="832" t="s">
        <v>3464</v>
      </c>
      <c r="F702" s="832" t="s">
        <v>3592</v>
      </c>
      <c r="G702" s="832" t="s">
        <v>3594</v>
      </c>
      <c r="H702" s="849">
        <v>3</v>
      </c>
      <c r="I702" s="849">
        <v>11130</v>
      </c>
      <c r="J702" s="832">
        <v>0.59951521680581743</v>
      </c>
      <c r="K702" s="832">
        <v>3710</v>
      </c>
      <c r="L702" s="849">
        <v>5</v>
      </c>
      <c r="M702" s="849">
        <v>18565</v>
      </c>
      <c r="N702" s="832">
        <v>1</v>
      </c>
      <c r="O702" s="832">
        <v>3713</v>
      </c>
      <c r="P702" s="849"/>
      <c r="Q702" s="849"/>
      <c r="R702" s="837"/>
      <c r="S702" s="850"/>
    </row>
    <row r="703" spans="1:19" ht="14.4" customHeight="1" x14ac:dyDescent="0.3">
      <c r="A703" s="831" t="s">
        <v>3475</v>
      </c>
      <c r="B703" s="832" t="s">
        <v>3476</v>
      </c>
      <c r="C703" s="832" t="s">
        <v>620</v>
      </c>
      <c r="D703" s="832" t="s">
        <v>1312</v>
      </c>
      <c r="E703" s="832" t="s">
        <v>3464</v>
      </c>
      <c r="F703" s="832" t="s">
        <v>3595</v>
      </c>
      <c r="G703" s="832" t="s">
        <v>3596</v>
      </c>
      <c r="H703" s="849"/>
      <c r="I703" s="849"/>
      <c r="J703" s="832"/>
      <c r="K703" s="832"/>
      <c r="L703" s="849">
        <v>2</v>
      </c>
      <c r="M703" s="849">
        <v>1008</v>
      </c>
      <c r="N703" s="832">
        <v>1</v>
      </c>
      <c r="O703" s="832">
        <v>504</v>
      </c>
      <c r="P703" s="849"/>
      <c r="Q703" s="849"/>
      <c r="R703" s="837"/>
      <c r="S703" s="850"/>
    </row>
    <row r="704" spans="1:19" ht="14.4" customHeight="1" x14ac:dyDescent="0.3">
      <c r="A704" s="831" t="s">
        <v>3475</v>
      </c>
      <c r="B704" s="832" t="s">
        <v>3476</v>
      </c>
      <c r="C704" s="832" t="s">
        <v>620</v>
      </c>
      <c r="D704" s="832" t="s">
        <v>1312</v>
      </c>
      <c r="E704" s="832" t="s">
        <v>3464</v>
      </c>
      <c r="F704" s="832" t="s">
        <v>3595</v>
      </c>
      <c r="G704" s="832" t="s">
        <v>3597</v>
      </c>
      <c r="H704" s="849">
        <v>1</v>
      </c>
      <c r="I704" s="849">
        <v>504</v>
      </c>
      <c r="J704" s="832"/>
      <c r="K704" s="832">
        <v>504</v>
      </c>
      <c r="L704" s="849"/>
      <c r="M704" s="849"/>
      <c r="N704" s="832"/>
      <c r="O704" s="832"/>
      <c r="P704" s="849">
        <v>1</v>
      </c>
      <c r="Q704" s="849">
        <v>505</v>
      </c>
      <c r="R704" s="837"/>
      <c r="S704" s="850">
        <v>505</v>
      </c>
    </row>
    <row r="705" spans="1:19" ht="14.4" customHeight="1" x14ac:dyDescent="0.3">
      <c r="A705" s="831" t="s">
        <v>3475</v>
      </c>
      <c r="B705" s="832" t="s">
        <v>3476</v>
      </c>
      <c r="C705" s="832" t="s">
        <v>620</v>
      </c>
      <c r="D705" s="832" t="s">
        <v>1312</v>
      </c>
      <c r="E705" s="832" t="s">
        <v>3464</v>
      </c>
      <c r="F705" s="832" t="s">
        <v>3600</v>
      </c>
      <c r="G705" s="832" t="s">
        <v>3601</v>
      </c>
      <c r="H705" s="849">
        <v>1</v>
      </c>
      <c r="I705" s="849">
        <v>1154</v>
      </c>
      <c r="J705" s="832"/>
      <c r="K705" s="832">
        <v>1154</v>
      </c>
      <c r="L705" s="849"/>
      <c r="M705" s="849"/>
      <c r="N705" s="832"/>
      <c r="O705" s="832"/>
      <c r="P705" s="849"/>
      <c r="Q705" s="849"/>
      <c r="R705" s="837"/>
      <c r="S705" s="850"/>
    </row>
    <row r="706" spans="1:19" ht="14.4" customHeight="1" x14ac:dyDescent="0.3">
      <c r="A706" s="831" t="s">
        <v>3475</v>
      </c>
      <c r="B706" s="832" t="s">
        <v>3476</v>
      </c>
      <c r="C706" s="832" t="s">
        <v>620</v>
      </c>
      <c r="D706" s="832" t="s">
        <v>1320</v>
      </c>
      <c r="E706" s="832" t="s">
        <v>3464</v>
      </c>
      <c r="F706" s="832" t="s">
        <v>3518</v>
      </c>
      <c r="G706" s="832" t="s">
        <v>3520</v>
      </c>
      <c r="H706" s="849"/>
      <c r="I706" s="849"/>
      <c r="J706" s="832"/>
      <c r="K706" s="832"/>
      <c r="L706" s="849">
        <v>1</v>
      </c>
      <c r="M706" s="849">
        <v>126</v>
      </c>
      <c r="N706" s="832">
        <v>1</v>
      </c>
      <c r="O706" s="832">
        <v>126</v>
      </c>
      <c r="P706" s="849"/>
      <c r="Q706" s="849"/>
      <c r="R706" s="837"/>
      <c r="S706" s="850"/>
    </row>
    <row r="707" spans="1:19" ht="14.4" customHeight="1" x14ac:dyDescent="0.3">
      <c r="A707" s="831" t="s">
        <v>3475</v>
      </c>
      <c r="B707" s="832" t="s">
        <v>3476</v>
      </c>
      <c r="C707" s="832" t="s">
        <v>620</v>
      </c>
      <c r="D707" s="832" t="s">
        <v>1320</v>
      </c>
      <c r="E707" s="832" t="s">
        <v>3464</v>
      </c>
      <c r="F707" s="832" t="s">
        <v>3529</v>
      </c>
      <c r="G707" s="832" t="s">
        <v>3531</v>
      </c>
      <c r="H707" s="849"/>
      <c r="I707" s="849"/>
      <c r="J707" s="832"/>
      <c r="K707" s="832"/>
      <c r="L707" s="849">
        <v>1</v>
      </c>
      <c r="M707" s="849">
        <v>33.33</v>
      </c>
      <c r="N707" s="832">
        <v>1</v>
      </c>
      <c r="O707" s="832">
        <v>33.33</v>
      </c>
      <c r="P707" s="849"/>
      <c r="Q707" s="849"/>
      <c r="R707" s="837"/>
      <c r="S707" s="850"/>
    </row>
    <row r="708" spans="1:19" ht="14.4" customHeight="1" x14ac:dyDescent="0.3">
      <c r="A708" s="831" t="s">
        <v>3475</v>
      </c>
      <c r="B708" s="832" t="s">
        <v>3476</v>
      </c>
      <c r="C708" s="832" t="s">
        <v>620</v>
      </c>
      <c r="D708" s="832" t="s">
        <v>1321</v>
      </c>
      <c r="E708" s="832" t="s">
        <v>3464</v>
      </c>
      <c r="F708" s="832" t="s">
        <v>3465</v>
      </c>
      <c r="G708" s="832" t="s">
        <v>3586</v>
      </c>
      <c r="H708" s="849"/>
      <c r="I708" s="849"/>
      <c r="J708" s="832"/>
      <c r="K708" s="832"/>
      <c r="L708" s="849">
        <v>1</v>
      </c>
      <c r="M708" s="849">
        <v>1310</v>
      </c>
      <c r="N708" s="832">
        <v>1</v>
      </c>
      <c r="O708" s="832">
        <v>1310</v>
      </c>
      <c r="P708" s="849"/>
      <c r="Q708" s="849"/>
      <c r="R708" s="837"/>
      <c r="S708" s="850"/>
    </row>
    <row r="709" spans="1:19" ht="14.4" customHeight="1" x14ac:dyDescent="0.3">
      <c r="A709" s="831" t="s">
        <v>3475</v>
      </c>
      <c r="B709" s="832" t="s">
        <v>3476</v>
      </c>
      <c r="C709" s="832" t="s">
        <v>620</v>
      </c>
      <c r="D709" s="832" t="s">
        <v>1323</v>
      </c>
      <c r="E709" s="832" t="s">
        <v>3461</v>
      </c>
      <c r="F709" s="832" t="s">
        <v>3462</v>
      </c>
      <c r="G709" s="832" t="s">
        <v>3463</v>
      </c>
      <c r="H709" s="849">
        <v>1.5</v>
      </c>
      <c r="I709" s="849">
        <v>226.58</v>
      </c>
      <c r="J709" s="832">
        <v>1.2504415011037529</v>
      </c>
      <c r="K709" s="832">
        <v>151.05333333333334</v>
      </c>
      <c r="L709" s="849">
        <v>1.2000000000000002</v>
      </c>
      <c r="M709" s="849">
        <v>181.2</v>
      </c>
      <c r="N709" s="832">
        <v>1</v>
      </c>
      <c r="O709" s="832">
        <v>150.99999999999997</v>
      </c>
      <c r="P709" s="849">
        <v>0.4</v>
      </c>
      <c r="Q709" s="849">
        <v>27.88</v>
      </c>
      <c r="R709" s="837">
        <v>0.15386313465783666</v>
      </c>
      <c r="S709" s="850">
        <v>69.699999999999989</v>
      </c>
    </row>
    <row r="710" spans="1:19" ht="14.4" customHeight="1" x14ac:dyDescent="0.3">
      <c r="A710" s="831" t="s">
        <v>3475</v>
      </c>
      <c r="B710" s="832" t="s">
        <v>3476</v>
      </c>
      <c r="C710" s="832" t="s">
        <v>620</v>
      </c>
      <c r="D710" s="832" t="s">
        <v>1323</v>
      </c>
      <c r="E710" s="832" t="s">
        <v>3464</v>
      </c>
      <c r="F710" s="832" t="s">
        <v>3469</v>
      </c>
      <c r="G710" s="832" t="s">
        <v>3538</v>
      </c>
      <c r="H710" s="849"/>
      <c r="I710" s="849"/>
      <c r="J710" s="832"/>
      <c r="K710" s="832"/>
      <c r="L710" s="849">
        <v>6</v>
      </c>
      <c r="M710" s="849">
        <v>516</v>
      </c>
      <c r="N710" s="832">
        <v>1</v>
      </c>
      <c r="O710" s="832">
        <v>86</v>
      </c>
      <c r="P710" s="849">
        <v>4</v>
      </c>
      <c r="Q710" s="849">
        <v>344</v>
      </c>
      <c r="R710" s="837">
        <v>0.66666666666666663</v>
      </c>
      <c r="S710" s="850">
        <v>86</v>
      </c>
    </row>
    <row r="711" spans="1:19" ht="14.4" customHeight="1" x14ac:dyDescent="0.3">
      <c r="A711" s="831" t="s">
        <v>3475</v>
      </c>
      <c r="B711" s="832" t="s">
        <v>3476</v>
      </c>
      <c r="C711" s="832" t="s">
        <v>620</v>
      </c>
      <c r="D711" s="832" t="s">
        <v>1323</v>
      </c>
      <c r="E711" s="832" t="s">
        <v>3464</v>
      </c>
      <c r="F711" s="832" t="s">
        <v>3469</v>
      </c>
      <c r="G711" s="832" t="s">
        <v>3470</v>
      </c>
      <c r="H711" s="849">
        <v>6</v>
      </c>
      <c r="I711" s="849">
        <v>516</v>
      </c>
      <c r="J711" s="832">
        <v>1</v>
      </c>
      <c r="K711" s="832">
        <v>86</v>
      </c>
      <c r="L711" s="849">
        <v>6</v>
      </c>
      <c r="M711" s="849">
        <v>516</v>
      </c>
      <c r="N711" s="832">
        <v>1</v>
      </c>
      <c r="O711" s="832">
        <v>86</v>
      </c>
      <c r="P711" s="849"/>
      <c r="Q711" s="849"/>
      <c r="R711" s="837"/>
      <c r="S711" s="850"/>
    </row>
    <row r="712" spans="1:19" ht="14.4" customHeight="1" x14ac:dyDescent="0.3">
      <c r="A712" s="831" t="s">
        <v>3475</v>
      </c>
      <c r="B712" s="832" t="s">
        <v>3476</v>
      </c>
      <c r="C712" s="832" t="s">
        <v>620</v>
      </c>
      <c r="D712" s="832" t="s">
        <v>1323</v>
      </c>
      <c r="E712" s="832" t="s">
        <v>3464</v>
      </c>
      <c r="F712" s="832" t="s">
        <v>3564</v>
      </c>
      <c r="G712" s="832" t="s">
        <v>3588</v>
      </c>
      <c r="H712" s="849">
        <v>6</v>
      </c>
      <c r="I712" s="849">
        <v>4326</v>
      </c>
      <c r="J712" s="832">
        <v>5.9916897506925206</v>
      </c>
      <c r="K712" s="832">
        <v>721</v>
      </c>
      <c r="L712" s="849">
        <v>1</v>
      </c>
      <c r="M712" s="849">
        <v>722</v>
      </c>
      <c r="N712" s="832">
        <v>1</v>
      </c>
      <c r="O712" s="832">
        <v>722</v>
      </c>
      <c r="P712" s="849"/>
      <c r="Q712" s="849"/>
      <c r="R712" s="837"/>
      <c r="S712" s="850"/>
    </row>
    <row r="713" spans="1:19" ht="14.4" customHeight="1" x14ac:dyDescent="0.3">
      <c r="A713" s="831" t="s">
        <v>3475</v>
      </c>
      <c r="B713" s="832" t="s">
        <v>3476</v>
      </c>
      <c r="C713" s="832" t="s">
        <v>620</v>
      </c>
      <c r="D713" s="832" t="s">
        <v>1323</v>
      </c>
      <c r="E713" s="832" t="s">
        <v>3464</v>
      </c>
      <c r="F713" s="832" t="s">
        <v>3564</v>
      </c>
      <c r="G713" s="832" t="s">
        <v>3565</v>
      </c>
      <c r="H713" s="849"/>
      <c r="I713" s="849"/>
      <c r="J713" s="832"/>
      <c r="K713" s="832"/>
      <c r="L713" s="849">
        <v>10</v>
      </c>
      <c r="M713" s="849">
        <v>7220</v>
      </c>
      <c r="N713" s="832">
        <v>1</v>
      </c>
      <c r="O713" s="832">
        <v>722</v>
      </c>
      <c r="P713" s="849">
        <v>3</v>
      </c>
      <c r="Q713" s="849">
        <v>2169</v>
      </c>
      <c r="R713" s="837">
        <v>0.30041551246537396</v>
      </c>
      <c r="S713" s="850">
        <v>723</v>
      </c>
    </row>
    <row r="714" spans="1:19" ht="14.4" customHeight="1" x14ac:dyDescent="0.3">
      <c r="A714" s="831" t="s">
        <v>3475</v>
      </c>
      <c r="B714" s="832" t="s">
        <v>3476</v>
      </c>
      <c r="C714" s="832" t="s">
        <v>620</v>
      </c>
      <c r="D714" s="832" t="s">
        <v>1323</v>
      </c>
      <c r="E714" s="832" t="s">
        <v>3464</v>
      </c>
      <c r="F714" s="832" t="s">
        <v>3471</v>
      </c>
      <c r="G714" s="832" t="s">
        <v>3591</v>
      </c>
      <c r="H714" s="849"/>
      <c r="I714" s="849"/>
      <c r="J714" s="832"/>
      <c r="K714" s="832"/>
      <c r="L714" s="849">
        <v>1</v>
      </c>
      <c r="M714" s="849">
        <v>500</v>
      </c>
      <c r="N714" s="832">
        <v>1</v>
      </c>
      <c r="O714" s="832">
        <v>500</v>
      </c>
      <c r="P714" s="849">
        <v>1</v>
      </c>
      <c r="Q714" s="849">
        <v>501</v>
      </c>
      <c r="R714" s="837">
        <v>1.002</v>
      </c>
      <c r="S714" s="850">
        <v>501</v>
      </c>
    </row>
    <row r="715" spans="1:19" ht="14.4" customHeight="1" x14ac:dyDescent="0.3">
      <c r="A715" s="831" t="s">
        <v>3475</v>
      </c>
      <c r="B715" s="832" t="s">
        <v>3476</v>
      </c>
      <c r="C715" s="832" t="s">
        <v>620</v>
      </c>
      <c r="D715" s="832" t="s">
        <v>1323</v>
      </c>
      <c r="E715" s="832" t="s">
        <v>3464</v>
      </c>
      <c r="F715" s="832" t="s">
        <v>3595</v>
      </c>
      <c r="G715" s="832" t="s">
        <v>3597</v>
      </c>
      <c r="H715" s="849">
        <v>1</v>
      </c>
      <c r="I715" s="849">
        <v>504</v>
      </c>
      <c r="J715" s="832"/>
      <c r="K715" s="832">
        <v>504</v>
      </c>
      <c r="L715" s="849"/>
      <c r="M715" s="849"/>
      <c r="N715" s="832"/>
      <c r="O715" s="832"/>
      <c r="P715" s="849"/>
      <c r="Q715" s="849"/>
      <c r="R715" s="837"/>
      <c r="S715" s="850"/>
    </row>
    <row r="716" spans="1:19" ht="14.4" customHeight="1" x14ac:dyDescent="0.3">
      <c r="A716" s="831" t="s">
        <v>3475</v>
      </c>
      <c r="B716" s="832" t="s">
        <v>3476</v>
      </c>
      <c r="C716" s="832" t="s">
        <v>620</v>
      </c>
      <c r="D716" s="832" t="s">
        <v>1325</v>
      </c>
      <c r="E716" s="832" t="s">
        <v>3461</v>
      </c>
      <c r="F716" s="832" t="s">
        <v>3462</v>
      </c>
      <c r="G716" s="832" t="s">
        <v>3463</v>
      </c>
      <c r="H716" s="849"/>
      <c r="I716" s="849"/>
      <c r="J716" s="832"/>
      <c r="K716" s="832"/>
      <c r="L716" s="849">
        <v>0.7</v>
      </c>
      <c r="M716" s="849">
        <v>105.7</v>
      </c>
      <c r="N716" s="832">
        <v>1</v>
      </c>
      <c r="O716" s="832">
        <v>151</v>
      </c>
      <c r="P716" s="849">
        <v>0.4</v>
      </c>
      <c r="Q716" s="849">
        <v>27.88</v>
      </c>
      <c r="R716" s="837">
        <v>0.26376537369914854</v>
      </c>
      <c r="S716" s="850">
        <v>69.699999999999989</v>
      </c>
    </row>
    <row r="717" spans="1:19" ht="14.4" customHeight="1" x14ac:dyDescent="0.3">
      <c r="A717" s="831" t="s">
        <v>3475</v>
      </c>
      <c r="B717" s="832" t="s">
        <v>3476</v>
      </c>
      <c r="C717" s="832" t="s">
        <v>620</v>
      </c>
      <c r="D717" s="832" t="s">
        <v>1325</v>
      </c>
      <c r="E717" s="832" t="s">
        <v>3464</v>
      </c>
      <c r="F717" s="832" t="s">
        <v>3469</v>
      </c>
      <c r="G717" s="832" t="s">
        <v>3538</v>
      </c>
      <c r="H717" s="849"/>
      <c r="I717" s="849"/>
      <c r="J717" s="832"/>
      <c r="K717" s="832"/>
      <c r="L717" s="849">
        <v>2</v>
      </c>
      <c r="M717" s="849">
        <v>172</v>
      </c>
      <c r="N717" s="832">
        <v>1</v>
      </c>
      <c r="O717" s="832">
        <v>86</v>
      </c>
      <c r="P717" s="849">
        <v>4</v>
      </c>
      <c r="Q717" s="849">
        <v>344</v>
      </c>
      <c r="R717" s="837">
        <v>2</v>
      </c>
      <c r="S717" s="850">
        <v>86</v>
      </c>
    </row>
    <row r="718" spans="1:19" ht="14.4" customHeight="1" x14ac:dyDescent="0.3">
      <c r="A718" s="831" t="s">
        <v>3475</v>
      </c>
      <c r="B718" s="832" t="s">
        <v>3476</v>
      </c>
      <c r="C718" s="832" t="s">
        <v>620</v>
      </c>
      <c r="D718" s="832" t="s">
        <v>1325</v>
      </c>
      <c r="E718" s="832" t="s">
        <v>3464</v>
      </c>
      <c r="F718" s="832" t="s">
        <v>3469</v>
      </c>
      <c r="G718" s="832" t="s">
        <v>3470</v>
      </c>
      <c r="H718" s="849"/>
      <c r="I718" s="849"/>
      <c r="J718" s="832"/>
      <c r="K718" s="832"/>
      <c r="L718" s="849">
        <v>5</v>
      </c>
      <c r="M718" s="849">
        <v>430</v>
      </c>
      <c r="N718" s="832">
        <v>1</v>
      </c>
      <c r="O718" s="832">
        <v>86</v>
      </c>
      <c r="P718" s="849"/>
      <c r="Q718" s="849"/>
      <c r="R718" s="837"/>
      <c r="S718" s="850"/>
    </row>
    <row r="719" spans="1:19" ht="14.4" customHeight="1" x14ac:dyDescent="0.3">
      <c r="A719" s="831" t="s">
        <v>3475</v>
      </c>
      <c r="B719" s="832" t="s">
        <v>3476</v>
      </c>
      <c r="C719" s="832" t="s">
        <v>620</v>
      </c>
      <c r="D719" s="832" t="s">
        <v>1325</v>
      </c>
      <c r="E719" s="832" t="s">
        <v>3464</v>
      </c>
      <c r="F719" s="832" t="s">
        <v>3564</v>
      </c>
      <c r="G719" s="832" t="s">
        <v>3588</v>
      </c>
      <c r="H719" s="849"/>
      <c r="I719" s="849"/>
      <c r="J719" s="832"/>
      <c r="K719" s="832"/>
      <c r="L719" s="849">
        <v>4</v>
      </c>
      <c r="M719" s="849">
        <v>2888</v>
      </c>
      <c r="N719" s="832">
        <v>1</v>
      </c>
      <c r="O719" s="832">
        <v>722</v>
      </c>
      <c r="P719" s="849"/>
      <c r="Q719" s="849"/>
      <c r="R719" s="837"/>
      <c r="S719" s="850"/>
    </row>
    <row r="720" spans="1:19" ht="14.4" customHeight="1" x14ac:dyDescent="0.3">
      <c r="A720" s="831" t="s">
        <v>3475</v>
      </c>
      <c r="B720" s="832" t="s">
        <v>3476</v>
      </c>
      <c r="C720" s="832" t="s">
        <v>620</v>
      </c>
      <c r="D720" s="832" t="s">
        <v>1325</v>
      </c>
      <c r="E720" s="832" t="s">
        <v>3464</v>
      </c>
      <c r="F720" s="832" t="s">
        <v>3564</v>
      </c>
      <c r="G720" s="832" t="s">
        <v>3565</v>
      </c>
      <c r="H720" s="849"/>
      <c r="I720" s="849"/>
      <c r="J720" s="832"/>
      <c r="K720" s="832"/>
      <c r="L720" s="849">
        <v>2</v>
      </c>
      <c r="M720" s="849">
        <v>1444</v>
      </c>
      <c r="N720" s="832">
        <v>1</v>
      </c>
      <c r="O720" s="832">
        <v>722</v>
      </c>
      <c r="P720" s="849">
        <v>4</v>
      </c>
      <c r="Q720" s="849">
        <v>2892</v>
      </c>
      <c r="R720" s="837">
        <v>2.0027700831024933</v>
      </c>
      <c r="S720" s="850">
        <v>723</v>
      </c>
    </row>
    <row r="721" spans="1:19" ht="14.4" customHeight="1" x14ac:dyDescent="0.3">
      <c r="A721" s="831" t="s">
        <v>3475</v>
      </c>
      <c r="B721" s="832" t="s">
        <v>3476</v>
      </c>
      <c r="C721" s="832" t="s">
        <v>620</v>
      </c>
      <c r="D721" s="832" t="s">
        <v>1325</v>
      </c>
      <c r="E721" s="832" t="s">
        <v>3464</v>
      </c>
      <c r="F721" s="832" t="s">
        <v>3471</v>
      </c>
      <c r="G721" s="832" t="s">
        <v>3472</v>
      </c>
      <c r="H721" s="849"/>
      <c r="I721" s="849"/>
      <c r="J721" s="832"/>
      <c r="K721" s="832"/>
      <c r="L721" s="849">
        <v>1</v>
      </c>
      <c r="M721" s="849">
        <v>500</v>
      </c>
      <c r="N721" s="832">
        <v>1</v>
      </c>
      <c r="O721" s="832">
        <v>500</v>
      </c>
      <c r="P721" s="849"/>
      <c r="Q721" s="849"/>
      <c r="R721" s="837"/>
      <c r="S721" s="850"/>
    </row>
    <row r="722" spans="1:19" ht="14.4" customHeight="1" x14ac:dyDescent="0.3">
      <c r="A722" s="831" t="s">
        <v>3475</v>
      </c>
      <c r="B722" s="832" t="s">
        <v>3476</v>
      </c>
      <c r="C722" s="832" t="s">
        <v>620</v>
      </c>
      <c r="D722" s="832" t="s">
        <v>1326</v>
      </c>
      <c r="E722" s="832" t="s">
        <v>3461</v>
      </c>
      <c r="F722" s="832" t="s">
        <v>3462</v>
      </c>
      <c r="G722" s="832" t="s">
        <v>3463</v>
      </c>
      <c r="H722" s="849"/>
      <c r="I722" s="849"/>
      <c r="J722" s="832"/>
      <c r="K722" s="832"/>
      <c r="L722" s="849">
        <v>0.1</v>
      </c>
      <c r="M722" s="849">
        <v>15.1</v>
      </c>
      <c r="N722" s="832">
        <v>1</v>
      </c>
      <c r="O722" s="832">
        <v>151</v>
      </c>
      <c r="P722" s="849"/>
      <c r="Q722" s="849"/>
      <c r="R722" s="837"/>
      <c r="S722" s="850"/>
    </row>
    <row r="723" spans="1:19" ht="14.4" customHeight="1" x14ac:dyDescent="0.3">
      <c r="A723" s="831" t="s">
        <v>3475</v>
      </c>
      <c r="B723" s="832" t="s">
        <v>3476</v>
      </c>
      <c r="C723" s="832" t="s">
        <v>620</v>
      </c>
      <c r="D723" s="832" t="s">
        <v>1326</v>
      </c>
      <c r="E723" s="832" t="s">
        <v>3464</v>
      </c>
      <c r="F723" s="832" t="s">
        <v>3469</v>
      </c>
      <c r="G723" s="832" t="s">
        <v>3538</v>
      </c>
      <c r="H723" s="849"/>
      <c r="I723" s="849"/>
      <c r="J723" s="832"/>
      <c r="K723" s="832"/>
      <c r="L723" s="849">
        <v>1</v>
      </c>
      <c r="M723" s="849">
        <v>86</v>
      </c>
      <c r="N723" s="832">
        <v>1</v>
      </c>
      <c r="O723" s="832">
        <v>86</v>
      </c>
      <c r="P723" s="849"/>
      <c r="Q723" s="849"/>
      <c r="R723" s="837"/>
      <c r="S723" s="850"/>
    </row>
    <row r="724" spans="1:19" ht="14.4" customHeight="1" x14ac:dyDescent="0.3">
      <c r="A724" s="831" t="s">
        <v>3475</v>
      </c>
      <c r="B724" s="832" t="s">
        <v>3476</v>
      </c>
      <c r="C724" s="832" t="s">
        <v>620</v>
      </c>
      <c r="D724" s="832" t="s">
        <v>1326</v>
      </c>
      <c r="E724" s="832" t="s">
        <v>3464</v>
      </c>
      <c r="F724" s="832" t="s">
        <v>3564</v>
      </c>
      <c r="G724" s="832" t="s">
        <v>3565</v>
      </c>
      <c r="H724" s="849"/>
      <c r="I724" s="849"/>
      <c r="J724" s="832"/>
      <c r="K724" s="832"/>
      <c r="L724" s="849">
        <v>1</v>
      </c>
      <c r="M724" s="849">
        <v>722</v>
      </c>
      <c r="N724" s="832">
        <v>1</v>
      </c>
      <c r="O724" s="832">
        <v>722</v>
      </c>
      <c r="P724" s="849"/>
      <c r="Q724" s="849"/>
      <c r="R724" s="837"/>
      <c r="S724" s="850"/>
    </row>
    <row r="725" spans="1:19" ht="14.4" customHeight="1" x14ac:dyDescent="0.3">
      <c r="A725" s="831" t="s">
        <v>3475</v>
      </c>
      <c r="B725" s="832" t="s">
        <v>3476</v>
      </c>
      <c r="C725" s="832" t="s">
        <v>620</v>
      </c>
      <c r="D725" s="832" t="s">
        <v>1334</v>
      </c>
      <c r="E725" s="832" t="s">
        <v>3461</v>
      </c>
      <c r="F725" s="832" t="s">
        <v>3462</v>
      </c>
      <c r="G725" s="832" t="s">
        <v>3463</v>
      </c>
      <c r="H725" s="849"/>
      <c r="I725" s="849"/>
      <c r="J725" s="832"/>
      <c r="K725" s="832"/>
      <c r="L725" s="849">
        <v>0.1</v>
      </c>
      <c r="M725" s="849">
        <v>15.1</v>
      </c>
      <c r="N725" s="832">
        <v>1</v>
      </c>
      <c r="O725" s="832">
        <v>151</v>
      </c>
      <c r="P725" s="849"/>
      <c r="Q725" s="849"/>
      <c r="R725" s="837"/>
      <c r="S725" s="850"/>
    </row>
    <row r="726" spans="1:19" ht="14.4" customHeight="1" x14ac:dyDescent="0.3">
      <c r="A726" s="831" t="s">
        <v>3475</v>
      </c>
      <c r="B726" s="832" t="s">
        <v>3476</v>
      </c>
      <c r="C726" s="832" t="s">
        <v>620</v>
      </c>
      <c r="D726" s="832" t="s">
        <v>1334</v>
      </c>
      <c r="E726" s="832" t="s">
        <v>3464</v>
      </c>
      <c r="F726" s="832" t="s">
        <v>3469</v>
      </c>
      <c r="G726" s="832" t="s">
        <v>3538</v>
      </c>
      <c r="H726" s="849"/>
      <c r="I726" s="849"/>
      <c r="J726" s="832"/>
      <c r="K726" s="832"/>
      <c r="L726" s="849">
        <v>1</v>
      </c>
      <c r="M726" s="849">
        <v>86</v>
      </c>
      <c r="N726" s="832">
        <v>1</v>
      </c>
      <c r="O726" s="832">
        <v>86</v>
      </c>
      <c r="P726" s="849"/>
      <c r="Q726" s="849"/>
      <c r="R726" s="837"/>
      <c r="S726" s="850"/>
    </row>
    <row r="727" spans="1:19" ht="14.4" customHeight="1" x14ac:dyDescent="0.3">
      <c r="A727" s="831" t="s">
        <v>3475</v>
      </c>
      <c r="B727" s="832" t="s">
        <v>3476</v>
      </c>
      <c r="C727" s="832" t="s">
        <v>620</v>
      </c>
      <c r="D727" s="832" t="s">
        <v>1334</v>
      </c>
      <c r="E727" s="832" t="s">
        <v>3464</v>
      </c>
      <c r="F727" s="832" t="s">
        <v>3564</v>
      </c>
      <c r="G727" s="832" t="s">
        <v>3565</v>
      </c>
      <c r="H727" s="849"/>
      <c r="I727" s="849"/>
      <c r="J727" s="832"/>
      <c r="K727" s="832"/>
      <c r="L727" s="849">
        <v>1</v>
      </c>
      <c r="M727" s="849">
        <v>722</v>
      </c>
      <c r="N727" s="832">
        <v>1</v>
      </c>
      <c r="O727" s="832">
        <v>722</v>
      </c>
      <c r="P727" s="849"/>
      <c r="Q727" s="849"/>
      <c r="R727" s="837"/>
      <c r="S727" s="850"/>
    </row>
    <row r="728" spans="1:19" ht="14.4" customHeight="1" x14ac:dyDescent="0.3">
      <c r="A728" s="831" t="s">
        <v>3475</v>
      </c>
      <c r="B728" s="832" t="s">
        <v>3476</v>
      </c>
      <c r="C728" s="832" t="s">
        <v>620</v>
      </c>
      <c r="D728" s="832" t="s">
        <v>1309</v>
      </c>
      <c r="E728" s="832" t="s">
        <v>3461</v>
      </c>
      <c r="F728" s="832" t="s">
        <v>3462</v>
      </c>
      <c r="G728" s="832" t="s">
        <v>3463</v>
      </c>
      <c r="H728" s="849"/>
      <c r="I728" s="849"/>
      <c r="J728" s="832"/>
      <c r="K728" s="832"/>
      <c r="L728" s="849"/>
      <c r="M728" s="849"/>
      <c r="N728" s="832"/>
      <c r="O728" s="832"/>
      <c r="P728" s="849">
        <v>1.1000000000000001</v>
      </c>
      <c r="Q728" s="849">
        <v>76.7</v>
      </c>
      <c r="R728" s="837"/>
      <c r="S728" s="850">
        <v>69.72727272727272</v>
      </c>
    </row>
    <row r="729" spans="1:19" ht="14.4" customHeight="1" x14ac:dyDescent="0.3">
      <c r="A729" s="831" t="s">
        <v>3475</v>
      </c>
      <c r="B729" s="832" t="s">
        <v>3476</v>
      </c>
      <c r="C729" s="832" t="s">
        <v>620</v>
      </c>
      <c r="D729" s="832" t="s">
        <v>1309</v>
      </c>
      <c r="E729" s="832" t="s">
        <v>3464</v>
      </c>
      <c r="F729" s="832" t="s">
        <v>3469</v>
      </c>
      <c r="G729" s="832" t="s">
        <v>3470</v>
      </c>
      <c r="H729" s="849"/>
      <c r="I729" s="849"/>
      <c r="J729" s="832"/>
      <c r="K729" s="832"/>
      <c r="L729" s="849"/>
      <c r="M729" s="849"/>
      <c r="N729" s="832"/>
      <c r="O729" s="832"/>
      <c r="P729" s="849">
        <v>4</v>
      </c>
      <c r="Q729" s="849">
        <v>344</v>
      </c>
      <c r="R729" s="837"/>
      <c r="S729" s="850">
        <v>86</v>
      </c>
    </row>
    <row r="730" spans="1:19" ht="14.4" customHeight="1" thickBot="1" x14ac:dyDescent="0.35">
      <c r="A730" s="839" t="s">
        <v>3475</v>
      </c>
      <c r="B730" s="840" t="s">
        <v>3476</v>
      </c>
      <c r="C730" s="840" t="s">
        <v>620</v>
      </c>
      <c r="D730" s="840" t="s">
        <v>1309</v>
      </c>
      <c r="E730" s="840" t="s">
        <v>3464</v>
      </c>
      <c r="F730" s="840" t="s">
        <v>3564</v>
      </c>
      <c r="G730" s="840" t="s">
        <v>3588</v>
      </c>
      <c r="H730" s="851"/>
      <c r="I730" s="851"/>
      <c r="J730" s="840"/>
      <c r="K730" s="840"/>
      <c r="L730" s="851"/>
      <c r="M730" s="851"/>
      <c r="N730" s="840"/>
      <c r="O730" s="840"/>
      <c r="P730" s="851">
        <v>4</v>
      </c>
      <c r="Q730" s="851">
        <v>2892</v>
      </c>
      <c r="R730" s="845"/>
      <c r="S730" s="852">
        <v>723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7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5955595</v>
      </c>
      <c r="C3" s="344">
        <f t="shared" ref="C3:R3" si="0">SUBTOTAL(9,C6:C1048576)</f>
        <v>6.0365157273144332</v>
      </c>
      <c r="D3" s="344">
        <f t="shared" si="0"/>
        <v>5878308</v>
      </c>
      <c r="E3" s="344">
        <f t="shared" si="0"/>
        <v>14</v>
      </c>
      <c r="F3" s="344">
        <f t="shared" si="0"/>
        <v>6039889.3300000001</v>
      </c>
      <c r="G3" s="347">
        <f>IF(D3&lt;&gt;0,F3/D3,"")</f>
        <v>1.0274877277611176</v>
      </c>
      <c r="H3" s="343">
        <f t="shared" si="0"/>
        <v>8917800.0000000019</v>
      </c>
      <c r="I3" s="344">
        <f t="shared" si="0"/>
        <v>0.94287881880208368</v>
      </c>
      <c r="J3" s="344">
        <f t="shared" si="0"/>
        <v>9458055.2900000028</v>
      </c>
      <c r="K3" s="344">
        <f t="shared" si="0"/>
        <v>1</v>
      </c>
      <c r="L3" s="344">
        <f t="shared" si="0"/>
        <v>9542182.629999999</v>
      </c>
      <c r="M3" s="345">
        <f>IF(J3&lt;&gt;0,L3/J3,"")</f>
        <v>1.008894782005445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2017</v>
      </c>
      <c r="E5" s="867"/>
      <c r="F5" s="867">
        <v>2018</v>
      </c>
      <c r="G5" s="905" t="s">
        <v>2</v>
      </c>
      <c r="H5" s="866">
        <v>2015</v>
      </c>
      <c r="I5" s="867"/>
      <c r="J5" s="867">
        <v>2017</v>
      </c>
      <c r="K5" s="867"/>
      <c r="L5" s="867">
        <v>2018</v>
      </c>
      <c r="M5" s="905" t="s">
        <v>2</v>
      </c>
      <c r="N5" s="866">
        <v>2015</v>
      </c>
      <c r="O5" s="867"/>
      <c r="P5" s="867">
        <v>2017</v>
      </c>
      <c r="Q5" s="867"/>
      <c r="R5" s="867">
        <v>2018</v>
      </c>
      <c r="S5" s="905" t="s">
        <v>2</v>
      </c>
    </row>
    <row r="6" spans="1:19" ht="14.4" customHeight="1" x14ac:dyDescent="0.3">
      <c r="A6" s="856" t="s">
        <v>3604</v>
      </c>
      <c r="B6" s="887"/>
      <c r="C6" s="825"/>
      <c r="D6" s="887">
        <v>37</v>
      </c>
      <c r="E6" s="825">
        <v>1</v>
      </c>
      <c r="F6" s="887">
        <v>252</v>
      </c>
      <c r="G6" s="830">
        <v>6.8108108108108105</v>
      </c>
      <c r="H6" s="887"/>
      <c r="I6" s="825"/>
      <c r="J6" s="887"/>
      <c r="K6" s="825"/>
      <c r="L6" s="887"/>
      <c r="M6" s="830"/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3605</v>
      </c>
      <c r="B7" s="889">
        <v>414</v>
      </c>
      <c r="C7" s="832">
        <v>1.6494023904382471</v>
      </c>
      <c r="D7" s="889">
        <v>251</v>
      </c>
      <c r="E7" s="832">
        <v>1</v>
      </c>
      <c r="F7" s="889">
        <v>1303</v>
      </c>
      <c r="G7" s="837">
        <v>5.191235059760956</v>
      </c>
      <c r="H7" s="889"/>
      <c r="I7" s="832"/>
      <c r="J7" s="889"/>
      <c r="K7" s="832"/>
      <c r="L7" s="889"/>
      <c r="M7" s="837"/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3606</v>
      </c>
      <c r="B8" s="889">
        <v>1256</v>
      </c>
      <c r="C8" s="832">
        <v>0.47041198501872661</v>
      </c>
      <c r="D8" s="889">
        <v>2670</v>
      </c>
      <c r="E8" s="832">
        <v>1</v>
      </c>
      <c r="F8" s="889">
        <v>1759.33</v>
      </c>
      <c r="G8" s="837">
        <v>0.65892509363295881</v>
      </c>
      <c r="H8" s="889"/>
      <c r="I8" s="832"/>
      <c r="J8" s="889"/>
      <c r="K8" s="832"/>
      <c r="L8" s="889"/>
      <c r="M8" s="837"/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3607</v>
      </c>
      <c r="B9" s="889"/>
      <c r="C9" s="832"/>
      <c r="D9" s="889">
        <v>37</v>
      </c>
      <c r="E9" s="832">
        <v>1</v>
      </c>
      <c r="F9" s="889"/>
      <c r="G9" s="837"/>
      <c r="H9" s="889"/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3608</v>
      </c>
      <c r="B10" s="889">
        <v>375</v>
      </c>
      <c r="C10" s="832"/>
      <c r="D10" s="889"/>
      <c r="E10" s="832"/>
      <c r="F10" s="889"/>
      <c r="G10" s="837"/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3609</v>
      </c>
      <c r="B11" s="889">
        <v>251</v>
      </c>
      <c r="C11" s="832"/>
      <c r="D11" s="889"/>
      <c r="E11" s="832"/>
      <c r="F11" s="889">
        <v>502</v>
      </c>
      <c r="G11" s="837"/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3610</v>
      </c>
      <c r="B12" s="889"/>
      <c r="C12" s="832"/>
      <c r="D12" s="889">
        <v>251</v>
      </c>
      <c r="E12" s="832">
        <v>1</v>
      </c>
      <c r="F12" s="889"/>
      <c r="G12" s="837"/>
      <c r="H12" s="889"/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3611</v>
      </c>
      <c r="B13" s="889"/>
      <c r="C13" s="832"/>
      <c r="D13" s="889"/>
      <c r="E13" s="832"/>
      <c r="F13" s="889">
        <v>910</v>
      </c>
      <c r="G13" s="837"/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3612</v>
      </c>
      <c r="B14" s="889">
        <v>1133</v>
      </c>
      <c r="C14" s="832">
        <v>0.81805054151624546</v>
      </c>
      <c r="D14" s="889">
        <v>1385</v>
      </c>
      <c r="E14" s="832">
        <v>1</v>
      </c>
      <c r="F14" s="889">
        <v>5315</v>
      </c>
      <c r="G14" s="837">
        <v>3.8375451263537905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1290</v>
      </c>
      <c r="B15" s="889">
        <v>5949403</v>
      </c>
      <c r="C15" s="832">
        <v>1.0139381919650885</v>
      </c>
      <c r="D15" s="889">
        <v>5867619</v>
      </c>
      <c r="E15" s="832">
        <v>1</v>
      </c>
      <c r="F15" s="889">
        <v>6023748</v>
      </c>
      <c r="G15" s="837">
        <v>1.026608578368841</v>
      </c>
      <c r="H15" s="889">
        <v>8917800.0000000019</v>
      </c>
      <c r="I15" s="832">
        <v>0.94287881880208368</v>
      </c>
      <c r="J15" s="889">
        <v>9458055.2900000028</v>
      </c>
      <c r="K15" s="832">
        <v>1</v>
      </c>
      <c r="L15" s="889">
        <v>9542182.629999999</v>
      </c>
      <c r="M15" s="837">
        <v>1.008894782005445</v>
      </c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3613</v>
      </c>
      <c r="B16" s="889"/>
      <c r="C16" s="832"/>
      <c r="D16" s="889"/>
      <c r="E16" s="832"/>
      <c r="F16" s="889">
        <v>416</v>
      </c>
      <c r="G16" s="837"/>
      <c r="H16" s="889"/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3614</v>
      </c>
      <c r="B17" s="889"/>
      <c r="C17" s="832"/>
      <c r="D17" s="889">
        <v>251</v>
      </c>
      <c r="E17" s="832">
        <v>1</v>
      </c>
      <c r="F17" s="889"/>
      <c r="G17" s="837"/>
      <c r="H17" s="889"/>
      <c r="I17" s="832"/>
      <c r="J17" s="889"/>
      <c r="K17" s="832"/>
      <c r="L17" s="889"/>
      <c r="M17" s="837"/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3615</v>
      </c>
      <c r="B18" s="889"/>
      <c r="C18" s="832"/>
      <c r="D18" s="889"/>
      <c r="E18" s="832"/>
      <c r="F18" s="889">
        <v>252</v>
      </c>
      <c r="G18" s="837"/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3616</v>
      </c>
      <c r="B19" s="889">
        <v>754</v>
      </c>
      <c r="C19" s="832">
        <v>0.30087789305666401</v>
      </c>
      <c r="D19" s="889">
        <v>2506</v>
      </c>
      <c r="E19" s="832">
        <v>1</v>
      </c>
      <c r="F19" s="889">
        <v>1849</v>
      </c>
      <c r="G19" s="837">
        <v>0.73782920989624901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3617</v>
      </c>
      <c r="B20" s="889"/>
      <c r="C20" s="832"/>
      <c r="D20" s="889">
        <v>126</v>
      </c>
      <c r="E20" s="832">
        <v>1</v>
      </c>
      <c r="F20" s="889">
        <v>633</v>
      </c>
      <c r="G20" s="837">
        <v>5.0238095238095237</v>
      </c>
      <c r="H20" s="889"/>
      <c r="I20" s="832"/>
      <c r="J20" s="889"/>
      <c r="K20" s="832"/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3618</v>
      </c>
      <c r="B21" s="889"/>
      <c r="C21" s="832"/>
      <c r="D21" s="889">
        <v>377</v>
      </c>
      <c r="E21" s="832">
        <v>1</v>
      </c>
      <c r="F21" s="889">
        <v>379</v>
      </c>
      <c r="G21" s="837">
        <v>1.0053050397877985</v>
      </c>
      <c r="H21" s="889"/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3619</v>
      </c>
      <c r="B22" s="889"/>
      <c r="C22" s="832"/>
      <c r="D22" s="889"/>
      <c r="E22" s="832"/>
      <c r="F22" s="889">
        <v>381</v>
      </c>
      <c r="G22" s="837"/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3620</v>
      </c>
      <c r="B23" s="889">
        <v>967</v>
      </c>
      <c r="C23" s="832">
        <v>0.8279109589041096</v>
      </c>
      <c r="D23" s="889">
        <v>1168</v>
      </c>
      <c r="E23" s="832">
        <v>1</v>
      </c>
      <c r="F23" s="889">
        <v>762</v>
      </c>
      <c r="G23" s="837">
        <v>0.6523972602739726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3621</v>
      </c>
      <c r="B24" s="889">
        <v>289</v>
      </c>
      <c r="C24" s="832">
        <v>0.38482023968042611</v>
      </c>
      <c r="D24" s="889">
        <v>751</v>
      </c>
      <c r="E24" s="832">
        <v>1</v>
      </c>
      <c r="F24" s="889">
        <v>631</v>
      </c>
      <c r="G24" s="837">
        <v>0.84021304926764317</v>
      </c>
      <c r="H24" s="889"/>
      <c r="I24" s="832"/>
      <c r="J24" s="889"/>
      <c r="K24" s="832"/>
      <c r="L24" s="889"/>
      <c r="M24" s="837"/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3622</v>
      </c>
      <c r="B25" s="889">
        <v>251</v>
      </c>
      <c r="C25" s="832"/>
      <c r="D25" s="889"/>
      <c r="E25" s="832"/>
      <c r="F25" s="889">
        <v>289</v>
      </c>
      <c r="G25" s="837"/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3623</v>
      </c>
      <c r="B26" s="889">
        <v>502</v>
      </c>
      <c r="C26" s="832">
        <v>0.57110352673492604</v>
      </c>
      <c r="D26" s="889">
        <v>879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thickBot="1" x14ac:dyDescent="0.35">
      <c r="A27" s="893" t="s">
        <v>3624</v>
      </c>
      <c r="B27" s="891"/>
      <c r="C27" s="840"/>
      <c r="D27" s="891"/>
      <c r="E27" s="840"/>
      <c r="F27" s="891">
        <v>508</v>
      </c>
      <c r="G27" s="845"/>
      <c r="H27" s="891"/>
      <c r="I27" s="840"/>
      <c r="J27" s="891"/>
      <c r="K27" s="840"/>
      <c r="L27" s="891"/>
      <c r="M27" s="845"/>
      <c r="N27" s="891"/>
      <c r="O27" s="840"/>
      <c r="P27" s="891"/>
      <c r="Q27" s="840"/>
      <c r="R27" s="891"/>
      <c r="S27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712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4525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6083.5000000000018</v>
      </c>
      <c r="G3" s="208">
        <f t="shared" si="0"/>
        <v>14873395.000000004</v>
      </c>
      <c r="H3" s="208"/>
      <c r="I3" s="208"/>
      <c r="J3" s="208">
        <f t="shared" si="0"/>
        <v>5956.6000000000013</v>
      </c>
      <c r="K3" s="208">
        <f t="shared" si="0"/>
        <v>15336363.289999999</v>
      </c>
      <c r="L3" s="208"/>
      <c r="M3" s="208"/>
      <c r="N3" s="208">
        <f t="shared" si="0"/>
        <v>6444.0000000000009</v>
      </c>
      <c r="O3" s="208">
        <f t="shared" si="0"/>
        <v>15582071.959999995</v>
      </c>
      <c r="P3" s="79">
        <f>IF(K3=0,0,O3/K3)</f>
        <v>1.0160213125728581</v>
      </c>
      <c r="Q3" s="209">
        <f>IF(N3=0,0,O3/N3)</f>
        <v>2418.0744816883912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3625</v>
      </c>
      <c r="B6" s="825" t="s">
        <v>3476</v>
      </c>
      <c r="C6" s="825" t="s">
        <v>3464</v>
      </c>
      <c r="D6" s="825" t="s">
        <v>3492</v>
      </c>
      <c r="E6" s="825" t="s">
        <v>3493</v>
      </c>
      <c r="F6" s="225"/>
      <c r="G6" s="225"/>
      <c r="H6" s="225"/>
      <c r="I6" s="225"/>
      <c r="J6" s="225">
        <v>1</v>
      </c>
      <c r="K6" s="225">
        <v>37</v>
      </c>
      <c r="L6" s="225">
        <v>1</v>
      </c>
      <c r="M6" s="225">
        <v>37</v>
      </c>
      <c r="N6" s="225"/>
      <c r="O6" s="225"/>
      <c r="P6" s="830"/>
      <c r="Q6" s="848"/>
    </row>
    <row r="7" spans="1:17" ht="14.4" customHeight="1" x14ac:dyDescent="0.3">
      <c r="A7" s="831" t="s">
        <v>3625</v>
      </c>
      <c r="B7" s="832" t="s">
        <v>3476</v>
      </c>
      <c r="C7" s="832" t="s">
        <v>3464</v>
      </c>
      <c r="D7" s="832" t="s">
        <v>3515</v>
      </c>
      <c r="E7" s="832" t="s">
        <v>3517</v>
      </c>
      <c r="F7" s="849"/>
      <c r="G7" s="849"/>
      <c r="H7" s="849"/>
      <c r="I7" s="849"/>
      <c r="J7" s="849"/>
      <c r="K7" s="849"/>
      <c r="L7" s="849"/>
      <c r="M7" s="849"/>
      <c r="N7" s="849">
        <v>1</v>
      </c>
      <c r="O7" s="849">
        <v>252</v>
      </c>
      <c r="P7" s="837"/>
      <c r="Q7" s="850">
        <v>252</v>
      </c>
    </row>
    <row r="8" spans="1:17" ht="14.4" customHeight="1" x14ac:dyDescent="0.3">
      <c r="A8" s="831" t="s">
        <v>3626</v>
      </c>
      <c r="B8" s="832" t="s">
        <v>3476</v>
      </c>
      <c r="C8" s="832" t="s">
        <v>3464</v>
      </c>
      <c r="D8" s="832" t="s">
        <v>3492</v>
      </c>
      <c r="E8" s="832" t="s">
        <v>3493</v>
      </c>
      <c r="F8" s="849">
        <v>1</v>
      </c>
      <c r="G8" s="849">
        <v>37</v>
      </c>
      <c r="H8" s="849"/>
      <c r="I8" s="849">
        <v>37</v>
      </c>
      <c r="J8" s="849"/>
      <c r="K8" s="849"/>
      <c r="L8" s="849"/>
      <c r="M8" s="849"/>
      <c r="N8" s="849">
        <v>1</v>
      </c>
      <c r="O8" s="849">
        <v>37</v>
      </c>
      <c r="P8" s="837"/>
      <c r="Q8" s="850">
        <v>37</v>
      </c>
    </row>
    <row r="9" spans="1:17" ht="14.4" customHeight="1" x14ac:dyDescent="0.3">
      <c r="A9" s="831" t="s">
        <v>3626</v>
      </c>
      <c r="B9" s="832" t="s">
        <v>3476</v>
      </c>
      <c r="C9" s="832" t="s">
        <v>3464</v>
      </c>
      <c r="D9" s="832" t="s">
        <v>3515</v>
      </c>
      <c r="E9" s="832" t="s">
        <v>3517</v>
      </c>
      <c r="F9" s="849">
        <v>1</v>
      </c>
      <c r="G9" s="849">
        <v>251</v>
      </c>
      <c r="H9" s="849">
        <v>1</v>
      </c>
      <c r="I9" s="849">
        <v>251</v>
      </c>
      <c r="J9" s="849">
        <v>1</v>
      </c>
      <c r="K9" s="849">
        <v>251</v>
      </c>
      <c r="L9" s="849">
        <v>1</v>
      </c>
      <c r="M9" s="849">
        <v>251</v>
      </c>
      <c r="N9" s="849"/>
      <c r="O9" s="849"/>
      <c r="P9" s="837"/>
      <c r="Q9" s="850"/>
    </row>
    <row r="10" spans="1:17" ht="14.4" customHeight="1" x14ac:dyDescent="0.3">
      <c r="A10" s="831" t="s">
        <v>3626</v>
      </c>
      <c r="B10" s="832" t="s">
        <v>3476</v>
      </c>
      <c r="C10" s="832" t="s">
        <v>3464</v>
      </c>
      <c r="D10" s="832" t="s">
        <v>3518</v>
      </c>
      <c r="E10" s="832" t="s">
        <v>3519</v>
      </c>
      <c r="F10" s="849">
        <v>1</v>
      </c>
      <c r="G10" s="849">
        <v>126</v>
      </c>
      <c r="H10" s="849"/>
      <c r="I10" s="849">
        <v>126</v>
      </c>
      <c r="J10" s="849"/>
      <c r="K10" s="849"/>
      <c r="L10" s="849"/>
      <c r="M10" s="849"/>
      <c r="N10" s="849">
        <v>4</v>
      </c>
      <c r="O10" s="849">
        <v>508</v>
      </c>
      <c r="P10" s="837"/>
      <c r="Q10" s="850">
        <v>127</v>
      </c>
    </row>
    <row r="11" spans="1:17" ht="14.4" customHeight="1" x14ac:dyDescent="0.3">
      <c r="A11" s="831" t="s">
        <v>3626</v>
      </c>
      <c r="B11" s="832" t="s">
        <v>3476</v>
      </c>
      <c r="C11" s="832" t="s">
        <v>3464</v>
      </c>
      <c r="D11" s="832" t="s">
        <v>3518</v>
      </c>
      <c r="E11" s="832" t="s">
        <v>3520</v>
      </c>
      <c r="F11" s="849"/>
      <c r="G11" s="849"/>
      <c r="H11" s="849"/>
      <c r="I11" s="849"/>
      <c r="J11" s="849"/>
      <c r="K11" s="849"/>
      <c r="L11" s="849"/>
      <c r="M11" s="849"/>
      <c r="N11" s="849">
        <v>4</v>
      </c>
      <c r="O11" s="849">
        <v>508</v>
      </c>
      <c r="P11" s="837"/>
      <c r="Q11" s="850">
        <v>127</v>
      </c>
    </row>
    <row r="12" spans="1:17" ht="14.4" customHeight="1" x14ac:dyDescent="0.3">
      <c r="A12" s="831" t="s">
        <v>3626</v>
      </c>
      <c r="B12" s="832" t="s">
        <v>3476</v>
      </c>
      <c r="C12" s="832" t="s">
        <v>3464</v>
      </c>
      <c r="D12" s="832" t="s">
        <v>3526</v>
      </c>
      <c r="E12" s="832" t="s">
        <v>3528</v>
      </c>
      <c r="F12" s="849"/>
      <c r="G12" s="849"/>
      <c r="H12" s="849"/>
      <c r="I12" s="849"/>
      <c r="J12" s="849"/>
      <c r="K12" s="849"/>
      <c r="L12" s="849"/>
      <c r="M12" s="849"/>
      <c r="N12" s="849">
        <v>1</v>
      </c>
      <c r="O12" s="849">
        <v>164</v>
      </c>
      <c r="P12" s="837"/>
      <c r="Q12" s="850">
        <v>164</v>
      </c>
    </row>
    <row r="13" spans="1:17" ht="14.4" customHeight="1" x14ac:dyDescent="0.3">
      <c r="A13" s="831" t="s">
        <v>3626</v>
      </c>
      <c r="B13" s="832" t="s">
        <v>3476</v>
      </c>
      <c r="C13" s="832" t="s">
        <v>3464</v>
      </c>
      <c r="D13" s="832" t="s">
        <v>3469</v>
      </c>
      <c r="E13" s="832" t="s">
        <v>3470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86</v>
      </c>
      <c r="P13" s="837"/>
      <c r="Q13" s="850">
        <v>86</v>
      </c>
    </row>
    <row r="14" spans="1:17" ht="14.4" customHeight="1" x14ac:dyDescent="0.3">
      <c r="A14" s="831" t="s">
        <v>3627</v>
      </c>
      <c r="B14" s="832" t="s">
        <v>3476</v>
      </c>
      <c r="C14" s="832" t="s">
        <v>3464</v>
      </c>
      <c r="D14" s="832" t="s">
        <v>3492</v>
      </c>
      <c r="E14" s="832" t="s">
        <v>3493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37</v>
      </c>
      <c r="P14" s="837"/>
      <c r="Q14" s="850">
        <v>37</v>
      </c>
    </row>
    <row r="15" spans="1:17" ht="14.4" customHeight="1" x14ac:dyDescent="0.3">
      <c r="A15" s="831" t="s">
        <v>3627</v>
      </c>
      <c r="B15" s="832" t="s">
        <v>3476</v>
      </c>
      <c r="C15" s="832" t="s">
        <v>3464</v>
      </c>
      <c r="D15" s="832" t="s">
        <v>3492</v>
      </c>
      <c r="E15" s="832" t="s">
        <v>3494</v>
      </c>
      <c r="F15" s="849"/>
      <c r="G15" s="849"/>
      <c r="H15" s="849"/>
      <c r="I15" s="849"/>
      <c r="J15" s="849">
        <v>1</v>
      </c>
      <c r="K15" s="849">
        <v>37</v>
      </c>
      <c r="L15" s="849">
        <v>1</v>
      </c>
      <c r="M15" s="849">
        <v>37</v>
      </c>
      <c r="N15" s="849"/>
      <c r="O15" s="849"/>
      <c r="P15" s="837"/>
      <c r="Q15" s="850"/>
    </row>
    <row r="16" spans="1:17" ht="14.4" customHeight="1" x14ac:dyDescent="0.3">
      <c r="A16" s="831" t="s">
        <v>3627</v>
      </c>
      <c r="B16" s="832" t="s">
        <v>3476</v>
      </c>
      <c r="C16" s="832" t="s">
        <v>3464</v>
      </c>
      <c r="D16" s="832" t="s">
        <v>3515</v>
      </c>
      <c r="E16" s="832" t="s">
        <v>3516</v>
      </c>
      <c r="F16" s="849">
        <v>2</v>
      </c>
      <c r="G16" s="849">
        <v>502</v>
      </c>
      <c r="H16" s="849">
        <v>1</v>
      </c>
      <c r="I16" s="849">
        <v>251</v>
      </c>
      <c r="J16" s="849">
        <v>2</v>
      </c>
      <c r="K16" s="849">
        <v>502</v>
      </c>
      <c r="L16" s="849">
        <v>1</v>
      </c>
      <c r="M16" s="849">
        <v>251</v>
      </c>
      <c r="N16" s="849">
        <v>1</v>
      </c>
      <c r="O16" s="849">
        <v>252</v>
      </c>
      <c r="P16" s="837">
        <v>0.50199203187250996</v>
      </c>
      <c r="Q16" s="850">
        <v>252</v>
      </c>
    </row>
    <row r="17" spans="1:17" ht="14.4" customHeight="1" x14ac:dyDescent="0.3">
      <c r="A17" s="831" t="s">
        <v>3627</v>
      </c>
      <c r="B17" s="832" t="s">
        <v>3476</v>
      </c>
      <c r="C17" s="832" t="s">
        <v>3464</v>
      </c>
      <c r="D17" s="832" t="s">
        <v>3515</v>
      </c>
      <c r="E17" s="832" t="s">
        <v>3517</v>
      </c>
      <c r="F17" s="849">
        <v>2</v>
      </c>
      <c r="G17" s="849">
        <v>502</v>
      </c>
      <c r="H17" s="849">
        <v>1</v>
      </c>
      <c r="I17" s="849">
        <v>251</v>
      </c>
      <c r="J17" s="849">
        <v>2</v>
      </c>
      <c r="K17" s="849">
        <v>502</v>
      </c>
      <c r="L17" s="849">
        <v>1</v>
      </c>
      <c r="M17" s="849">
        <v>251</v>
      </c>
      <c r="N17" s="849">
        <v>3</v>
      </c>
      <c r="O17" s="849">
        <v>756</v>
      </c>
      <c r="P17" s="837">
        <v>1.5059760956175299</v>
      </c>
      <c r="Q17" s="850">
        <v>252</v>
      </c>
    </row>
    <row r="18" spans="1:17" ht="14.4" customHeight="1" x14ac:dyDescent="0.3">
      <c r="A18" s="831" t="s">
        <v>3627</v>
      </c>
      <c r="B18" s="832" t="s">
        <v>3476</v>
      </c>
      <c r="C18" s="832" t="s">
        <v>3464</v>
      </c>
      <c r="D18" s="832" t="s">
        <v>3518</v>
      </c>
      <c r="E18" s="832" t="s">
        <v>3519</v>
      </c>
      <c r="F18" s="849">
        <v>1</v>
      </c>
      <c r="G18" s="849">
        <v>126</v>
      </c>
      <c r="H18" s="849">
        <v>0.33333333333333331</v>
      </c>
      <c r="I18" s="849">
        <v>126</v>
      </c>
      <c r="J18" s="849">
        <v>3</v>
      </c>
      <c r="K18" s="849">
        <v>378</v>
      </c>
      <c r="L18" s="849">
        <v>1</v>
      </c>
      <c r="M18" s="849">
        <v>126</v>
      </c>
      <c r="N18" s="849">
        <v>1</v>
      </c>
      <c r="O18" s="849">
        <v>127</v>
      </c>
      <c r="P18" s="837">
        <v>0.33597883597883599</v>
      </c>
      <c r="Q18" s="850">
        <v>127</v>
      </c>
    </row>
    <row r="19" spans="1:17" ht="14.4" customHeight="1" x14ac:dyDescent="0.3">
      <c r="A19" s="831" t="s">
        <v>3627</v>
      </c>
      <c r="B19" s="832" t="s">
        <v>3476</v>
      </c>
      <c r="C19" s="832" t="s">
        <v>3464</v>
      </c>
      <c r="D19" s="832" t="s">
        <v>3518</v>
      </c>
      <c r="E19" s="832" t="s">
        <v>3520</v>
      </c>
      <c r="F19" s="849">
        <v>1</v>
      </c>
      <c r="G19" s="849">
        <v>126</v>
      </c>
      <c r="H19" s="849">
        <v>0.25</v>
      </c>
      <c r="I19" s="849">
        <v>126</v>
      </c>
      <c r="J19" s="849">
        <v>4</v>
      </c>
      <c r="K19" s="849">
        <v>504</v>
      </c>
      <c r="L19" s="849">
        <v>1</v>
      </c>
      <c r="M19" s="849">
        <v>126</v>
      </c>
      <c r="N19" s="849">
        <v>3</v>
      </c>
      <c r="O19" s="849">
        <v>381</v>
      </c>
      <c r="P19" s="837">
        <v>0.75595238095238093</v>
      </c>
      <c r="Q19" s="850">
        <v>127</v>
      </c>
    </row>
    <row r="20" spans="1:17" ht="14.4" customHeight="1" x14ac:dyDescent="0.3">
      <c r="A20" s="831" t="s">
        <v>3627</v>
      </c>
      <c r="B20" s="832" t="s">
        <v>3476</v>
      </c>
      <c r="C20" s="832" t="s">
        <v>3464</v>
      </c>
      <c r="D20" s="832" t="s">
        <v>3526</v>
      </c>
      <c r="E20" s="832" t="s">
        <v>3528</v>
      </c>
      <c r="F20" s="849"/>
      <c r="G20" s="849"/>
      <c r="H20" s="849"/>
      <c r="I20" s="849"/>
      <c r="J20" s="849">
        <v>3</v>
      </c>
      <c r="K20" s="849">
        <v>489</v>
      </c>
      <c r="L20" s="849">
        <v>1</v>
      </c>
      <c r="M20" s="849">
        <v>163</v>
      </c>
      <c r="N20" s="849"/>
      <c r="O20" s="849"/>
      <c r="P20" s="837"/>
      <c r="Q20" s="850"/>
    </row>
    <row r="21" spans="1:17" ht="14.4" customHeight="1" x14ac:dyDescent="0.3">
      <c r="A21" s="831" t="s">
        <v>3627</v>
      </c>
      <c r="B21" s="832" t="s">
        <v>3476</v>
      </c>
      <c r="C21" s="832" t="s">
        <v>3464</v>
      </c>
      <c r="D21" s="832" t="s">
        <v>3529</v>
      </c>
      <c r="E21" s="832" t="s">
        <v>3531</v>
      </c>
      <c r="F21" s="849"/>
      <c r="G21" s="849"/>
      <c r="H21" s="849"/>
      <c r="I21" s="849"/>
      <c r="J21" s="849"/>
      <c r="K21" s="849"/>
      <c r="L21" s="849"/>
      <c r="M21" s="849"/>
      <c r="N21" s="849">
        <v>1</v>
      </c>
      <c r="O21" s="849">
        <v>33.33</v>
      </c>
      <c r="P21" s="837"/>
      <c r="Q21" s="850">
        <v>33.33</v>
      </c>
    </row>
    <row r="22" spans="1:17" ht="14.4" customHeight="1" x14ac:dyDescent="0.3">
      <c r="A22" s="831" t="s">
        <v>3627</v>
      </c>
      <c r="B22" s="832" t="s">
        <v>3476</v>
      </c>
      <c r="C22" s="832" t="s">
        <v>3464</v>
      </c>
      <c r="D22" s="832" t="s">
        <v>3469</v>
      </c>
      <c r="E22" s="832" t="s">
        <v>3470</v>
      </c>
      <c r="F22" s="849"/>
      <c r="G22" s="849"/>
      <c r="H22" s="849"/>
      <c r="I22" s="849"/>
      <c r="J22" s="849">
        <v>3</v>
      </c>
      <c r="K22" s="849">
        <v>258</v>
      </c>
      <c r="L22" s="849">
        <v>1</v>
      </c>
      <c r="M22" s="849">
        <v>86</v>
      </c>
      <c r="N22" s="849">
        <v>1</v>
      </c>
      <c r="O22" s="849">
        <v>86</v>
      </c>
      <c r="P22" s="837">
        <v>0.33333333333333331</v>
      </c>
      <c r="Q22" s="850">
        <v>86</v>
      </c>
    </row>
    <row r="23" spans="1:17" ht="14.4" customHeight="1" x14ac:dyDescent="0.3">
      <c r="A23" s="831" t="s">
        <v>3627</v>
      </c>
      <c r="B23" s="832" t="s">
        <v>3476</v>
      </c>
      <c r="C23" s="832" t="s">
        <v>3464</v>
      </c>
      <c r="D23" s="832" t="s">
        <v>3583</v>
      </c>
      <c r="E23" s="832" t="s">
        <v>3584</v>
      </c>
      <c r="F23" s="849"/>
      <c r="G23" s="849"/>
      <c r="H23" s="849"/>
      <c r="I23" s="849"/>
      <c r="J23" s="849"/>
      <c r="K23" s="849"/>
      <c r="L23" s="849"/>
      <c r="M23" s="849"/>
      <c r="N23" s="849">
        <v>1</v>
      </c>
      <c r="O23" s="849">
        <v>87</v>
      </c>
      <c r="P23" s="837"/>
      <c r="Q23" s="850">
        <v>87</v>
      </c>
    </row>
    <row r="24" spans="1:17" ht="14.4" customHeight="1" x14ac:dyDescent="0.3">
      <c r="A24" s="831" t="s">
        <v>3628</v>
      </c>
      <c r="B24" s="832" t="s">
        <v>3476</v>
      </c>
      <c r="C24" s="832" t="s">
        <v>3464</v>
      </c>
      <c r="D24" s="832" t="s">
        <v>3492</v>
      </c>
      <c r="E24" s="832" t="s">
        <v>3493</v>
      </c>
      <c r="F24" s="849"/>
      <c r="G24" s="849"/>
      <c r="H24" s="849"/>
      <c r="I24" s="849"/>
      <c r="J24" s="849">
        <v>1</v>
      </c>
      <c r="K24" s="849">
        <v>37</v>
      </c>
      <c r="L24" s="849">
        <v>1</v>
      </c>
      <c r="M24" s="849">
        <v>37</v>
      </c>
      <c r="N24" s="849"/>
      <c r="O24" s="849"/>
      <c r="P24" s="837"/>
      <c r="Q24" s="850"/>
    </row>
    <row r="25" spans="1:17" ht="14.4" customHeight="1" x14ac:dyDescent="0.3">
      <c r="A25" s="831" t="s">
        <v>3629</v>
      </c>
      <c r="B25" s="832" t="s">
        <v>3476</v>
      </c>
      <c r="C25" s="832" t="s">
        <v>3464</v>
      </c>
      <c r="D25" s="832" t="s">
        <v>3518</v>
      </c>
      <c r="E25" s="832" t="s">
        <v>3519</v>
      </c>
      <c r="F25" s="849">
        <v>1</v>
      </c>
      <c r="G25" s="849">
        <v>126</v>
      </c>
      <c r="H25" s="849"/>
      <c r="I25" s="849">
        <v>126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3629</v>
      </c>
      <c r="B26" s="832" t="s">
        <v>3476</v>
      </c>
      <c r="C26" s="832" t="s">
        <v>3464</v>
      </c>
      <c r="D26" s="832" t="s">
        <v>3526</v>
      </c>
      <c r="E26" s="832" t="s">
        <v>3527</v>
      </c>
      <c r="F26" s="849">
        <v>1</v>
      </c>
      <c r="G26" s="849">
        <v>163</v>
      </c>
      <c r="H26" s="849"/>
      <c r="I26" s="849">
        <v>163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3629</v>
      </c>
      <c r="B27" s="832" t="s">
        <v>3476</v>
      </c>
      <c r="C27" s="832" t="s">
        <v>3464</v>
      </c>
      <c r="D27" s="832" t="s">
        <v>3469</v>
      </c>
      <c r="E27" s="832" t="s">
        <v>3538</v>
      </c>
      <c r="F27" s="849">
        <v>1</v>
      </c>
      <c r="G27" s="849">
        <v>86</v>
      </c>
      <c r="H27" s="849"/>
      <c r="I27" s="849">
        <v>86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" customHeight="1" x14ac:dyDescent="0.3">
      <c r="A28" s="831" t="s">
        <v>3475</v>
      </c>
      <c r="B28" s="832" t="s">
        <v>3476</v>
      </c>
      <c r="C28" s="832" t="s">
        <v>3464</v>
      </c>
      <c r="D28" s="832" t="s">
        <v>3515</v>
      </c>
      <c r="E28" s="832" t="s">
        <v>3517</v>
      </c>
      <c r="F28" s="849">
        <v>1</v>
      </c>
      <c r="G28" s="849">
        <v>251</v>
      </c>
      <c r="H28" s="849"/>
      <c r="I28" s="849">
        <v>251</v>
      </c>
      <c r="J28" s="849"/>
      <c r="K28" s="849"/>
      <c r="L28" s="849"/>
      <c r="M28" s="849"/>
      <c r="N28" s="849">
        <v>1</v>
      </c>
      <c r="O28" s="849">
        <v>252</v>
      </c>
      <c r="P28" s="837"/>
      <c r="Q28" s="850">
        <v>252</v>
      </c>
    </row>
    <row r="29" spans="1:17" ht="14.4" customHeight="1" x14ac:dyDescent="0.3">
      <c r="A29" s="831" t="s">
        <v>3475</v>
      </c>
      <c r="B29" s="832" t="s">
        <v>3476</v>
      </c>
      <c r="C29" s="832" t="s">
        <v>3464</v>
      </c>
      <c r="D29" s="832" t="s">
        <v>3526</v>
      </c>
      <c r="E29" s="832" t="s">
        <v>3528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164</v>
      </c>
      <c r="P29" s="837"/>
      <c r="Q29" s="850">
        <v>164</v>
      </c>
    </row>
    <row r="30" spans="1:17" ht="14.4" customHeight="1" x14ac:dyDescent="0.3">
      <c r="A30" s="831" t="s">
        <v>3475</v>
      </c>
      <c r="B30" s="832" t="s">
        <v>3476</v>
      </c>
      <c r="C30" s="832" t="s">
        <v>3464</v>
      </c>
      <c r="D30" s="832" t="s">
        <v>3469</v>
      </c>
      <c r="E30" s="832" t="s">
        <v>3470</v>
      </c>
      <c r="F30" s="849"/>
      <c r="G30" s="849"/>
      <c r="H30" s="849"/>
      <c r="I30" s="849"/>
      <c r="J30" s="849"/>
      <c r="K30" s="849"/>
      <c r="L30" s="849"/>
      <c r="M30" s="849"/>
      <c r="N30" s="849">
        <v>1</v>
      </c>
      <c r="O30" s="849">
        <v>86</v>
      </c>
      <c r="P30" s="837"/>
      <c r="Q30" s="850">
        <v>86</v>
      </c>
    </row>
    <row r="31" spans="1:17" ht="14.4" customHeight="1" x14ac:dyDescent="0.3">
      <c r="A31" s="831" t="s">
        <v>3630</v>
      </c>
      <c r="B31" s="832" t="s">
        <v>3476</v>
      </c>
      <c r="C31" s="832" t="s">
        <v>3464</v>
      </c>
      <c r="D31" s="832" t="s">
        <v>3515</v>
      </c>
      <c r="E31" s="832" t="s">
        <v>3516</v>
      </c>
      <c r="F31" s="849"/>
      <c r="G31" s="849"/>
      <c r="H31" s="849"/>
      <c r="I31" s="849"/>
      <c r="J31" s="849">
        <v>1</v>
      </c>
      <c r="K31" s="849">
        <v>251</v>
      </c>
      <c r="L31" s="849">
        <v>1</v>
      </c>
      <c r="M31" s="849">
        <v>251</v>
      </c>
      <c r="N31" s="849"/>
      <c r="O31" s="849"/>
      <c r="P31" s="837"/>
      <c r="Q31" s="850"/>
    </row>
    <row r="32" spans="1:17" ht="14.4" customHeight="1" x14ac:dyDescent="0.3">
      <c r="A32" s="831" t="s">
        <v>3631</v>
      </c>
      <c r="B32" s="832" t="s">
        <v>3476</v>
      </c>
      <c r="C32" s="832" t="s">
        <v>3464</v>
      </c>
      <c r="D32" s="832" t="s">
        <v>3515</v>
      </c>
      <c r="E32" s="832" t="s">
        <v>3516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252</v>
      </c>
      <c r="P32" s="837"/>
      <c r="Q32" s="850">
        <v>252</v>
      </c>
    </row>
    <row r="33" spans="1:17" ht="14.4" customHeight="1" x14ac:dyDescent="0.3">
      <c r="A33" s="831" t="s">
        <v>3631</v>
      </c>
      <c r="B33" s="832" t="s">
        <v>3476</v>
      </c>
      <c r="C33" s="832" t="s">
        <v>3464</v>
      </c>
      <c r="D33" s="832" t="s">
        <v>3518</v>
      </c>
      <c r="E33" s="832" t="s">
        <v>3519</v>
      </c>
      <c r="F33" s="849"/>
      <c r="G33" s="849"/>
      <c r="H33" s="849"/>
      <c r="I33" s="849"/>
      <c r="J33" s="849"/>
      <c r="K33" s="849"/>
      <c r="L33" s="849"/>
      <c r="M33" s="849"/>
      <c r="N33" s="849">
        <v>1</v>
      </c>
      <c r="O33" s="849">
        <v>127</v>
      </c>
      <c r="P33" s="837"/>
      <c r="Q33" s="850">
        <v>127</v>
      </c>
    </row>
    <row r="34" spans="1:17" ht="14.4" customHeight="1" x14ac:dyDescent="0.3">
      <c r="A34" s="831" t="s">
        <v>3631</v>
      </c>
      <c r="B34" s="832" t="s">
        <v>3476</v>
      </c>
      <c r="C34" s="832" t="s">
        <v>3464</v>
      </c>
      <c r="D34" s="832" t="s">
        <v>3521</v>
      </c>
      <c r="E34" s="832" t="s">
        <v>3522</v>
      </c>
      <c r="F34" s="849"/>
      <c r="G34" s="849"/>
      <c r="H34" s="849"/>
      <c r="I34" s="849"/>
      <c r="J34" s="849"/>
      <c r="K34" s="849"/>
      <c r="L34" s="849"/>
      <c r="M34" s="849"/>
      <c r="N34" s="849">
        <v>1</v>
      </c>
      <c r="O34" s="849">
        <v>531</v>
      </c>
      <c r="P34" s="837"/>
      <c r="Q34" s="850">
        <v>531</v>
      </c>
    </row>
    <row r="35" spans="1:17" ht="14.4" customHeight="1" x14ac:dyDescent="0.3">
      <c r="A35" s="831" t="s">
        <v>3632</v>
      </c>
      <c r="B35" s="832" t="s">
        <v>3476</v>
      </c>
      <c r="C35" s="832" t="s">
        <v>3464</v>
      </c>
      <c r="D35" s="832" t="s">
        <v>3515</v>
      </c>
      <c r="E35" s="832" t="s">
        <v>3516</v>
      </c>
      <c r="F35" s="849">
        <v>1</v>
      </c>
      <c r="G35" s="849">
        <v>251</v>
      </c>
      <c r="H35" s="849"/>
      <c r="I35" s="849">
        <v>251</v>
      </c>
      <c r="J35" s="849"/>
      <c r="K35" s="849"/>
      <c r="L35" s="849"/>
      <c r="M35" s="849"/>
      <c r="N35" s="849">
        <v>1</v>
      </c>
      <c r="O35" s="849">
        <v>252</v>
      </c>
      <c r="P35" s="837"/>
      <c r="Q35" s="850">
        <v>252</v>
      </c>
    </row>
    <row r="36" spans="1:17" ht="14.4" customHeight="1" x14ac:dyDescent="0.3">
      <c r="A36" s="831" t="s">
        <v>3632</v>
      </c>
      <c r="B36" s="832" t="s">
        <v>3476</v>
      </c>
      <c r="C36" s="832" t="s">
        <v>3464</v>
      </c>
      <c r="D36" s="832" t="s">
        <v>3515</v>
      </c>
      <c r="E36" s="832" t="s">
        <v>3517</v>
      </c>
      <c r="F36" s="849"/>
      <c r="G36" s="849"/>
      <c r="H36" s="849"/>
      <c r="I36" s="849"/>
      <c r="J36" s="849">
        <v>1</v>
      </c>
      <c r="K36" s="849">
        <v>251</v>
      </c>
      <c r="L36" s="849">
        <v>1</v>
      </c>
      <c r="M36" s="849">
        <v>251</v>
      </c>
      <c r="N36" s="849"/>
      <c r="O36" s="849"/>
      <c r="P36" s="837"/>
      <c r="Q36" s="850"/>
    </row>
    <row r="37" spans="1:17" ht="14.4" customHeight="1" x14ac:dyDescent="0.3">
      <c r="A37" s="831" t="s">
        <v>3632</v>
      </c>
      <c r="B37" s="832" t="s">
        <v>3476</v>
      </c>
      <c r="C37" s="832" t="s">
        <v>3464</v>
      </c>
      <c r="D37" s="832" t="s">
        <v>3518</v>
      </c>
      <c r="E37" s="832" t="s">
        <v>3519</v>
      </c>
      <c r="F37" s="849">
        <v>6</v>
      </c>
      <c r="G37" s="849">
        <v>756</v>
      </c>
      <c r="H37" s="849">
        <v>1.2</v>
      </c>
      <c r="I37" s="849">
        <v>126</v>
      </c>
      <c r="J37" s="849">
        <v>5</v>
      </c>
      <c r="K37" s="849">
        <v>630</v>
      </c>
      <c r="L37" s="849">
        <v>1</v>
      </c>
      <c r="M37" s="849">
        <v>126</v>
      </c>
      <c r="N37" s="849">
        <v>28</v>
      </c>
      <c r="O37" s="849">
        <v>3556</v>
      </c>
      <c r="P37" s="837">
        <v>5.6444444444444448</v>
      </c>
      <c r="Q37" s="850">
        <v>127</v>
      </c>
    </row>
    <row r="38" spans="1:17" ht="14.4" customHeight="1" x14ac:dyDescent="0.3">
      <c r="A38" s="831" t="s">
        <v>3632</v>
      </c>
      <c r="B38" s="832" t="s">
        <v>3476</v>
      </c>
      <c r="C38" s="832" t="s">
        <v>3464</v>
      </c>
      <c r="D38" s="832" t="s">
        <v>3518</v>
      </c>
      <c r="E38" s="832" t="s">
        <v>3520</v>
      </c>
      <c r="F38" s="849">
        <v>1</v>
      </c>
      <c r="G38" s="849">
        <v>126</v>
      </c>
      <c r="H38" s="849">
        <v>0.25</v>
      </c>
      <c r="I38" s="849">
        <v>126</v>
      </c>
      <c r="J38" s="849">
        <v>4</v>
      </c>
      <c r="K38" s="849">
        <v>504</v>
      </c>
      <c r="L38" s="849">
        <v>1</v>
      </c>
      <c r="M38" s="849">
        <v>126</v>
      </c>
      <c r="N38" s="849">
        <v>5</v>
      </c>
      <c r="O38" s="849">
        <v>635</v>
      </c>
      <c r="P38" s="837">
        <v>1.2599206349206349</v>
      </c>
      <c r="Q38" s="850">
        <v>127</v>
      </c>
    </row>
    <row r="39" spans="1:17" ht="14.4" customHeight="1" x14ac:dyDescent="0.3">
      <c r="A39" s="831" t="s">
        <v>3632</v>
      </c>
      <c r="B39" s="832" t="s">
        <v>3476</v>
      </c>
      <c r="C39" s="832" t="s">
        <v>3464</v>
      </c>
      <c r="D39" s="832" t="s">
        <v>3633</v>
      </c>
      <c r="E39" s="832" t="s">
        <v>3634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872</v>
      </c>
      <c r="P39" s="837"/>
      <c r="Q39" s="850">
        <v>872</v>
      </c>
    </row>
    <row r="40" spans="1:17" ht="14.4" customHeight="1" x14ac:dyDescent="0.3">
      <c r="A40" s="831" t="s">
        <v>590</v>
      </c>
      <c r="B40" s="832" t="s">
        <v>3476</v>
      </c>
      <c r="C40" s="832" t="s">
        <v>3464</v>
      </c>
      <c r="D40" s="832" t="s">
        <v>3492</v>
      </c>
      <c r="E40" s="832" t="s">
        <v>3493</v>
      </c>
      <c r="F40" s="849">
        <v>13</v>
      </c>
      <c r="G40" s="849">
        <v>481</v>
      </c>
      <c r="H40" s="849">
        <v>1.3</v>
      </c>
      <c r="I40" s="849">
        <v>37</v>
      </c>
      <c r="J40" s="849">
        <v>10</v>
      </c>
      <c r="K40" s="849">
        <v>370</v>
      </c>
      <c r="L40" s="849">
        <v>1</v>
      </c>
      <c r="M40" s="849">
        <v>37</v>
      </c>
      <c r="N40" s="849">
        <v>2</v>
      </c>
      <c r="O40" s="849">
        <v>74</v>
      </c>
      <c r="P40" s="837">
        <v>0.2</v>
      </c>
      <c r="Q40" s="850">
        <v>37</v>
      </c>
    </row>
    <row r="41" spans="1:17" ht="14.4" customHeight="1" x14ac:dyDescent="0.3">
      <c r="A41" s="831" t="s">
        <v>590</v>
      </c>
      <c r="B41" s="832" t="s">
        <v>3476</v>
      </c>
      <c r="C41" s="832" t="s">
        <v>3464</v>
      </c>
      <c r="D41" s="832" t="s">
        <v>3492</v>
      </c>
      <c r="E41" s="832" t="s">
        <v>3494</v>
      </c>
      <c r="F41" s="849">
        <v>11</v>
      </c>
      <c r="G41" s="849">
        <v>407</v>
      </c>
      <c r="H41" s="849">
        <v>1.8333333333333333</v>
      </c>
      <c r="I41" s="849">
        <v>37</v>
      </c>
      <c r="J41" s="849">
        <v>6</v>
      </c>
      <c r="K41" s="849">
        <v>222</v>
      </c>
      <c r="L41" s="849">
        <v>1</v>
      </c>
      <c r="M41" s="849">
        <v>37</v>
      </c>
      <c r="N41" s="849"/>
      <c r="O41" s="849"/>
      <c r="P41" s="837"/>
      <c r="Q41" s="850"/>
    </row>
    <row r="42" spans="1:17" ht="14.4" customHeight="1" x14ac:dyDescent="0.3">
      <c r="A42" s="831" t="s">
        <v>590</v>
      </c>
      <c r="B42" s="832" t="s">
        <v>3476</v>
      </c>
      <c r="C42" s="832" t="s">
        <v>3464</v>
      </c>
      <c r="D42" s="832" t="s">
        <v>3495</v>
      </c>
      <c r="E42" s="832" t="s">
        <v>3496</v>
      </c>
      <c r="F42" s="849">
        <v>7</v>
      </c>
      <c r="G42" s="849">
        <v>35</v>
      </c>
      <c r="H42" s="849">
        <v>0.33333333333333331</v>
      </c>
      <c r="I42" s="849">
        <v>5</v>
      </c>
      <c r="J42" s="849">
        <v>21</v>
      </c>
      <c r="K42" s="849">
        <v>105</v>
      </c>
      <c r="L42" s="849">
        <v>1</v>
      </c>
      <c r="M42" s="849">
        <v>5</v>
      </c>
      <c r="N42" s="849"/>
      <c r="O42" s="849"/>
      <c r="P42" s="837"/>
      <c r="Q42" s="850"/>
    </row>
    <row r="43" spans="1:17" ht="14.4" customHeight="1" x14ac:dyDescent="0.3">
      <c r="A43" s="831" t="s">
        <v>590</v>
      </c>
      <c r="B43" s="832" t="s">
        <v>3476</v>
      </c>
      <c r="C43" s="832" t="s">
        <v>3464</v>
      </c>
      <c r="D43" s="832" t="s">
        <v>3497</v>
      </c>
      <c r="E43" s="832" t="s">
        <v>3498</v>
      </c>
      <c r="F43" s="849"/>
      <c r="G43" s="849"/>
      <c r="H43" s="849"/>
      <c r="I43" s="849"/>
      <c r="J43" s="849">
        <v>2</v>
      </c>
      <c r="K43" s="849">
        <v>10</v>
      </c>
      <c r="L43" s="849">
        <v>1</v>
      </c>
      <c r="M43" s="849">
        <v>5</v>
      </c>
      <c r="N43" s="849"/>
      <c r="O43" s="849"/>
      <c r="P43" s="837"/>
      <c r="Q43" s="850"/>
    </row>
    <row r="44" spans="1:17" ht="14.4" customHeight="1" x14ac:dyDescent="0.3">
      <c r="A44" s="831" t="s">
        <v>590</v>
      </c>
      <c r="B44" s="832" t="s">
        <v>3476</v>
      </c>
      <c r="C44" s="832" t="s">
        <v>3464</v>
      </c>
      <c r="D44" s="832" t="s">
        <v>3635</v>
      </c>
      <c r="E44" s="832" t="s">
        <v>3636</v>
      </c>
      <c r="F44" s="849">
        <v>1</v>
      </c>
      <c r="G44" s="849">
        <v>1393</v>
      </c>
      <c r="H44" s="849"/>
      <c r="I44" s="849">
        <v>1393</v>
      </c>
      <c r="J44" s="849"/>
      <c r="K44" s="849"/>
      <c r="L44" s="849"/>
      <c r="M44" s="849"/>
      <c r="N44" s="849"/>
      <c r="O44" s="849"/>
      <c r="P44" s="837"/>
      <c r="Q44" s="850"/>
    </row>
    <row r="45" spans="1:17" ht="14.4" customHeight="1" x14ac:dyDescent="0.3">
      <c r="A45" s="831" t="s">
        <v>590</v>
      </c>
      <c r="B45" s="832" t="s">
        <v>3476</v>
      </c>
      <c r="C45" s="832" t="s">
        <v>3464</v>
      </c>
      <c r="D45" s="832" t="s">
        <v>3515</v>
      </c>
      <c r="E45" s="832" t="s">
        <v>3516</v>
      </c>
      <c r="F45" s="849"/>
      <c r="G45" s="849"/>
      <c r="H45" s="849"/>
      <c r="I45" s="849"/>
      <c r="J45" s="849">
        <v>1</v>
      </c>
      <c r="K45" s="849">
        <v>251</v>
      </c>
      <c r="L45" s="849">
        <v>1</v>
      </c>
      <c r="M45" s="849">
        <v>251</v>
      </c>
      <c r="N45" s="849"/>
      <c r="O45" s="849"/>
      <c r="P45" s="837"/>
      <c r="Q45" s="850"/>
    </row>
    <row r="46" spans="1:17" ht="14.4" customHeight="1" x14ac:dyDescent="0.3">
      <c r="A46" s="831" t="s">
        <v>590</v>
      </c>
      <c r="B46" s="832" t="s">
        <v>3476</v>
      </c>
      <c r="C46" s="832" t="s">
        <v>3464</v>
      </c>
      <c r="D46" s="832" t="s">
        <v>3515</v>
      </c>
      <c r="E46" s="832" t="s">
        <v>3517</v>
      </c>
      <c r="F46" s="849">
        <v>2</v>
      </c>
      <c r="G46" s="849">
        <v>502</v>
      </c>
      <c r="H46" s="849"/>
      <c r="I46" s="849">
        <v>251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590</v>
      </c>
      <c r="B47" s="832" t="s">
        <v>3476</v>
      </c>
      <c r="C47" s="832" t="s">
        <v>3464</v>
      </c>
      <c r="D47" s="832" t="s">
        <v>3518</v>
      </c>
      <c r="E47" s="832" t="s">
        <v>3519</v>
      </c>
      <c r="F47" s="849">
        <v>1</v>
      </c>
      <c r="G47" s="849">
        <v>126</v>
      </c>
      <c r="H47" s="849">
        <v>1</v>
      </c>
      <c r="I47" s="849">
        <v>126</v>
      </c>
      <c r="J47" s="849">
        <v>1</v>
      </c>
      <c r="K47" s="849">
        <v>126</v>
      </c>
      <c r="L47" s="849">
        <v>1</v>
      </c>
      <c r="M47" s="849">
        <v>126</v>
      </c>
      <c r="N47" s="849"/>
      <c r="O47" s="849"/>
      <c r="P47" s="837"/>
      <c r="Q47" s="850"/>
    </row>
    <row r="48" spans="1:17" ht="14.4" customHeight="1" x14ac:dyDescent="0.3">
      <c r="A48" s="831" t="s">
        <v>590</v>
      </c>
      <c r="B48" s="832" t="s">
        <v>3476</v>
      </c>
      <c r="C48" s="832" t="s">
        <v>3464</v>
      </c>
      <c r="D48" s="832" t="s">
        <v>3518</v>
      </c>
      <c r="E48" s="832" t="s">
        <v>3520</v>
      </c>
      <c r="F48" s="849">
        <v>2</v>
      </c>
      <c r="G48" s="849">
        <v>252</v>
      </c>
      <c r="H48" s="849">
        <v>1</v>
      </c>
      <c r="I48" s="849">
        <v>126</v>
      </c>
      <c r="J48" s="849">
        <v>2</v>
      </c>
      <c r="K48" s="849">
        <v>252</v>
      </c>
      <c r="L48" s="849">
        <v>1</v>
      </c>
      <c r="M48" s="849">
        <v>126</v>
      </c>
      <c r="N48" s="849"/>
      <c r="O48" s="849"/>
      <c r="P48" s="837"/>
      <c r="Q48" s="850"/>
    </row>
    <row r="49" spans="1:17" ht="14.4" customHeight="1" x14ac:dyDescent="0.3">
      <c r="A49" s="831" t="s">
        <v>590</v>
      </c>
      <c r="B49" s="832" t="s">
        <v>3476</v>
      </c>
      <c r="C49" s="832" t="s">
        <v>3464</v>
      </c>
      <c r="D49" s="832" t="s">
        <v>3526</v>
      </c>
      <c r="E49" s="832" t="s">
        <v>3527</v>
      </c>
      <c r="F49" s="849">
        <v>1</v>
      </c>
      <c r="G49" s="849">
        <v>163</v>
      </c>
      <c r="H49" s="849">
        <v>0.5</v>
      </c>
      <c r="I49" s="849">
        <v>163</v>
      </c>
      <c r="J49" s="849">
        <v>2</v>
      </c>
      <c r="K49" s="849">
        <v>326</v>
      </c>
      <c r="L49" s="849">
        <v>1</v>
      </c>
      <c r="M49" s="849">
        <v>163</v>
      </c>
      <c r="N49" s="849">
        <v>1</v>
      </c>
      <c r="O49" s="849">
        <v>164</v>
      </c>
      <c r="P49" s="837">
        <v>0.50306748466257667</v>
      </c>
      <c r="Q49" s="850">
        <v>164</v>
      </c>
    </row>
    <row r="50" spans="1:17" ht="14.4" customHeight="1" x14ac:dyDescent="0.3">
      <c r="A50" s="831" t="s">
        <v>590</v>
      </c>
      <c r="B50" s="832" t="s">
        <v>3476</v>
      </c>
      <c r="C50" s="832" t="s">
        <v>3464</v>
      </c>
      <c r="D50" s="832" t="s">
        <v>3526</v>
      </c>
      <c r="E50" s="832" t="s">
        <v>3528</v>
      </c>
      <c r="F50" s="849"/>
      <c r="G50" s="849"/>
      <c r="H50" s="849"/>
      <c r="I50" s="849"/>
      <c r="J50" s="849">
        <v>1</v>
      </c>
      <c r="K50" s="849">
        <v>163</v>
      </c>
      <c r="L50" s="849">
        <v>1</v>
      </c>
      <c r="M50" s="849">
        <v>163</v>
      </c>
      <c r="N50" s="849"/>
      <c r="O50" s="849"/>
      <c r="P50" s="837"/>
      <c r="Q50" s="850"/>
    </row>
    <row r="51" spans="1:17" ht="14.4" customHeight="1" x14ac:dyDescent="0.3">
      <c r="A51" s="831" t="s">
        <v>590</v>
      </c>
      <c r="B51" s="832" t="s">
        <v>3476</v>
      </c>
      <c r="C51" s="832" t="s">
        <v>3464</v>
      </c>
      <c r="D51" s="832" t="s">
        <v>3469</v>
      </c>
      <c r="E51" s="832" t="s">
        <v>3538</v>
      </c>
      <c r="F51" s="849">
        <v>3</v>
      </c>
      <c r="G51" s="849">
        <v>258</v>
      </c>
      <c r="H51" s="849">
        <v>3</v>
      </c>
      <c r="I51" s="849">
        <v>86</v>
      </c>
      <c r="J51" s="849">
        <v>1</v>
      </c>
      <c r="K51" s="849">
        <v>86</v>
      </c>
      <c r="L51" s="849">
        <v>1</v>
      </c>
      <c r="M51" s="849">
        <v>86</v>
      </c>
      <c r="N51" s="849">
        <v>1</v>
      </c>
      <c r="O51" s="849">
        <v>86</v>
      </c>
      <c r="P51" s="837">
        <v>1</v>
      </c>
      <c r="Q51" s="850">
        <v>86</v>
      </c>
    </row>
    <row r="52" spans="1:17" ht="14.4" customHeight="1" x14ac:dyDescent="0.3">
      <c r="A52" s="831" t="s">
        <v>590</v>
      </c>
      <c r="B52" s="832" t="s">
        <v>3476</v>
      </c>
      <c r="C52" s="832" t="s">
        <v>3464</v>
      </c>
      <c r="D52" s="832" t="s">
        <v>3469</v>
      </c>
      <c r="E52" s="832" t="s">
        <v>3470</v>
      </c>
      <c r="F52" s="849">
        <v>3</v>
      </c>
      <c r="G52" s="849">
        <v>258</v>
      </c>
      <c r="H52" s="849">
        <v>3</v>
      </c>
      <c r="I52" s="849">
        <v>86</v>
      </c>
      <c r="J52" s="849">
        <v>1</v>
      </c>
      <c r="K52" s="849">
        <v>86</v>
      </c>
      <c r="L52" s="849">
        <v>1</v>
      </c>
      <c r="M52" s="849">
        <v>86</v>
      </c>
      <c r="N52" s="849">
        <v>1</v>
      </c>
      <c r="O52" s="849">
        <v>86</v>
      </c>
      <c r="P52" s="837">
        <v>1</v>
      </c>
      <c r="Q52" s="850">
        <v>86</v>
      </c>
    </row>
    <row r="53" spans="1:17" ht="14.4" customHeight="1" x14ac:dyDescent="0.3">
      <c r="A53" s="831" t="s">
        <v>590</v>
      </c>
      <c r="B53" s="832" t="s">
        <v>3476</v>
      </c>
      <c r="C53" s="832" t="s">
        <v>3464</v>
      </c>
      <c r="D53" s="832" t="s">
        <v>3564</v>
      </c>
      <c r="E53" s="832" t="s">
        <v>3588</v>
      </c>
      <c r="F53" s="849"/>
      <c r="G53" s="849"/>
      <c r="H53" s="849"/>
      <c r="I53" s="849"/>
      <c r="J53" s="849"/>
      <c r="K53" s="849"/>
      <c r="L53" s="849"/>
      <c r="M53" s="849"/>
      <c r="N53" s="849">
        <v>1</v>
      </c>
      <c r="O53" s="849">
        <v>723</v>
      </c>
      <c r="P53" s="837"/>
      <c r="Q53" s="850">
        <v>723</v>
      </c>
    </row>
    <row r="54" spans="1:17" ht="14.4" customHeight="1" x14ac:dyDescent="0.3">
      <c r="A54" s="831" t="s">
        <v>590</v>
      </c>
      <c r="B54" s="832" t="s">
        <v>3476</v>
      </c>
      <c r="C54" s="832" t="s">
        <v>3464</v>
      </c>
      <c r="D54" s="832" t="s">
        <v>3564</v>
      </c>
      <c r="E54" s="832" t="s">
        <v>3565</v>
      </c>
      <c r="F54" s="849">
        <v>1</v>
      </c>
      <c r="G54" s="849">
        <v>721</v>
      </c>
      <c r="H54" s="849"/>
      <c r="I54" s="849">
        <v>721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" customHeight="1" x14ac:dyDescent="0.3">
      <c r="A55" s="831" t="s">
        <v>590</v>
      </c>
      <c r="B55" s="832" t="s">
        <v>3476</v>
      </c>
      <c r="C55" s="832" t="s">
        <v>3464</v>
      </c>
      <c r="D55" s="832" t="s">
        <v>3592</v>
      </c>
      <c r="E55" s="832" t="s">
        <v>3594</v>
      </c>
      <c r="F55" s="849">
        <v>2</v>
      </c>
      <c r="G55" s="849">
        <v>7420</v>
      </c>
      <c r="H55" s="849"/>
      <c r="I55" s="849">
        <v>3710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590</v>
      </c>
      <c r="B56" s="832" t="s">
        <v>3637</v>
      </c>
      <c r="C56" s="832" t="s">
        <v>3464</v>
      </c>
      <c r="D56" s="832" t="s">
        <v>3638</v>
      </c>
      <c r="E56" s="832" t="s">
        <v>3639</v>
      </c>
      <c r="F56" s="849"/>
      <c r="G56" s="849"/>
      <c r="H56" s="849"/>
      <c r="I56" s="849"/>
      <c r="J56" s="849">
        <v>1</v>
      </c>
      <c r="K56" s="849">
        <v>501</v>
      </c>
      <c r="L56" s="849">
        <v>1</v>
      </c>
      <c r="M56" s="849">
        <v>501</v>
      </c>
      <c r="N56" s="849"/>
      <c r="O56" s="849"/>
      <c r="P56" s="837"/>
      <c r="Q56" s="850"/>
    </row>
    <row r="57" spans="1:17" ht="14.4" customHeight="1" x14ac:dyDescent="0.3">
      <c r="A57" s="831" t="s">
        <v>590</v>
      </c>
      <c r="B57" s="832" t="s">
        <v>3637</v>
      </c>
      <c r="C57" s="832" t="s">
        <v>3464</v>
      </c>
      <c r="D57" s="832" t="s">
        <v>3640</v>
      </c>
      <c r="E57" s="832" t="s">
        <v>3641</v>
      </c>
      <c r="F57" s="849"/>
      <c r="G57" s="849"/>
      <c r="H57" s="849"/>
      <c r="I57" s="849"/>
      <c r="J57" s="849">
        <v>1</v>
      </c>
      <c r="K57" s="849">
        <v>2100</v>
      </c>
      <c r="L57" s="849">
        <v>1</v>
      </c>
      <c r="M57" s="849">
        <v>2100</v>
      </c>
      <c r="N57" s="849"/>
      <c r="O57" s="849"/>
      <c r="P57" s="837"/>
      <c r="Q57" s="850"/>
    </row>
    <row r="58" spans="1:17" ht="14.4" customHeight="1" x14ac:dyDescent="0.3">
      <c r="A58" s="831" t="s">
        <v>590</v>
      </c>
      <c r="B58" s="832" t="s">
        <v>3637</v>
      </c>
      <c r="C58" s="832" t="s">
        <v>3464</v>
      </c>
      <c r="D58" s="832" t="s">
        <v>3642</v>
      </c>
      <c r="E58" s="832" t="s">
        <v>3643</v>
      </c>
      <c r="F58" s="849"/>
      <c r="G58" s="849"/>
      <c r="H58" s="849"/>
      <c r="I58" s="849"/>
      <c r="J58" s="849">
        <v>1</v>
      </c>
      <c r="K58" s="849">
        <v>865</v>
      </c>
      <c r="L58" s="849">
        <v>1</v>
      </c>
      <c r="M58" s="849">
        <v>865</v>
      </c>
      <c r="N58" s="849"/>
      <c r="O58" s="849"/>
      <c r="P58" s="837"/>
      <c r="Q58" s="850"/>
    </row>
    <row r="59" spans="1:17" ht="14.4" customHeight="1" x14ac:dyDescent="0.3">
      <c r="A59" s="831" t="s">
        <v>590</v>
      </c>
      <c r="B59" s="832" t="s">
        <v>3637</v>
      </c>
      <c r="C59" s="832" t="s">
        <v>3464</v>
      </c>
      <c r="D59" s="832" t="s">
        <v>3642</v>
      </c>
      <c r="E59" s="832" t="s">
        <v>3644</v>
      </c>
      <c r="F59" s="849"/>
      <c r="G59" s="849"/>
      <c r="H59" s="849"/>
      <c r="I59" s="849"/>
      <c r="J59" s="849">
        <v>4</v>
      </c>
      <c r="K59" s="849">
        <v>3460</v>
      </c>
      <c r="L59" s="849">
        <v>1</v>
      </c>
      <c r="M59" s="849">
        <v>865</v>
      </c>
      <c r="N59" s="849"/>
      <c r="O59" s="849"/>
      <c r="P59" s="837"/>
      <c r="Q59" s="850"/>
    </row>
    <row r="60" spans="1:17" ht="14.4" customHeight="1" x14ac:dyDescent="0.3">
      <c r="A60" s="831" t="s">
        <v>590</v>
      </c>
      <c r="B60" s="832" t="s">
        <v>3637</v>
      </c>
      <c r="C60" s="832" t="s">
        <v>3464</v>
      </c>
      <c r="D60" s="832" t="s">
        <v>3645</v>
      </c>
      <c r="E60" s="832" t="s">
        <v>3646</v>
      </c>
      <c r="F60" s="849"/>
      <c r="G60" s="849"/>
      <c r="H60" s="849"/>
      <c r="I60" s="849"/>
      <c r="J60" s="849">
        <v>1</v>
      </c>
      <c r="K60" s="849">
        <v>1543</v>
      </c>
      <c r="L60" s="849">
        <v>1</v>
      </c>
      <c r="M60" s="849">
        <v>1543</v>
      </c>
      <c r="N60" s="849"/>
      <c r="O60" s="849"/>
      <c r="P60" s="837"/>
      <c r="Q60" s="850"/>
    </row>
    <row r="61" spans="1:17" ht="14.4" customHeight="1" x14ac:dyDescent="0.3">
      <c r="A61" s="831" t="s">
        <v>590</v>
      </c>
      <c r="B61" s="832" t="s">
        <v>3637</v>
      </c>
      <c r="C61" s="832" t="s">
        <v>3464</v>
      </c>
      <c r="D61" s="832" t="s">
        <v>3645</v>
      </c>
      <c r="E61" s="832" t="s">
        <v>3647</v>
      </c>
      <c r="F61" s="849"/>
      <c r="G61" s="849"/>
      <c r="H61" s="849"/>
      <c r="I61" s="849"/>
      <c r="J61" s="849">
        <v>2</v>
      </c>
      <c r="K61" s="849">
        <v>3086</v>
      </c>
      <c r="L61" s="849">
        <v>1</v>
      </c>
      <c r="M61" s="849">
        <v>1543</v>
      </c>
      <c r="N61" s="849"/>
      <c r="O61" s="849"/>
      <c r="P61" s="837"/>
      <c r="Q61" s="850"/>
    </row>
    <row r="62" spans="1:17" ht="14.4" customHeight="1" x14ac:dyDescent="0.3">
      <c r="A62" s="831" t="s">
        <v>590</v>
      </c>
      <c r="B62" s="832" t="s">
        <v>3637</v>
      </c>
      <c r="C62" s="832" t="s">
        <v>3464</v>
      </c>
      <c r="D62" s="832" t="s">
        <v>3648</v>
      </c>
      <c r="E62" s="832" t="s">
        <v>3649</v>
      </c>
      <c r="F62" s="849"/>
      <c r="G62" s="849"/>
      <c r="H62" s="849"/>
      <c r="I62" s="849"/>
      <c r="J62" s="849">
        <v>1</v>
      </c>
      <c r="K62" s="849">
        <v>390</v>
      </c>
      <c r="L62" s="849">
        <v>1</v>
      </c>
      <c r="M62" s="849">
        <v>390</v>
      </c>
      <c r="N62" s="849"/>
      <c r="O62" s="849"/>
      <c r="P62" s="837"/>
      <c r="Q62" s="850"/>
    </row>
    <row r="63" spans="1:17" ht="14.4" customHeight="1" x14ac:dyDescent="0.3">
      <c r="A63" s="831" t="s">
        <v>590</v>
      </c>
      <c r="B63" s="832" t="s">
        <v>3637</v>
      </c>
      <c r="C63" s="832" t="s">
        <v>3464</v>
      </c>
      <c r="D63" s="832" t="s">
        <v>3650</v>
      </c>
      <c r="E63" s="832" t="s">
        <v>3651</v>
      </c>
      <c r="F63" s="849"/>
      <c r="G63" s="849"/>
      <c r="H63" s="849"/>
      <c r="I63" s="849"/>
      <c r="J63" s="849">
        <v>1</v>
      </c>
      <c r="K63" s="849">
        <v>1417</v>
      </c>
      <c r="L63" s="849">
        <v>1</v>
      </c>
      <c r="M63" s="849">
        <v>1417</v>
      </c>
      <c r="N63" s="849"/>
      <c r="O63" s="849"/>
      <c r="P63" s="837"/>
      <c r="Q63" s="850"/>
    </row>
    <row r="64" spans="1:17" ht="14.4" customHeight="1" x14ac:dyDescent="0.3">
      <c r="A64" s="831" t="s">
        <v>590</v>
      </c>
      <c r="B64" s="832" t="s">
        <v>3637</v>
      </c>
      <c r="C64" s="832" t="s">
        <v>3464</v>
      </c>
      <c r="D64" s="832" t="s">
        <v>3652</v>
      </c>
      <c r="E64" s="832" t="s">
        <v>3653</v>
      </c>
      <c r="F64" s="849"/>
      <c r="G64" s="849"/>
      <c r="H64" s="849"/>
      <c r="I64" s="849"/>
      <c r="J64" s="849">
        <v>1</v>
      </c>
      <c r="K64" s="849">
        <v>1577</v>
      </c>
      <c r="L64" s="849">
        <v>1</v>
      </c>
      <c r="M64" s="849">
        <v>1577</v>
      </c>
      <c r="N64" s="849"/>
      <c r="O64" s="849"/>
      <c r="P64" s="837"/>
      <c r="Q64" s="850"/>
    </row>
    <row r="65" spans="1:17" ht="14.4" customHeight="1" x14ac:dyDescent="0.3">
      <c r="A65" s="831" t="s">
        <v>590</v>
      </c>
      <c r="B65" s="832" t="s">
        <v>3637</v>
      </c>
      <c r="C65" s="832" t="s">
        <v>3464</v>
      </c>
      <c r="D65" s="832" t="s">
        <v>3654</v>
      </c>
      <c r="E65" s="832" t="s">
        <v>3655</v>
      </c>
      <c r="F65" s="849"/>
      <c r="G65" s="849"/>
      <c r="H65" s="849"/>
      <c r="I65" s="849"/>
      <c r="J65" s="849">
        <v>1</v>
      </c>
      <c r="K65" s="849">
        <v>5231</v>
      </c>
      <c r="L65" s="849">
        <v>1</v>
      </c>
      <c r="M65" s="849">
        <v>5231</v>
      </c>
      <c r="N65" s="849"/>
      <c r="O65" s="849"/>
      <c r="P65" s="837"/>
      <c r="Q65" s="850"/>
    </row>
    <row r="66" spans="1:17" ht="14.4" customHeight="1" x14ac:dyDescent="0.3">
      <c r="A66" s="831" t="s">
        <v>590</v>
      </c>
      <c r="B66" s="832" t="s">
        <v>3460</v>
      </c>
      <c r="C66" s="832" t="s">
        <v>3461</v>
      </c>
      <c r="D66" s="832" t="s">
        <v>3656</v>
      </c>
      <c r="E66" s="832" t="s">
        <v>1376</v>
      </c>
      <c r="F66" s="849">
        <v>0.9</v>
      </c>
      <c r="G66" s="849">
        <v>76.91</v>
      </c>
      <c r="H66" s="849"/>
      <c r="I66" s="849">
        <v>85.455555555555549</v>
      </c>
      <c r="J66" s="849"/>
      <c r="K66" s="849"/>
      <c r="L66" s="849"/>
      <c r="M66" s="849"/>
      <c r="N66" s="849">
        <v>1</v>
      </c>
      <c r="O66" s="849">
        <v>80.08</v>
      </c>
      <c r="P66" s="837"/>
      <c r="Q66" s="850">
        <v>80.08</v>
      </c>
    </row>
    <row r="67" spans="1:17" ht="14.4" customHeight="1" x14ac:dyDescent="0.3">
      <c r="A67" s="831" t="s">
        <v>590</v>
      </c>
      <c r="B67" s="832" t="s">
        <v>3460</v>
      </c>
      <c r="C67" s="832" t="s">
        <v>3461</v>
      </c>
      <c r="D67" s="832" t="s">
        <v>3657</v>
      </c>
      <c r="E67" s="832" t="s">
        <v>3658</v>
      </c>
      <c r="F67" s="849"/>
      <c r="G67" s="849"/>
      <c r="H67" s="849"/>
      <c r="I67" s="849"/>
      <c r="J67" s="849">
        <v>0.6</v>
      </c>
      <c r="K67" s="849">
        <v>264.74</v>
      </c>
      <c r="L67" s="849">
        <v>1</v>
      </c>
      <c r="M67" s="849">
        <v>441.23333333333335</v>
      </c>
      <c r="N67" s="849"/>
      <c r="O67" s="849"/>
      <c r="P67" s="837"/>
      <c r="Q67" s="850"/>
    </row>
    <row r="68" spans="1:17" ht="14.4" customHeight="1" x14ac:dyDescent="0.3">
      <c r="A68" s="831" t="s">
        <v>590</v>
      </c>
      <c r="B68" s="832" t="s">
        <v>3460</v>
      </c>
      <c r="C68" s="832" t="s">
        <v>3461</v>
      </c>
      <c r="D68" s="832" t="s">
        <v>3659</v>
      </c>
      <c r="E68" s="832" t="s">
        <v>3660</v>
      </c>
      <c r="F68" s="849"/>
      <c r="G68" s="849"/>
      <c r="H68" s="849"/>
      <c r="I68" s="849"/>
      <c r="J68" s="849"/>
      <c r="K68" s="849"/>
      <c r="L68" s="849"/>
      <c r="M68" s="849"/>
      <c r="N68" s="849">
        <v>4.5</v>
      </c>
      <c r="O68" s="849">
        <v>1400.9</v>
      </c>
      <c r="P68" s="837"/>
      <c r="Q68" s="850">
        <v>311.31111111111113</v>
      </c>
    </row>
    <row r="69" spans="1:17" ht="14.4" customHeight="1" x14ac:dyDescent="0.3">
      <c r="A69" s="831" t="s">
        <v>590</v>
      </c>
      <c r="B69" s="832" t="s">
        <v>3460</v>
      </c>
      <c r="C69" s="832" t="s">
        <v>3461</v>
      </c>
      <c r="D69" s="832" t="s">
        <v>3661</v>
      </c>
      <c r="E69" s="832" t="s">
        <v>3662</v>
      </c>
      <c r="F69" s="849"/>
      <c r="G69" s="849"/>
      <c r="H69" s="849"/>
      <c r="I69" s="849"/>
      <c r="J69" s="849">
        <v>1.6</v>
      </c>
      <c r="K69" s="849">
        <v>1107.6199999999999</v>
      </c>
      <c r="L69" s="849">
        <v>1</v>
      </c>
      <c r="M69" s="849">
        <v>692.26249999999993</v>
      </c>
      <c r="N69" s="849"/>
      <c r="O69" s="849"/>
      <c r="P69" s="837"/>
      <c r="Q69" s="850"/>
    </row>
    <row r="70" spans="1:17" ht="14.4" customHeight="1" x14ac:dyDescent="0.3">
      <c r="A70" s="831" t="s">
        <v>590</v>
      </c>
      <c r="B70" s="832" t="s">
        <v>3460</v>
      </c>
      <c r="C70" s="832" t="s">
        <v>3461</v>
      </c>
      <c r="D70" s="832" t="s">
        <v>3663</v>
      </c>
      <c r="E70" s="832" t="s">
        <v>3664</v>
      </c>
      <c r="F70" s="849"/>
      <c r="G70" s="849"/>
      <c r="H70" s="849"/>
      <c r="I70" s="849"/>
      <c r="J70" s="849"/>
      <c r="K70" s="849"/>
      <c r="L70" s="849"/>
      <c r="M70" s="849"/>
      <c r="N70" s="849">
        <v>4.7</v>
      </c>
      <c r="O70" s="849">
        <v>56462.98</v>
      </c>
      <c r="P70" s="837"/>
      <c r="Q70" s="850">
        <v>12013.4</v>
      </c>
    </row>
    <row r="71" spans="1:17" ht="14.4" customHeight="1" x14ac:dyDescent="0.3">
      <c r="A71" s="831" t="s">
        <v>590</v>
      </c>
      <c r="B71" s="832" t="s">
        <v>3460</v>
      </c>
      <c r="C71" s="832" t="s">
        <v>3461</v>
      </c>
      <c r="D71" s="832" t="s">
        <v>3665</v>
      </c>
      <c r="E71" s="832" t="s">
        <v>3666</v>
      </c>
      <c r="F71" s="849">
        <v>4</v>
      </c>
      <c r="G71" s="849">
        <v>1546.3999999999999</v>
      </c>
      <c r="H71" s="849"/>
      <c r="I71" s="849">
        <v>386.59999999999997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590</v>
      </c>
      <c r="B72" s="832" t="s">
        <v>3460</v>
      </c>
      <c r="C72" s="832" t="s">
        <v>3461</v>
      </c>
      <c r="D72" s="832" t="s">
        <v>3667</v>
      </c>
      <c r="E72" s="832" t="s">
        <v>3668</v>
      </c>
      <c r="F72" s="849"/>
      <c r="G72" s="849"/>
      <c r="H72" s="849"/>
      <c r="I72" s="849"/>
      <c r="J72" s="849"/>
      <c r="K72" s="849"/>
      <c r="L72" s="849"/>
      <c r="M72" s="849"/>
      <c r="N72" s="849">
        <v>10.100000000000001</v>
      </c>
      <c r="O72" s="849">
        <v>6326.42</v>
      </c>
      <c r="P72" s="837"/>
      <c r="Q72" s="850">
        <v>626.37821782178207</v>
      </c>
    </row>
    <row r="73" spans="1:17" ht="14.4" customHeight="1" x14ac:dyDescent="0.3">
      <c r="A73" s="831" t="s">
        <v>590</v>
      </c>
      <c r="B73" s="832" t="s">
        <v>3460</v>
      </c>
      <c r="C73" s="832" t="s">
        <v>3461</v>
      </c>
      <c r="D73" s="832" t="s">
        <v>3669</v>
      </c>
      <c r="E73" s="832" t="s">
        <v>3670</v>
      </c>
      <c r="F73" s="849">
        <v>49.8</v>
      </c>
      <c r="G73" s="849">
        <v>13531.73</v>
      </c>
      <c r="H73" s="849">
        <v>3.5572090651230406</v>
      </c>
      <c r="I73" s="849">
        <v>271.72148594377512</v>
      </c>
      <c r="J73" s="849">
        <v>14</v>
      </c>
      <c r="K73" s="849">
        <v>3804.0299999999997</v>
      </c>
      <c r="L73" s="849">
        <v>1</v>
      </c>
      <c r="M73" s="849">
        <v>271.71642857142854</v>
      </c>
      <c r="N73" s="849">
        <v>62.900000000000006</v>
      </c>
      <c r="O73" s="849">
        <v>17091.560000000001</v>
      </c>
      <c r="P73" s="837">
        <v>4.4930139877971529</v>
      </c>
      <c r="Q73" s="850">
        <v>271.72591414944355</v>
      </c>
    </row>
    <row r="74" spans="1:17" ht="14.4" customHeight="1" x14ac:dyDescent="0.3">
      <c r="A74" s="831" t="s">
        <v>590</v>
      </c>
      <c r="B74" s="832" t="s">
        <v>3460</v>
      </c>
      <c r="C74" s="832" t="s">
        <v>3461</v>
      </c>
      <c r="D74" s="832" t="s">
        <v>3671</v>
      </c>
      <c r="E74" s="832" t="s">
        <v>3672</v>
      </c>
      <c r="F74" s="849">
        <v>14.8</v>
      </c>
      <c r="G74" s="849">
        <v>805.57999999999993</v>
      </c>
      <c r="H74" s="849"/>
      <c r="I74" s="849">
        <v>54.431081081081075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590</v>
      </c>
      <c r="B75" s="832" t="s">
        <v>3460</v>
      </c>
      <c r="C75" s="832" t="s">
        <v>3461</v>
      </c>
      <c r="D75" s="832" t="s">
        <v>3673</v>
      </c>
      <c r="E75" s="832" t="s">
        <v>3674</v>
      </c>
      <c r="F75" s="849">
        <v>2.5</v>
      </c>
      <c r="G75" s="849">
        <v>966.5</v>
      </c>
      <c r="H75" s="849"/>
      <c r="I75" s="849">
        <v>386.6</v>
      </c>
      <c r="J75" s="849"/>
      <c r="K75" s="849"/>
      <c r="L75" s="849"/>
      <c r="M75" s="849"/>
      <c r="N75" s="849"/>
      <c r="O75" s="849"/>
      <c r="P75" s="837"/>
      <c r="Q75" s="850"/>
    </row>
    <row r="76" spans="1:17" ht="14.4" customHeight="1" x14ac:dyDescent="0.3">
      <c r="A76" s="831" t="s">
        <v>590</v>
      </c>
      <c r="B76" s="832" t="s">
        <v>3460</v>
      </c>
      <c r="C76" s="832" t="s">
        <v>3461</v>
      </c>
      <c r="D76" s="832" t="s">
        <v>3673</v>
      </c>
      <c r="E76" s="832"/>
      <c r="F76" s="849">
        <v>12.599999999999998</v>
      </c>
      <c r="G76" s="849">
        <v>4871.2</v>
      </c>
      <c r="H76" s="849"/>
      <c r="I76" s="849">
        <v>386.60317460317464</v>
      </c>
      <c r="J76" s="849"/>
      <c r="K76" s="849"/>
      <c r="L76" s="849"/>
      <c r="M76" s="849"/>
      <c r="N76" s="849"/>
      <c r="O76" s="849"/>
      <c r="P76" s="837"/>
      <c r="Q76" s="850"/>
    </row>
    <row r="77" spans="1:17" ht="14.4" customHeight="1" x14ac:dyDescent="0.3">
      <c r="A77" s="831" t="s">
        <v>590</v>
      </c>
      <c r="B77" s="832" t="s">
        <v>3460</v>
      </c>
      <c r="C77" s="832" t="s">
        <v>3461</v>
      </c>
      <c r="D77" s="832" t="s">
        <v>3675</v>
      </c>
      <c r="E77" s="832" t="s">
        <v>3676</v>
      </c>
      <c r="F77" s="849"/>
      <c r="G77" s="849"/>
      <c r="H77" s="849"/>
      <c r="I77" s="849"/>
      <c r="J77" s="849">
        <v>0.3</v>
      </c>
      <c r="K77" s="849">
        <v>23.64</v>
      </c>
      <c r="L77" s="849">
        <v>1</v>
      </c>
      <c r="M77" s="849">
        <v>78.800000000000011</v>
      </c>
      <c r="N77" s="849"/>
      <c r="O77" s="849"/>
      <c r="P77" s="837"/>
      <c r="Q77" s="850"/>
    </row>
    <row r="78" spans="1:17" ht="14.4" customHeight="1" x14ac:dyDescent="0.3">
      <c r="A78" s="831" t="s">
        <v>590</v>
      </c>
      <c r="B78" s="832" t="s">
        <v>3460</v>
      </c>
      <c r="C78" s="832" t="s">
        <v>3461</v>
      </c>
      <c r="D78" s="832" t="s">
        <v>3677</v>
      </c>
      <c r="E78" s="832" t="s">
        <v>3678</v>
      </c>
      <c r="F78" s="849">
        <v>0.3</v>
      </c>
      <c r="G78" s="849">
        <v>238.02</v>
      </c>
      <c r="H78" s="849"/>
      <c r="I78" s="849">
        <v>793.40000000000009</v>
      </c>
      <c r="J78" s="849"/>
      <c r="K78" s="849"/>
      <c r="L78" s="849"/>
      <c r="M78" s="849"/>
      <c r="N78" s="849"/>
      <c r="O78" s="849"/>
      <c r="P78" s="837"/>
      <c r="Q78" s="850"/>
    </row>
    <row r="79" spans="1:17" ht="14.4" customHeight="1" x14ac:dyDescent="0.3">
      <c r="A79" s="831" t="s">
        <v>590</v>
      </c>
      <c r="B79" s="832" t="s">
        <v>3460</v>
      </c>
      <c r="C79" s="832" t="s">
        <v>3461</v>
      </c>
      <c r="D79" s="832" t="s">
        <v>3679</v>
      </c>
      <c r="E79" s="832" t="s">
        <v>3680</v>
      </c>
      <c r="F79" s="849">
        <v>2</v>
      </c>
      <c r="G79" s="849">
        <v>2574.7199999999998</v>
      </c>
      <c r="H79" s="849"/>
      <c r="I79" s="849">
        <v>1287.3599999999999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590</v>
      </c>
      <c r="B80" s="832" t="s">
        <v>3460</v>
      </c>
      <c r="C80" s="832" t="s">
        <v>3461</v>
      </c>
      <c r="D80" s="832" t="s">
        <v>3681</v>
      </c>
      <c r="E80" s="832" t="s">
        <v>3682</v>
      </c>
      <c r="F80" s="849"/>
      <c r="G80" s="849"/>
      <c r="H80" s="849"/>
      <c r="I80" s="849"/>
      <c r="J80" s="849">
        <v>0.2</v>
      </c>
      <c r="K80" s="849">
        <v>153.04</v>
      </c>
      <c r="L80" s="849">
        <v>1</v>
      </c>
      <c r="M80" s="849">
        <v>765.19999999999993</v>
      </c>
      <c r="N80" s="849"/>
      <c r="O80" s="849"/>
      <c r="P80" s="837"/>
      <c r="Q80" s="850"/>
    </row>
    <row r="81" spans="1:17" ht="14.4" customHeight="1" x14ac:dyDescent="0.3">
      <c r="A81" s="831" t="s">
        <v>590</v>
      </c>
      <c r="B81" s="832" t="s">
        <v>3460</v>
      </c>
      <c r="C81" s="832" t="s">
        <v>3461</v>
      </c>
      <c r="D81" s="832" t="s">
        <v>3683</v>
      </c>
      <c r="E81" s="832" t="s">
        <v>3684</v>
      </c>
      <c r="F81" s="849"/>
      <c r="G81" s="849"/>
      <c r="H81" s="849"/>
      <c r="I81" s="849"/>
      <c r="J81" s="849"/>
      <c r="K81" s="849"/>
      <c r="L81" s="849"/>
      <c r="M81" s="849"/>
      <c r="N81" s="849">
        <v>1.1000000000000001</v>
      </c>
      <c r="O81" s="849">
        <v>879.72</v>
      </c>
      <c r="P81" s="837"/>
      <c r="Q81" s="850">
        <v>799.74545454545455</v>
      </c>
    </row>
    <row r="82" spans="1:17" ht="14.4" customHeight="1" x14ac:dyDescent="0.3">
      <c r="A82" s="831" t="s">
        <v>590</v>
      </c>
      <c r="B82" s="832" t="s">
        <v>3460</v>
      </c>
      <c r="C82" s="832" t="s">
        <v>3461</v>
      </c>
      <c r="D82" s="832" t="s">
        <v>3685</v>
      </c>
      <c r="E82" s="832" t="s">
        <v>752</v>
      </c>
      <c r="F82" s="849">
        <v>6</v>
      </c>
      <c r="G82" s="849">
        <v>7724.16</v>
      </c>
      <c r="H82" s="849">
        <v>3</v>
      </c>
      <c r="I82" s="849">
        <v>1287.3599999999999</v>
      </c>
      <c r="J82" s="849">
        <v>2</v>
      </c>
      <c r="K82" s="849">
        <v>2574.7199999999998</v>
      </c>
      <c r="L82" s="849">
        <v>1</v>
      </c>
      <c r="M82" s="849">
        <v>1287.3599999999999</v>
      </c>
      <c r="N82" s="849">
        <v>7</v>
      </c>
      <c r="O82" s="849">
        <v>9011.52</v>
      </c>
      <c r="P82" s="837">
        <v>3.5000000000000004</v>
      </c>
      <c r="Q82" s="850">
        <v>1287.3600000000001</v>
      </c>
    </row>
    <row r="83" spans="1:17" ht="14.4" customHeight="1" x14ac:dyDescent="0.3">
      <c r="A83" s="831" t="s">
        <v>590</v>
      </c>
      <c r="B83" s="832" t="s">
        <v>3460</v>
      </c>
      <c r="C83" s="832" t="s">
        <v>3461</v>
      </c>
      <c r="D83" s="832" t="s">
        <v>3686</v>
      </c>
      <c r="E83" s="832" t="s">
        <v>1037</v>
      </c>
      <c r="F83" s="849">
        <v>22</v>
      </c>
      <c r="G83" s="849">
        <v>51658.420000000006</v>
      </c>
      <c r="H83" s="849">
        <v>1.4666666666666668</v>
      </c>
      <c r="I83" s="849">
        <v>2348.11</v>
      </c>
      <c r="J83" s="849">
        <v>15</v>
      </c>
      <c r="K83" s="849">
        <v>35221.65</v>
      </c>
      <c r="L83" s="849">
        <v>1</v>
      </c>
      <c r="M83" s="849">
        <v>2348.11</v>
      </c>
      <c r="N83" s="849">
        <v>19</v>
      </c>
      <c r="O83" s="849">
        <v>44614.090000000004</v>
      </c>
      <c r="P83" s="837">
        <v>1.2666666666666668</v>
      </c>
      <c r="Q83" s="850">
        <v>2348.11</v>
      </c>
    </row>
    <row r="84" spans="1:17" ht="14.4" customHeight="1" x14ac:dyDescent="0.3">
      <c r="A84" s="831" t="s">
        <v>590</v>
      </c>
      <c r="B84" s="832" t="s">
        <v>3460</v>
      </c>
      <c r="C84" s="832" t="s">
        <v>3461</v>
      </c>
      <c r="D84" s="832" t="s">
        <v>3687</v>
      </c>
      <c r="E84" s="832" t="s">
        <v>3688</v>
      </c>
      <c r="F84" s="849">
        <v>17.600000000000001</v>
      </c>
      <c r="G84" s="849">
        <v>6895.68</v>
      </c>
      <c r="H84" s="849">
        <v>0.53333333333333333</v>
      </c>
      <c r="I84" s="849">
        <v>391.8</v>
      </c>
      <c r="J84" s="849">
        <v>33</v>
      </c>
      <c r="K84" s="849">
        <v>12929.400000000001</v>
      </c>
      <c r="L84" s="849">
        <v>1</v>
      </c>
      <c r="M84" s="849">
        <v>391.80000000000007</v>
      </c>
      <c r="N84" s="849"/>
      <c r="O84" s="849"/>
      <c r="P84" s="837"/>
      <c r="Q84" s="850"/>
    </row>
    <row r="85" spans="1:17" ht="14.4" customHeight="1" x14ac:dyDescent="0.3">
      <c r="A85" s="831" t="s">
        <v>590</v>
      </c>
      <c r="B85" s="832" t="s">
        <v>3460</v>
      </c>
      <c r="C85" s="832" t="s">
        <v>3461</v>
      </c>
      <c r="D85" s="832" t="s">
        <v>3689</v>
      </c>
      <c r="E85" s="832" t="s">
        <v>3690</v>
      </c>
      <c r="F85" s="849"/>
      <c r="G85" s="849"/>
      <c r="H85" s="849"/>
      <c r="I85" s="849"/>
      <c r="J85" s="849"/>
      <c r="K85" s="849"/>
      <c r="L85" s="849"/>
      <c r="M85" s="849"/>
      <c r="N85" s="849">
        <v>4</v>
      </c>
      <c r="O85" s="849">
        <v>438.4</v>
      </c>
      <c r="P85" s="837"/>
      <c r="Q85" s="850">
        <v>109.6</v>
      </c>
    </row>
    <row r="86" spans="1:17" ht="14.4" customHeight="1" x14ac:dyDescent="0.3">
      <c r="A86" s="831" t="s">
        <v>590</v>
      </c>
      <c r="B86" s="832" t="s">
        <v>3460</v>
      </c>
      <c r="C86" s="832" t="s">
        <v>3461</v>
      </c>
      <c r="D86" s="832" t="s">
        <v>3691</v>
      </c>
      <c r="E86" s="832" t="s">
        <v>930</v>
      </c>
      <c r="F86" s="849">
        <v>4.2</v>
      </c>
      <c r="G86" s="849">
        <v>3242.99</v>
      </c>
      <c r="H86" s="849">
        <v>3.818202154588803</v>
      </c>
      <c r="I86" s="849">
        <v>772.14047619047608</v>
      </c>
      <c r="J86" s="849">
        <v>1.1000000000000001</v>
      </c>
      <c r="K86" s="849">
        <v>849.35</v>
      </c>
      <c r="L86" s="849">
        <v>1</v>
      </c>
      <c r="M86" s="849">
        <v>772.13636363636363</v>
      </c>
      <c r="N86" s="849">
        <v>2.2000000000000002</v>
      </c>
      <c r="O86" s="849">
        <v>1698.71</v>
      </c>
      <c r="P86" s="837">
        <v>2.0000117737093071</v>
      </c>
      <c r="Q86" s="850">
        <v>772.14090909090908</v>
      </c>
    </row>
    <row r="87" spans="1:17" ht="14.4" customHeight="1" x14ac:dyDescent="0.3">
      <c r="A87" s="831" t="s">
        <v>590</v>
      </c>
      <c r="B87" s="832" t="s">
        <v>3460</v>
      </c>
      <c r="C87" s="832" t="s">
        <v>3461</v>
      </c>
      <c r="D87" s="832" t="s">
        <v>3691</v>
      </c>
      <c r="E87" s="832" t="s">
        <v>3692</v>
      </c>
      <c r="F87" s="849">
        <v>8.4</v>
      </c>
      <c r="G87" s="849">
        <v>6486.01</v>
      </c>
      <c r="H87" s="849">
        <v>2.0999906106022488</v>
      </c>
      <c r="I87" s="849">
        <v>772.14404761904757</v>
      </c>
      <c r="J87" s="849">
        <v>4</v>
      </c>
      <c r="K87" s="849">
        <v>3088.59</v>
      </c>
      <c r="L87" s="849">
        <v>1</v>
      </c>
      <c r="M87" s="849">
        <v>772.14750000000004</v>
      </c>
      <c r="N87" s="849">
        <v>8.1</v>
      </c>
      <c r="O87" s="849">
        <v>6254.3600000000006</v>
      </c>
      <c r="P87" s="837">
        <v>2.0249887489113156</v>
      </c>
      <c r="Q87" s="850">
        <v>772.14320987654332</v>
      </c>
    </row>
    <row r="88" spans="1:17" ht="14.4" customHeight="1" x14ac:dyDescent="0.3">
      <c r="A88" s="831" t="s">
        <v>590</v>
      </c>
      <c r="B88" s="832" t="s">
        <v>3460</v>
      </c>
      <c r="C88" s="832" t="s">
        <v>3461</v>
      </c>
      <c r="D88" s="832" t="s">
        <v>3693</v>
      </c>
      <c r="E88" s="832" t="s">
        <v>1141</v>
      </c>
      <c r="F88" s="849"/>
      <c r="G88" s="849"/>
      <c r="H88" s="849"/>
      <c r="I88" s="849"/>
      <c r="J88" s="849">
        <v>0.4</v>
      </c>
      <c r="K88" s="849">
        <v>171.49</v>
      </c>
      <c r="L88" s="849">
        <v>1</v>
      </c>
      <c r="M88" s="849">
        <v>428.72500000000002</v>
      </c>
      <c r="N88" s="849">
        <v>1.5</v>
      </c>
      <c r="O88" s="849">
        <v>643.09</v>
      </c>
      <c r="P88" s="837">
        <v>3.7500145781095107</v>
      </c>
      <c r="Q88" s="850">
        <v>428.72666666666669</v>
      </c>
    </row>
    <row r="89" spans="1:17" ht="14.4" customHeight="1" x14ac:dyDescent="0.3">
      <c r="A89" s="831" t="s">
        <v>590</v>
      </c>
      <c r="B89" s="832" t="s">
        <v>3460</v>
      </c>
      <c r="C89" s="832" t="s">
        <v>3461</v>
      </c>
      <c r="D89" s="832" t="s">
        <v>3694</v>
      </c>
      <c r="E89" s="832" t="s">
        <v>1137</v>
      </c>
      <c r="F89" s="849"/>
      <c r="G89" s="849"/>
      <c r="H89" s="849"/>
      <c r="I89" s="849"/>
      <c r="J89" s="849">
        <v>65</v>
      </c>
      <c r="K89" s="849">
        <v>14248</v>
      </c>
      <c r="L89" s="849">
        <v>1</v>
      </c>
      <c r="M89" s="849">
        <v>219.2</v>
      </c>
      <c r="N89" s="849">
        <v>38</v>
      </c>
      <c r="O89" s="849">
        <v>8329.6</v>
      </c>
      <c r="P89" s="837">
        <v>0.58461538461538465</v>
      </c>
      <c r="Q89" s="850">
        <v>219.20000000000002</v>
      </c>
    </row>
    <row r="90" spans="1:17" ht="14.4" customHeight="1" x14ac:dyDescent="0.3">
      <c r="A90" s="831" t="s">
        <v>590</v>
      </c>
      <c r="B90" s="832" t="s">
        <v>3460</v>
      </c>
      <c r="C90" s="832" t="s">
        <v>3461</v>
      </c>
      <c r="D90" s="832" t="s">
        <v>3695</v>
      </c>
      <c r="E90" s="832" t="s">
        <v>1141</v>
      </c>
      <c r="F90" s="849"/>
      <c r="G90" s="849"/>
      <c r="H90" s="849"/>
      <c r="I90" s="849"/>
      <c r="J90" s="849"/>
      <c r="K90" s="849"/>
      <c r="L90" s="849"/>
      <c r="M90" s="849"/>
      <c r="N90" s="849">
        <v>19.2</v>
      </c>
      <c r="O90" s="849">
        <v>16446.68</v>
      </c>
      <c r="P90" s="837"/>
      <c r="Q90" s="850">
        <v>856.59791666666672</v>
      </c>
    </row>
    <row r="91" spans="1:17" ht="14.4" customHeight="1" x14ac:dyDescent="0.3">
      <c r="A91" s="831" t="s">
        <v>590</v>
      </c>
      <c r="B91" s="832" t="s">
        <v>3460</v>
      </c>
      <c r="C91" s="832" t="s">
        <v>3461</v>
      </c>
      <c r="D91" s="832" t="s">
        <v>3696</v>
      </c>
      <c r="E91" s="832" t="s">
        <v>1231</v>
      </c>
      <c r="F91" s="849"/>
      <c r="G91" s="849"/>
      <c r="H91" s="849"/>
      <c r="I91" s="849"/>
      <c r="J91" s="849"/>
      <c r="K91" s="849"/>
      <c r="L91" s="849"/>
      <c r="M91" s="849"/>
      <c r="N91" s="849">
        <v>44</v>
      </c>
      <c r="O91" s="849">
        <v>2893</v>
      </c>
      <c r="P91" s="837"/>
      <c r="Q91" s="850">
        <v>65.75</v>
      </c>
    </row>
    <row r="92" spans="1:17" ht="14.4" customHeight="1" x14ac:dyDescent="0.3">
      <c r="A92" s="831" t="s">
        <v>590</v>
      </c>
      <c r="B92" s="832" t="s">
        <v>3460</v>
      </c>
      <c r="C92" s="832" t="s">
        <v>3461</v>
      </c>
      <c r="D92" s="832" t="s">
        <v>3697</v>
      </c>
      <c r="E92" s="832" t="s">
        <v>1227</v>
      </c>
      <c r="F92" s="849">
        <v>7.6</v>
      </c>
      <c r="G92" s="849">
        <v>16154.56</v>
      </c>
      <c r="H92" s="849">
        <v>10.857142857142856</v>
      </c>
      <c r="I92" s="849">
        <v>2125.6</v>
      </c>
      <c r="J92" s="849">
        <v>0.7</v>
      </c>
      <c r="K92" s="849">
        <v>1487.92</v>
      </c>
      <c r="L92" s="849">
        <v>1</v>
      </c>
      <c r="M92" s="849">
        <v>2125.6000000000004</v>
      </c>
      <c r="N92" s="849">
        <v>0.6</v>
      </c>
      <c r="O92" s="849">
        <v>1275.3599999999999</v>
      </c>
      <c r="P92" s="837">
        <v>0.85714285714285698</v>
      </c>
      <c r="Q92" s="850">
        <v>2125.6</v>
      </c>
    </row>
    <row r="93" spans="1:17" ht="14.4" customHeight="1" x14ac:dyDescent="0.3">
      <c r="A93" s="831" t="s">
        <v>590</v>
      </c>
      <c r="B93" s="832" t="s">
        <v>3460</v>
      </c>
      <c r="C93" s="832" t="s">
        <v>3461</v>
      </c>
      <c r="D93" s="832" t="s">
        <v>3698</v>
      </c>
      <c r="E93" s="832" t="s">
        <v>1131</v>
      </c>
      <c r="F93" s="849">
        <v>8.1</v>
      </c>
      <c r="G93" s="849">
        <v>5103</v>
      </c>
      <c r="H93" s="849">
        <v>127.44755244755245</v>
      </c>
      <c r="I93" s="849">
        <v>630</v>
      </c>
      <c r="J93" s="849">
        <v>0.1</v>
      </c>
      <c r="K93" s="849">
        <v>40.04</v>
      </c>
      <c r="L93" s="849">
        <v>1</v>
      </c>
      <c r="M93" s="849">
        <v>400.4</v>
      </c>
      <c r="N93" s="849">
        <v>15.100000000000001</v>
      </c>
      <c r="O93" s="849">
        <v>6046.04</v>
      </c>
      <c r="P93" s="837">
        <v>151</v>
      </c>
      <c r="Q93" s="850">
        <v>400.4</v>
      </c>
    </row>
    <row r="94" spans="1:17" ht="14.4" customHeight="1" x14ac:dyDescent="0.3">
      <c r="A94" s="831" t="s">
        <v>590</v>
      </c>
      <c r="B94" s="832" t="s">
        <v>3460</v>
      </c>
      <c r="C94" s="832" t="s">
        <v>3461</v>
      </c>
      <c r="D94" s="832" t="s">
        <v>3699</v>
      </c>
      <c r="E94" s="832" t="s">
        <v>1131</v>
      </c>
      <c r="F94" s="849">
        <v>18.7</v>
      </c>
      <c r="G94" s="849">
        <v>21412.12</v>
      </c>
      <c r="H94" s="849">
        <v>2.9382869877375377</v>
      </c>
      <c r="I94" s="849">
        <v>1145.0331550802139</v>
      </c>
      <c r="J94" s="849">
        <v>9.1</v>
      </c>
      <c r="K94" s="849">
        <v>7287.2799999999988</v>
      </c>
      <c r="L94" s="849">
        <v>1</v>
      </c>
      <c r="M94" s="849">
        <v>800.8</v>
      </c>
      <c r="N94" s="849">
        <v>18.499999999999996</v>
      </c>
      <c r="O94" s="849">
        <v>14814.8</v>
      </c>
      <c r="P94" s="837">
        <v>2.0329670329670333</v>
      </c>
      <c r="Q94" s="850">
        <v>800.80000000000007</v>
      </c>
    </row>
    <row r="95" spans="1:17" ht="14.4" customHeight="1" x14ac:dyDescent="0.3">
      <c r="A95" s="831" t="s">
        <v>590</v>
      </c>
      <c r="B95" s="832" t="s">
        <v>3460</v>
      </c>
      <c r="C95" s="832" t="s">
        <v>3461</v>
      </c>
      <c r="D95" s="832" t="s">
        <v>3700</v>
      </c>
      <c r="E95" s="832" t="s">
        <v>3701</v>
      </c>
      <c r="F95" s="849">
        <v>23.9</v>
      </c>
      <c r="G95" s="849">
        <v>7920.46</v>
      </c>
      <c r="H95" s="849">
        <v>0.44924353370775671</v>
      </c>
      <c r="I95" s="849">
        <v>331.40000000000003</v>
      </c>
      <c r="J95" s="849">
        <v>53.2</v>
      </c>
      <c r="K95" s="849">
        <v>17630.660000000003</v>
      </c>
      <c r="L95" s="849">
        <v>1</v>
      </c>
      <c r="M95" s="849">
        <v>331.40338345864666</v>
      </c>
      <c r="N95" s="849">
        <v>50.2</v>
      </c>
      <c r="O95" s="849">
        <v>16636.28</v>
      </c>
      <c r="P95" s="837">
        <v>0.94359938879202454</v>
      </c>
      <c r="Q95" s="850">
        <v>331.4</v>
      </c>
    </row>
    <row r="96" spans="1:17" ht="14.4" customHeight="1" x14ac:dyDescent="0.3">
      <c r="A96" s="831" t="s">
        <v>590</v>
      </c>
      <c r="B96" s="832" t="s">
        <v>3460</v>
      </c>
      <c r="C96" s="832" t="s">
        <v>3461</v>
      </c>
      <c r="D96" s="832" t="s">
        <v>3702</v>
      </c>
      <c r="E96" s="832" t="s">
        <v>3703</v>
      </c>
      <c r="F96" s="849">
        <v>5.2</v>
      </c>
      <c r="G96" s="849">
        <v>58728.01</v>
      </c>
      <c r="H96" s="849"/>
      <c r="I96" s="849">
        <v>11293.848076923077</v>
      </c>
      <c r="J96" s="849"/>
      <c r="K96" s="849"/>
      <c r="L96" s="849"/>
      <c r="M96" s="849"/>
      <c r="N96" s="849"/>
      <c r="O96" s="849"/>
      <c r="P96" s="837"/>
      <c r="Q96" s="850"/>
    </row>
    <row r="97" spans="1:17" ht="14.4" customHeight="1" x14ac:dyDescent="0.3">
      <c r="A97" s="831" t="s">
        <v>590</v>
      </c>
      <c r="B97" s="832" t="s">
        <v>3460</v>
      </c>
      <c r="C97" s="832" t="s">
        <v>3461</v>
      </c>
      <c r="D97" s="832" t="s">
        <v>3704</v>
      </c>
      <c r="E97" s="832" t="s">
        <v>940</v>
      </c>
      <c r="F97" s="849"/>
      <c r="G97" s="849"/>
      <c r="H97" s="849"/>
      <c r="I97" s="849"/>
      <c r="J97" s="849">
        <v>6</v>
      </c>
      <c r="K97" s="849">
        <v>67763.09</v>
      </c>
      <c r="L97" s="849">
        <v>1</v>
      </c>
      <c r="M97" s="849">
        <v>11293.848333333333</v>
      </c>
      <c r="N97" s="849">
        <v>5.2</v>
      </c>
      <c r="O97" s="849">
        <v>37086.92</v>
      </c>
      <c r="P97" s="837">
        <v>0.54730266875374189</v>
      </c>
      <c r="Q97" s="850">
        <v>7132.0999999999995</v>
      </c>
    </row>
    <row r="98" spans="1:17" ht="14.4" customHeight="1" x14ac:dyDescent="0.3">
      <c r="A98" s="831" t="s">
        <v>590</v>
      </c>
      <c r="B98" s="832" t="s">
        <v>3460</v>
      </c>
      <c r="C98" s="832" t="s">
        <v>3461</v>
      </c>
      <c r="D98" s="832" t="s">
        <v>3705</v>
      </c>
      <c r="E98" s="832" t="s">
        <v>3706</v>
      </c>
      <c r="F98" s="849">
        <v>2</v>
      </c>
      <c r="G98" s="849">
        <v>4251.2</v>
      </c>
      <c r="H98" s="849"/>
      <c r="I98" s="849">
        <v>2125.6</v>
      </c>
      <c r="J98" s="849"/>
      <c r="K98" s="849"/>
      <c r="L98" s="849"/>
      <c r="M98" s="849"/>
      <c r="N98" s="849"/>
      <c r="O98" s="849"/>
      <c r="P98" s="837"/>
      <c r="Q98" s="850"/>
    </row>
    <row r="99" spans="1:17" ht="14.4" customHeight="1" x14ac:dyDescent="0.3">
      <c r="A99" s="831" t="s">
        <v>590</v>
      </c>
      <c r="B99" s="832" t="s">
        <v>3460</v>
      </c>
      <c r="C99" s="832" t="s">
        <v>3461</v>
      </c>
      <c r="D99" s="832" t="s">
        <v>3707</v>
      </c>
      <c r="E99" s="832" t="s">
        <v>1239</v>
      </c>
      <c r="F99" s="849"/>
      <c r="G99" s="849"/>
      <c r="H99" s="849"/>
      <c r="I99" s="849"/>
      <c r="J99" s="849">
        <v>1.4</v>
      </c>
      <c r="K99" s="849">
        <v>1105.79</v>
      </c>
      <c r="L99" s="849">
        <v>1</v>
      </c>
      <c r="M99" s="849">
        <v>789.85</v>
      </c>
      <c r="N99" s="849">
        <v>0.7</v>
      </c>
      <c r="O99" s="849">
        <v>552.86</v>
      </c>
      <c r="P99" s="837">
        <v>0.49996834842058624</v>
      </c>
      <c r="Q99" s="850">
        <v>789.80000000000007</v>
      </c>
    </row>
    <row r="100" spans="1:17" ht="14.4" customHeight="1" x14ac:dyDescent="0.3">
      <c r="A100" s="831" t="s">
        <v>590</v>
      </c>
      <c r="B100" s="832" t="s">
        <v>3460</v>
      </c>
      <c r="C100" s="832" t="s">
        <v>3461</v>
      </c>
      <c r="D100" s="832" t="s">
        <v>3708</v>
      </c>
      <c r="E100" s="832" t="s">
        <v>1235</v>
      </c>
      <c r="F100" s="849"/>
      <c r="G100" s="849"/>
      <c r="H100" s="849"/>
      <c r="I100" s="849"/>
      <c r="J100" s="849"/>
      <c r="K100" s="849"/>
      <c r="L100" s="849"/>
      <c r="M100" s="849"/>
      <c r="N100" s="849">
        <v>7.1</v>
      </c>
      <c r="O100" s="849">
        <v>23172.5</v>
      </c>
      <c r="P100" s="837"/>
      <c r="Q100" s="850">
        <v>3263.7323943661972</v>
      </c>
    </row>
    <row r="101" spans="1:17" ht="14.4" customHeight="1" x14ac:dyDescent="0.3">
      <c r="A101" s="831" t="s">
        <v>590</v>
      </c>
      <c r="B101" s="832" t="s">
        <v>3460</v>
      </c>
      <c r="C101" s="832" t="s">
        <v>3461</v>
      </c>
      <c r="D101" s="832" t="s">
        <v>3709</v>
      </c>
      <c r="E101" s="832" t="s">
        <v>3674</v>
      </c>
      <c r="F101" s="849"/>
      <c r="G101" s="849"/>
      <c r="H101" s="849"/>
      <c r="I101" s="849"/>
      <c r="J101" s="849">
        <v>0.3</v>
      </c>
      <c r="K101" s="849">
        <v>115.98</v>
      </c>
      <c r="L101" s="849">
        <v>1</v>
      </c>
      <c r="M101" s="849">
        <v>386.6</v>
      </c>
      <c r="N101" s="849">
        <v>5.5</v>
      </c>
      <c r="O101" s="849">
        <v>2126.3000000000002</v>
      </c>
      <c r="P101" s="837">
        <v>18.333333333333336</v>
      </c>
      <c r="Q101" s="850">
        <v>386.6</v>
      </c>
    </row>
    <row r="102" spans="1:17" ht="14.4" customHeight="1" x14ac:dyDescent="0.3">
      <c r="A102" s="831" t="s">
        <v>590</v>
      </c>
      <c r="B102" s="832" t="s">
        <v>3460</v>
      </c>
      <c r="C102" s="832" t="s">
        <v>3710</v>
      </c>
      <c r="D102" s="832" t="s">
        <v>3711</v>
      </c>
      <c r="E102" s="832" t="s">
        <v>3712</v>
      </c>
      <c r="F102" s="849"/>
      <c r="G102" s="849"/>
      <c r="H102" s="849"/>
      <c r="I102" s="849"/>
      <c r="J102" s="849">
        <v>1</v>
      </c>
      <c r="K102" s="849">
        <v>1406.61</v>
      </c>
      <c r="L102" s="849">
        <v>1</v>
      </c>
      <c r="M102" s="849">
        <v>1406.61</v>
      </c>
      <c r="N102" s="849"/>
      <c r="O102" s="849"/>
      <c r="P102" s="837"/>
      <c r="Q102" s="850"/>
    </row>
    <row r="103" spans="1:17" ht="14.4" customHeight="1" x14ac:dyDescent="0.3">
      <c r="A103" s="831" t="s">
        <v>590</v>
      </c>
      <c r="B103" s="832" t="s">
        <v>3460</v>
      </c>
      <c r="C103" s="832" t="s">
        <v>3710</v>
      </c>
      <c r="D103" s="832" t="s">
        <v>3713</v>
      </c>
      <c r="E103" s="832" t="s">
        <v>3714</v>
      </c>
      <c r="F103" s="849">
        <v>19</v>
      </c>
      <c r="G103" s="849">
        <v>38055.18</v>
      </c>
      <c r="H103" s="849">
        <v>0.80098395008770684</v>
      </c>
      <c r="I103" s="849">
        <v>2002.9042105263159</v>
      </c>
      <c r="J103" s="849">
        <v>22</v>
      </c>
      <c r="K103" s="849">
        <v>47510.54</v>
      </c>
      <c r="L103" s="849">
        <v>1</v>
      </c>
      <c r="M103" s="849">
        <v>2159.5700000000002</v>
      </c>
      <c r="N103" s="849">
        <v>32</v>
      </c>
      <c r="O103" s="849">
        <v>69106.240000000005</v>
      </c>
      <c r="P103" s="837">
        <v>1.4545454545454546</v>
      </c>
      <c r="Q103" s="850">
        <v>2159.5700000000002</v>
      </c>
    </row>
    <row r="104" spans="1:17" ht="14.4" customHeight="1" x14ac:dyDescent="0.3">
      <c r="A104" s="831" t="s">
        <v>590</v>
      </c>
      <c r="B104" s="832" t="s">
        <v>3460</v>
      </c>
      <c r="C104" s="832" t="s">
        <v>3710</v>
      </c>
      <c r="D104" s="832" t="s">
        <v>3715</v>
      </c>
      <c r="E104" s="832" t="s">
        <v>3716</v>
      </c>
      <c r="F104" s="849">
        <v>1</v>
      </c>
      <c r="G104" s="849">
        <v>2460.89</v>
      </c>
      <c r="H104" s="849">
        <v>0.93174942733279054</v>
      </c>
      <c r="I104" s="849">
        <v>2460.89</v>
      </c>
      <c r="J104" s="849">
        <v>1</v>
      </c>
      <c r="K104" s="849">
        <v>2641.15</v>
      </c>
      <c r="L104" s="849">
        <v>1</v>
      </c>
      <c r="M104" s="849">
        <v>2641.15</v>
      </c>
      <c r="N104" s="849">
        <v>21</v>
      </c>
      <c r="O104" s="849">
        <v>55464.149999999994</v>
      </c>
      <c r="P104" s="837">
        <v>20.999999999999996</v>
      </c>
      <c r="Q104" s="850">
        <v>2641.1499999999996</v>
      </c>
    </row>
    <row r="105" spans="1:17" ht="14.4" customHeight="1" x14ac:dyDescent="0.3">
      <c r="A105" s="831" t="s">
        <v>590</v>
      </c>
      <c r="B105" s="832" t="s">
        <v>3460</v>
      </c>
      <c r="C105" s="832" t="s">
        <v>3710</v>
      </c>
      <c r="D105" s="832" t="s">
        <v>3717</v>
      </c>
      <c r="E105" s="832" t="s">
        <v>3718</v>
      </c>
      <c r="F105" s="849"/>
      <c r="G105" s="849"/>
      <c r="H105" s="849"/>
      <c r="I105" s="849"/>
      <c r="J105" s="849">
        <v>4</v>
      </c>
      <c r="K105" s="849">
        <v>8638.2800000000007</v>
      </c>
      <c r="L105" s="849">
        <v>1</v>
      </c>
      <c r="M105" s="849">
        <v>2159.5700000000002</v>
      </c>
      <c r="N105" s="849"/>
      <c r="O105" s="849"/>
      <c r="P105" s="837"/>
      <c r="Q105" s="850"/>
    </row>
    <row r="106" spans="1:17" ht="14.4" customHeight="1" x14ac:dyDescent="0.3">
      <c r="A106" s="831" t="s">
        <v>590</v>
      </c>
      <c r="B106" s="832" t="s">
        <v>3460</v>
      </c>
      <c r="C106" s="832" t="s">
        <v>3710</v>
      </c>
      <c r="D106" s="832" t="s">
        <v>3719</v>
      </c>
      <c r="E106" s="832" t="s">
        <v>3720</v>
      </c>
      <c r="F106" s="849"/>
      <c r="G106" s="849"/>
      <c r="H106" s="849"/>
      <c r="I106" s="849"/>
      <c r="J106" s="849"/>
      <c r="K106" s="849"/>
      <c r="L106" s="849"/>
      <c r="M106" s="849"/>
      <c r="N106" s="849">
        <v>1</v>
      </c>
      <c r="O106" s="849">
        <v>1211.6099999999999</v>
      </c>
      <c r="P106" s="837"/>
      <c r="Q106" s="850">
        <v>1211.6099999999999</v>
      </c>
    </row>
    <row r="107" spans="1:17" ht="14.4" customHeight="1" x14ac:dyDescent="0.3">
      <c r="A107" s="831" t="s">
        <v>590</v>
      </c>
      <c r="B107" s="832" t="s">
        <v>3460</v>
      </c>
      <c r="C107" s="832" t="s">
        <v>3710</v>
      </c>
      <c r="D107" s="832" t="s">
        <v>3719</v>
      </c>
      <c r="E107" s="832" t="s">
        <v>3721</v>
      </c>
      <c r="F107" s="849">
        <v>7</v>
      </c>
      <c r="G107" s="849">
        <v>7436.56</v>
      </c>
      <c r="H107" s="849">
        <v>1.0229584327189993</v>
      </c>
      <c r="I107" s="849">
        <v>1062.3657142857144</v>
      </c>
      <c r="J107" s="849">
        <v>6</v>
      </c>
      <c r="K107" s="849">
        <v>7269.66</v>
      </c>
      <c r="L107" s="849">
        <v>1</v>
      </c>
      <c r="M107" s="849">
        <v>1211.6099999999999</v>
      </c>
      <c r="N107" s="849">
        <v>2</v>
      </c>
      <c r="O107" s="849">
        <v>2423.2199999999998</v>
      </c>
      <c r="P107" s="837">
        <v>0.33333333333333331</v>
      </c>
      <c r="Q107" s="850">
        <v>1211.6099999999999</v>
      </c>
    </row>
    <row r="108" spans="1:17" ht="14.4" customHeight="1" x14ac:dyDescent="0.3">
      <c r="A108" s="831" t="s">
        <v>590</v>
      </c>
      <c r="B108" s="832" t="s">
        <v>3460</v>
      </c>
      <c r="C108" s="832" t="s">
        <v>3710</v>
      </c>
      <c r="D108" s="832" t="s">
        <v>3722</v>
      </c>
      <c r="E108" s="832" t="s">
        <v>3723</v>
      </c>
      <c r="F108" s="849">
        <v>1</v>
      </c>
      <c r="G108" s="849">
        <v>240.49</v>
      </c>
      <c r="H108" s="849"/>
      <c r="I108" s="849">
        <v>240.49</v>
      </c>
      <c r="J108" s="849"/>
      <c r="K108" s="849"/>
      <c r="L108" s="849"/>
      <c r="M108" s="849"/>
      <c r="N108" s="849"/>
      <c r="O108" s="849"/>
      <c r="P108" s="837"/>
      <c r="Q108" s="850"/>
    </row>
    <row r="109" spans="1:17" ht="14.4" customHeight="1" x14ac:dyDescent="0.3">
      <c r="A109" s="831" t="s">
        <v>590</v>
      </c>
      <c r="B109" s="832" t="s">
        <v>3460</v>
      </c>
      <c r="C109" s="832" t="s">
        <v>3724</v>
      </c>
      <c r="D109" s="832" t="s">
        <v>3725</v>
      </c>
      <c r="E109" s="832" t="s">
        <v>3726</v>
      </c>
      <c r="F109" s="849">
        <v>1</v>
      </c>
      <c r="G109" s="849">
        <v>1265.81</v>
      </c>
      <c r="H109" s="849"/>
      <c r="I109" s="849">
        <v>1265.81</v>
      </c>
      <c r="J109" s="849"/>
      <c r="K109" s="849"/>
      <c r="L109" s="849"/>
      <c r="M109" s="849"/>
      <c r="N109" s="849">
        <v>1</v>
      </c>
      <c r="O109" s="849">
        <v>1072.79</v>
      </c>
      <c r="P109" s="837"/>
      <c r="Q109" s="850">
        <v>1072.79</v>
      </c>
    </row>
    <row r="110" spans="1:17" ht="14.4" customHeight="1" x14ac:dyDescent="0.3">
      <c r="A110" s="831" t="s">
        <v>590</v>
      </c>
      <c r="B110" s="832" t="s">
        <v>3460</v>
      </c>
      <c r="C110" s="832" t="s">
        <v>3724</v>
      </c>
      <c r="D110" s="832" t="s">
        <v>3727</v>
      </c>
      <c r="E110" s="832" t="s">
        <v>3728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11437</v>
      </c>
      <c r="P110" s="837"/>
      <c r="Q110" s="850">
        <v>11437</v>
      </c>
    </row>
    <row r="111" spans="1:17" ht="14.4" customHeight="1" x14ac:dyDescent="0.3">
      <c r="A111" s="831" t="s">
        <v>590</v>
      </c>
      <c r="B111" s="832" t="s">
        <v>3460</v>
      </c>
      <c r="C111" s="832" t="s">
        <v>3724</v>
      </c>
      <c r="D111" s="832" t="s">
        <v>3729</v>
      </c>
      <c r="E111" s="832" t="s">
        <v>3730</v>
      </c>
      <c r="F111" s="849">
        <v>1</v>
      </c>
      <c r="G111" s="849">
        <v>11230.04</v>
      </c>
      <c r="H111" s="849">
        <v>0.5</v>
      </c>
      <c r="I111" s="849">
        <v>11230.04</v>
      </c>
      <c r="J111" s="849">
        <v>2</v>
      </c>
      <c r="K111" s="849">
        <v>22460.080000000002</v>
      </c>
      <c r="L111" s="849">
        <v>1</v>
      </c>
      <c r="M111" s="849">
        <v>11230.04</v>
      </c>
      <c r="N111" s="849"/>
      <c r="O111" s="849"/>
      <c r="P111" s="837"/>
      <c r="Q111" s="850"/>
    </row>
    <row r="112" spans="1:17" ht="14.4" customHeight="1" x14ac:dyDescent="0.3">
      <c r="A112" s="831" t="s">
        <v>590</v>
      </c>
      <c r="B112" s="832" t="s">
        <v>3460</v>
      </c>
      <c r="C112" s="832" t="s">
        <v>3724</v>
      </c>
      <c r="D112" s="832" t="s">
        <v>3729</v>
      </c>
      <c r="E112" s="832" t="s">
        <v>3731</v>
      </c>
      <c r="F112" s="849">
        <v>1</v>
      </c>
      <c r="G112" s="849">
        <v>11230.04</v>
      </c>
      <c r="H112" s="849">
        <v>1</v>
      </c>
      <c r="I112" s="849">
        <v>11230.04</v>
      </c>
      <c r="J112" s="849">
        <v>1</v>
      </c>
      <c r="K112" s="849">
        <v>11230.04</v>
      </c>
      <c r="L112" s="849">
        <v>1</v>
      </c>
      <c r="M112" s="849">
        <v>11230.04</v>
      </c>
      <c r="N112" s="849">
        <v>3</v>
      </c>
      <c r="O112" s="849">
        <v>33690.120000000003</v>
      </c>
      <c r="P112" s="837">
        <v>3</v>
      </c>
      <c r="Q112" s="850">
        <v>11230.04</v>
      </c>
    </row>
    <row r="113" spans="1:17" ht="14.4" customHeight="1" x14ac:dyDescent="0.3">
      <c r="A113" s="831" t="s">
        <v>590</v>
      </c>
      <c r="B113" s="832" t="s">
        <v>3460</v>
      </c>
      <c r="C113" s="832" t="s">
        <v>3724</v>
      </c>
      <c r="D113" s="832" t="s">
        <v>3732</v>
      </c>
      <c r="E113" s="832" t="s">
        <v>3733</v>
      </c>
      <c r="F113" s="849">
        <v>13</v>
      </c>
      <c r="G113" s="849">
        <v>180871.34</v>
      </c>
      <c r="H113" s="849">
        <v>1.625</v>
      </c>
      <c r="I113" s="849">
        <v>13913.18</v>
      </c>
      <c r="J113" s="849">
        <v>8</v>
      </c>
      <c r="K113" s="849">
        <v>111305.44</v>
      </c>
      <c r="L113" s="849">
        <v>1</v>
      </c>
      <c r="M113" s="849">
        <v>13913.18</v>
      </c>
      <c r="N113" s="849">
        <v>10</v>
      </c>
      <c r="O113" s="849">
        <v>127743.72</v>
      </c>
      <c r="P113" s="837">
        <v>1.1476862227039397</v>
      </c>
      <c r="Q113" s="850">
        <v>12774.371999999999</v>
      </c>
    </row>
    <row r="114" spans="1:17" ht="14.4" customHeight="1" x14ac:dyDescent="0.3">
      <c r="A114" s="831" t="s">
        <v>590</v>
      </c>
      <c r="B114" s="832" t="s">
        <v>3460</v>
      </c>
      <c r="C114" s="832" t="s">
        <v>3724</v>
      </c>
      <c r="D114" s="832" t="s">
        <v>3732</v>
      </c>
      <c r="E114" s="832" t="s">
        <v>3734</v>
      </c>
      <c r="F114" s="849">
        <v>25</v>
      </c>
      <c r="G114" s="849">
        <v>347829.5</v>
      </c>
      <c r="H114" s="849">
        <v>1.3888888888888891</v>
      </c>
      <c r="I114" s="849">
        <v>13913.18</v>
      </c>
      <c r="J114" s="849">
        <v>18</v>
      </c>
      <c r="K114" s="849">
        <v>250437.23999999996</v>
      </c>
      <c r="L114" s="849">
        <v>1</v>
      </c>
      <c r="M114" s="849">
        <v>13913.179999999998</v>
      </c>
      <c r="N114" s="849">
        <v>19</v>
      </c>
      <c r="O114" s="849">
        <v>244421.27999999997</v>
      </c>
      <c r="P114" s="837">
        <v>0.97597817321417535</v>
      </c>
      <c r="Q114" s="850">
        <v>12864.277894736841</v>
      </c>
    </row>
    <row r="115" spans="1:17" ht="14.4" customHeight="1" x14ac:dyDescent="0.3">
      <c r="A115" s="831" t="s">
        <v>590</v>
      </c>
      <c r="B115" s="832" t="s">
        <v>3460</v>
      </c>
      <c r="C115" s="832" t="s">
        <v>3724</v>
      </c>
      <c r="D115" s="832" t="s">
        <v>3735</v>
      </c>
      <c r="E115" s="832" t="s">
        <v>3736</v>
      </c>
      <c r="F115" s="849"/>
      <c r="G115" s="849"/>
      <c r="H115" s="849"/>
      <c r="I115" s="849"/>
      <c r="J115" s="849"/>
      <c r="K115" s="849"/>
      <c r="L115" s="849"/>
      <c r="M115" s="849"/>
      <c r="N115" s="849">
        <v>1</v>
      </c>
      <c r="O115" s="849">
        <v>2833.42</v>
      </c>
      <c r="P115" s="837"/>
      <c r="Q115" s="850">
        <v>2833.42</v>
      </c>
    </row>
    <row r="116" spans="1:17" ht="14.4" customHeight="1" x14ac:dyDescent="0.3">
      <c r="A116" s="831" t="s">
        <v>590</v>
      </c>
      <c r="B116" s="832" t="s">
        <v>3460</v>
      </c>
      <c r="C116" s="832" t="s">
        <v>3724</v>
      </c>
      <c r="D116" s="832" t="s">
        <v>3737</v>
      </c>
      <c r="E116" s="832" t="s">
        <v>3738</v>
      </c>
      <c r="F116" s="849">
        <v>1</v>
      </c>
      <c r="G116" s="849">
        <v>27165.16</v>
      </c>
      <c r="H116" s="849">
        <v>0.125</v>
      </c>
      <c r="I116" s="849">
        <v>27165.16</v>
      </c>
      <c r="J116" s="849">
        <v>8</v>
      </c>
      <c r="K116" s="849">
        <v>217321.28</v>
      </c>
      <c r="L116" s="849">
        <v>1</v>
      </c>
      <c r="M116" s="849">
        <v>27165.16</v>
      </c>
      <c r="N116" s="849">
        <v>4</v>
      </c>
      <c r="O116" s="849">
        <v>106358.6</v>
      </c>
      <c r="P116" s="837">
        <v>0.48940720393327336</v>
      </c>
      <c r="Q116" s="850">
        <v>26589.65</v>
      </c>
    </row>
    <row r="117" spans="1:17" ht="14.4" customHeight="1" x14ac:dyDescent="0.3">
      <c r="A117" s="831" t="s">
        <v>590</v>
      </c>
      <c r="B117" s="832" t="s">
        <v>3460</v>
      </c>
      <c r="C117" s="832" t="s">
        <v>3724</v>
      </c>
      <c r="D117" s="832" t="s">
        <v>3737</v>
      </c>
      <c r="E117" s="832" t="s">
        <v>3739</v>
      </c>
      <c r="F117" s="849">
        <v>5</v>
      </c>
      <c r="G117" s="849">
        <v>135825.79999999999</v>
      </c>
      <c r="H117" s="849">
        <v>0.83333333333333326</v>
      </c>
      <c r="I117" s="849">
        <v>27165.159999999996</v>
      </c>
      <c r="J117" s="849">
        <v>6</v>
      </c>
      <c r="K117" s="849">
        <v>162990.96</v>
      </c>
      <c r="L117" s="849">
        <v>1</v>
      </c>
      <c r="M117" s="849">
        <v>27165.16</v>
      </c>
      <c r="N117" s="849">
        <v>3</v>
      </c>
      <c r="O117" s="849">
        <v>74589.36</v>
      </c>
      <c r="P117" s="837">
        <v>0.45762881573309344</v>
      </c>
      <c r="Q117" s="850">
        <v>24863.119999999999</v>
      </c>
    </row>
    <row r="118" spans="1:17" ht="14.4" customHeight="1" x14ac:dyDescent="0.3">
      <c r="A118" s="831" t="s">
        <v>590</v>
      </c>
      <c r="B118" s="832" t="s">
        <v>3460</v>
      </c>
      <c r="C118" s="832" t="s">
        <v>3724</v>
      </c>
      <c r="D118" s="832" t="s">
        <v>3740</v>
      </c>
      <c r="E118" s="832" t="s">
        <v>3741</v>
      </c>
      <c r="F118" s="849"/>
      <c r="G118" s="849"/>
      <c r="H118" s="849"/>
      <c r="I118" s="849"/>
      <c r="J118" s="849">
        <v>1</v>
      </c>
      <c r="K118" s="849">
        <v>27165.16</v>
      </c>
      <c r="L118" s="849">
        <v>1</v>
      </c>
      <c r="M118" s="849">
        <v>27165.16</v>
      </c>
      <c r="N118" s="849"/>
      <c r="O118" s="849"/>
      <c r="P118" s="837"/>
      <c r="Q118" s="850"/>
    </row>
    <row r="119" spans="1:17" ht="14.4" customHeight="1" x14ac:dyDescent="0.3">
      <c r="A119" s="831" t="s">
        <v>590</v>
      </c>
      <c r="B119" s="832" t="s">
        <v>3460</v>
      </c>
      <c r="C119" s="832" t="s">
        <v>3724</v>
      </c>
      <c r="D119" s="832" t="s">
        <v>3742</v>
      </c>
      <c r="E119" s="832" t="s">
        <v>3743</v>
      </c>
      <c r="F119" s="849">
        <v>5</v>
      </c>
      <c r="G119" s="849">
        <v>77970.799999999988</v>
      </c>
      <c r="H119" s="849">
        <v>1.6666666666666665</v>
      </c>
      <c r="I119" s="849">
        <v>15594.159999999998</v>
      </c>
      <c r="J119" s="849">
        <v>3</v>
      </c>
      <c r="K119" s="849">
        <v>46782.479999999996</v>
      </c>
      <c r="L119" s="849">
        <v>1</v>
      </c>
      <c r="M119" s="849">
        <v>15594.159999999998</v>
      </c>
      <c r="N119" s="849">
        <v>4</v>
      </c>
      <c r="O119" s="849">
        <v>62376.639999999999</v>
      </c>
      <c r="P119" s="837">
        <v>1.3333333333333335</v>
      </c>
      <c r="Q119" s="850">
        <v>15594.16</v>
      </c>
    </row>
    <row r="120" spans="1:17" ht="14.4" customHeight="1" x14ac:dyDescent="0.3">
      <c r="A120" s="831" t="s">
        <v>590</v>
      </c>
      <c r="B120" s="832" t="s">
        <v>3460</v>
      </c>
      <c r="C120" s="832" t="s">
        <v>3724</v>
      </c>
      <c r="D120" s="832" t="s">
        <v>3744</v>
      </c>
      <c r="E120" s="832" t="s">
        <v>3745</v>
      </c>
      <c r="F120" s="849">
        <v>1</v>
      </c>
      <c r="G120" s="849">
        <v>3701.89</v>
      </c>
      <c r="H120" s="849"/>
      <c r="I120" s="849">
        <v>3701.89</v>
      </c>
      <c r="J120" s="849"/>
      <c r="K120" s="849"/>
      <c r="L120" s="849"/>
      <c r="M120" s="849"/>
      <c r="N120" s="849">
        <v>1</v>
      </c>
      <c r="O120" s="849">
        <v>3701.89</v>
      </c>
      <c r="P120" s="837"/>
      <c r="Q120" s="850">
        <v>3701.89</v>
      </c>
    </row>
    <row r="121" spans="1:17" ht="14.4" customHeight="1" x14ac:dyDescent="0.3">
      <c r="A121" s="831" t="s">
        <v>590</v>
      </c>
      <c r="B121" s="832" t="s">
        <v>3460</v>
      </c>
      <c r="C121" s="832" t="s">
        <v>3724</v>
      </c>
      <c r="D121" s="832" t="s">
        <v>3744</v>
      </c>
      <c r="E121" s="832" t="s">
        <v>3746</v>
      </c>
      <c r="F121" s="849">
        <v>1</v>
      </c>
      <c r="G121" s="849">
        <v>3701.89</v>
      </c>
      <c r="H121" s="849"/>
      <c r="I121" s="849">
        <v>3701.89</v>
      </c>
      <c r="J121" s="849"/>
      <c r="K121" s="849"/>
      <c r="L121" s="849"/>
      <c r="M121" s="849"/>
      <c r="N121" s="849"/>
      <c r="O121" s="849"/>
      <c r="P121" s="837"/>
      <c r="Q121" s="850"/>
    </row>
    <row r="122" spans="1:17" ht="14.4" customHeight="1" x14ac:dyDescent="0.3">
      <c r="A122" s="831" t="s">
        <v>590</v>
      </c>
      <c r="B122" s="832" t="s">
        <v>3460</v>
      </c>
      <c r="C122" s="832" t="s">
        <v>3724</v>
      </c>
      <c r="D122" s="832" t="s">
        <v>3747</v>
      </c>
      <c r="E122" s="832" t="s">
        <v>3748</v>
      </c>
      <c r="F122" s="849">
        <v>13</v>
      </c>
      <c r="G122" s="849">
        <v>24399.05</v>
      </c>
      <c r="H122" s="849"/>
      <c r="I122" s="849">
        <v>1876.85</v>
      </c>
      <c r="J122" s="849"/>
      <c r="K122" s="849"/>
      <c r="L122" s="849"/>
      <c r="M122" s="849"/>
      <c r="N122" s="849"/>
      <c r="O122" s="849"/>
      <c r="P122" s="837"/>
      <c r="Q122" s="850"/>
    </row>
    <row r="123" spans="1:17" ht="14.4" customHeight="1" x14ac:dyDescent="0.3">
      <c r="A123" s="831" t="s">
        <v>590</v>
      </c>
      <c r="B123" s="832" t="s">
        <v>3460</v>
      </c>
      <c r="C123" s="832" t="s">
        <v>3724</v>
      </c>
      <c r="D123" s="832" t="s">
        <v>3747</v>
      </c>
      <c r="E123" s="832" t="s">
        <v>3749</v>
      </c>
      <c r="F123" s="849">
        <v>25</v>
      </c>
      <c r="G123" s="849">
        <v>46921.249999999985</v>
      </c>
      <c r="H123" s="849"/>
      <c r="I123" s="849">
        <v>1876.8499999999995</v>
      </c>
      <c r="J123" s="849"/>
      <c r="K123" s="849"/>
      <c r="L123" s="849"/>
      <c r="M123" s="849"/>
      <c r="N123" s="849"/>
      <c r="O123" s="849"/>
      <c r="P123" s="837"/>
      <c r="Q123" s="850"/>
    </row>
    <row r="124" spans="1:17" ht="14.4" customHeight="1" x14ac:dyDescent="0.3">
      <c r="A124" s="831" t="s">
        <v>590</v>
      </c>
      <c r="B124" s="832" t="s">
        <v>3460</v>
      </c>
      <c r="C124" s="832" t="s">
        <v>3724</v>
      </c>
      <c r="D124" s="832" t="s">
        <v>3750</v>
      </c>
      <c r="E124" s="832" t="s">
        <v>3751</v>
      </c>
      <c r="F124" s="849"/>
      <c r="G124" s="849"/>
      <c r="H124" s="849"/>
      <c r="I124" s="849"/>
      <c r="J124" s="849">
        <v>1</v>
      </c>
      <c r="K124" s="849">
        <v>2200</v>
      </c>
      <c r="L124" s="849">
        <v>1</v>
      </c>
      <c r="M124" s="849">
        <v>2200</v>
      </c>
      <c r="N124" s="849"/>
      <c r="O124" s="849"/>
      <c r="P124" s="837"/>
      <c r="Q124" s="850"/>
    </row>
    <row r="125" spans="1:17" ht="14.4" customHeight="1" x14ac:dyDescent="0.3">
      <c r="A125" s="831" t="s">
        <v>590</v>
      </c>
      <c r="B125" s="832" t="s">
        <v>3460</v>
      </c>
      <c r="C125" s="832" t="s">
        <v>3724</v>
      </c>
      <c r="D125" s="832" t="s">
        <v>3752</v>
      </c>
      <c r="E125" s="832" t="s">
        <v>3753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9418.66</v>
      </c>
      <c r="P125" s="837"/>
      <c r="Q125" s="850">
        <v>9418.66</v>
      </c>
    </row>
    <row r="126" spans="1:17" ht="14.4" customHeight="1" x14ac:dyDescent="0.3">
      <c r="A126" s="831" t="s">
        <v>590</v>
      </c>
      <c r="B126" s="832" t="s">
        <v>3460</v>
      </c>
      <c r="C126" s="832" t="s">
        <v>3724</v>
      </c>
      <c r="D126" s="832" t="s">
        <v>3752</v>
      </c>
      <c r="E126" s="832" t="s">
        <v>3754</v>
      </c>
      <c r="F126" s="849"/>
      <c r="G126" s="849"/>
      <c r="H126" s="849"/>
      <c r="I126" s="849"/>
      <c r="J126" s="849"/>
      <c r="K126" s="849"/>
      <c r="L126" s="849"/>
      <c r="M126" s="849"/>
      <c r="N126" s="849">
        <v>1</v>
      </c>
      <c r="O126" s="849">
        <v>10348</v>
      </c>
      <c r="P126" s="837"/>
      <c r="Q126" s="850">
        <v>10348</v>
      </c>
    </row>
    <row r="127" spans="1:17" ht="14.4" customHeight="1" x14ac:dyDescent="0.3">
      <c r="A127" s="831" t="s">
        <v>590</v>
      </c>
      <c r="B127" s="832" t="s">
        <v>3460</v>
      </c>
      <c r="C127" s="832" t="s">
        <v>3724</v>
      </c>
      <c r="D127" s="832" t="s">
        <v>3755</v>
      </c>
      <c r="E127" s="832" t="s">
        <v>3756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9309.57</v>
      </c>
      <c r="P127" s="837"/>
      <c r="Q127" s="850">
        <v>9309.57</v>
      </c>
    </row>
    <row r="128" spans="1:17" ht="14.4" customHeight="1" x14ac:dyDescent="0.3">
      <c r="A128" s="831" t="s">
        <v>590</v>
      </c>
      <c r="B128" s="832" t="s">
        <v>3460</v>
      </c>
      <c r="C128" s="832" t="s">
        <v>3724</v>
      </c>
      <c r="D128" s="832" t="s">
        <v>3757</v>
      </c>
      <c r="E128" s="832" t="s">
        <v>3758</v>
      </c>
      <c r="F128" s="849">
        <v>1</v>
      </c>
      <c r="G128" s="849">
        <v>10348</v>
      </c>
      <c r="H128" s="849"/>
      <c r="I128" s="849">
        <v>10348</v>
      </c>
      <c r="J128" s="849"/>
      <c r="K128" s="849"/>
      <c r="L128" s="849"/>
      <c r="M128" s="849"/>
      <c r="N128" s="849"/>
      <c r="O128" s="849"/>
      <c r="P128" s="837"/>
      <c r="Q128" s="850"/>
    </row>
    <row r="129" spans="1:17" ht="14.4" customHeight="1" x14ac:dyDescent="0.3">
      <c r="A129" s="831" t="s">
        <v>590</v>
      </c>
      <c r="B129" s="832" t="s">
        <v>3460</v>
      </c>
      <c r="C129" s="832" t="s">
        <v>3724</v>
      </c>
      <c r="D129" s="832" t="s">
        <v>3757</v>
      </c>
      <c r="E129" s="832" t="s">
        <v>3759</v>
      </c>
      <c r="F129" s="849"/>
      <c r="G129" s="849"/>
      <c r="H129" s="849"/>
      <c r="I129" s="849"/>
      <c r="J129" s="849">
        <v>2</v>
      </c>
      <c r="K129" s="849">
        <v>20696</v>
      </c>
      <c r="L129" s="849">
        <v>1</v>
      </c>
      <c r="M129" s="849">
        <v>10348</v>
      </c>
      <c r="N129" s="849">
        <v>1</v>
      </c>
      <c r="O129" s="849">
        <v>9274.5</v>
      </c>
      <c r="P129" s="837">
        <v>0.44813007344414379</v>
      </c>
      <c r="Q129" s="850">
        <v>9274.5</v>
      </c>
    </row>
    <row r="130" spans="1:17" ht="14.4" customHeight="1" x14ac:dyDescent="0.3">
      <c r="A130" s="831" t="s">
        <v>590</v>
      </c>
      <c r="B130" s="832" t="s">
        <v>3460</v>
      </c>
      <c r="C130" s="832" t="s">
        <v>3724</v>
      </c>
      <c r="D130" s="832" t="s">
        <v>3760</v>
      </c>
      <c r="E130" s="832" t="s">
        <v>3761</v>
      </c>
      <c r="F130" s="849">
        <v>2</v>
      </c>
      <c r="G130" s="849">
        <v>20696</v>
      </c>
      <c r="H130" s="849"/>
      <c r="I130" s="849">
        <v>10348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590</v>
      </c>
      <c r="B131" s="832" t="s">
        <v>3460</v>
      </c>
      <c r="C131" s="832" t="s">
        <v>3724</v>
      </c>
      <c r="D131" s="832" t="s">
        <v>3762</v>
      </c>
      <c r="E131" s="832" t="s">
        <v>3763</v>
      </c>
      <c r="F131" s="849"/>
      <c r="G131" s="849"/>
      <c r="H131" s="849"/>
      <c r="I131" s="849"/>
      <c r="J131" s="849">
        <v>1</v>
      </c>
      <c r="K131" s="849">
        <v>10348</v>
      </c>
      <c r="L131" s="849">
        <v>1</v>
      </c>
      <c r="M131" s="849">
        <v>10348</v>
      </c>
      <c r="N131" s="849"/>
      <c r="O131" s="849"/>
      <c r="P131" s="837"/>
      <c r="Q131" s="850"/>
    </row>
    <row r="132" spans="1:17" ht="14.4" customHeight="1" x14ac:dyDescent="0.3">
      <c r="A132" s="831" t="s">
        <v>590</v>
      </c>
      <c r="B132" s="832" t="s">
        <v>3460</v>
      </c>
      <c r="C132" s="832" t="s">
        <v>3724</v>
      </c>
      <c r="D132" s="832" t="s">
        <v>3762</v>
      </c>
      <c r="E132" s="832" t="s">
        <v>3764</v>
      </c>
      <c r="F132" s="849">
        <v>1</v>
      </c>
      <c r="G132" s="849">
        <v>10348</v>
      </c>
      <c r="H132" s="849">
        <v>1</v>
      </c>
      <c r="I132" s="849">
        <v>10348</v>
      </c>
      <c r="J132" s="849">
        <v>1</v>
      </c>
      <c r="K132" s="849">
        <v>10348</v>
      </c>
      <c r="L132" s="849">
        <v>1</v>
      </c>
      <c r="M132" s="849">
        <v>10348</v>
      </c>
      <c r="N132" s="849"/>
      <c r="O132" s="849"/>
      <c r="P132" s="837"/>
      <c r="Q132" s="850"/>
    </row>
    <row r="133" spans="1:17" ht="14.4" customHeight="1" x14ac:dyDescent="0.3">
      <c r="A133" s="831" t="s">
        <v>590</v>
      </c>
      <c r="B133" s="832" t="s">
        <v>3460</v>
      </c>
      <c r="C133" s="832" t="s">
        <v>3724</v>
      </c>
      <c r="D133" s="832" t="s">
        <v>3765</v>
      </c>
      <c r="E133" s="832" t="s">
        <v>3766</v>
      </c>
      <c r="F133" s="849"/>
      <c r="G133" s="849"/>
      <c r="H133" s="849"/>
      <c r="I133" s="849"/>
      <c r="J133" s="849">
        <v>1</v>
      </c>
      <c r="K133" s="849">
        <v>10348</v>
      </c>
      <c r="L133" s="849">
        <v>1</v>
      </c>
      <c r="M133" s="849">
        <v>10348</v>
      </c>
      <c r="N133" s="849"/>
      <c r="O133" s="849"/>
      <c r="P133" s="837"/>
      <c r="Q133" s="850"/>
    </row>
    <row r="134" spans="1:17" ht="14.4" customHeight="1" x14ac:dyDescent="0.3">
      <c r="A134" s="831" t="s">
        <v>590</v>
      </c>
      <c r="B134" s="832" t="s">
        <v>3460</v>
      </c>
      <c r="C134" s="832" t="s">
        <v>3724</v>
      </c>
      <c r="D134" s="832" t="s">
        <v>3767</v>
      </c>
      <c r="E134" s="832" t="s">
        <v>3768</v>
      </c>
      <c r="F134" s="849">
        <v>13</v>
      </c>
      <c r="G134" s="849">
        <v>12085.060000000001</v>
      </c>
      <c r="H134" s="849">
        <v>1.6250000000000002</v>
      </c>
      <c r="I134" s="849">
        <v>929.62000000000012</v>
      </c>
      <c r="J134" s="849">
        <v>8</v>
      </c>
      <c r="K134" s="849">
        <v>7436.96</v>
      </c>
      <c r="L134" s="849">
        <v>1</v>
      </c>
      <c r="M134" s="849">
        <v>929.62</v>
      </c>
      <c r="N134" s="849">
        <v>10</v>
      </c>
      <c r="O134" s="849">
        <v>8294.6</v>
      </c>
      <c r="P134" s="837">
        <v>1.1153213140853253</v>
      </c>
      <c r="Q134" s="850">
        <v>829.46</v>
      </c>
    </row>
    <row r="135" spans="1:17" ht="14.4" customHeight="1" x14ac:dyDescent="0.3">
      <c r="A135" s="831" t="s">
        <v>590</v>
      </c>
      <c r="B135" s="832" t="s">
        <v>3460</v>
      </c>
      <c r="C135" s="832" t="s">
        <v>3724</v>
      </c>
      <c r="D135" s="832" t="s">
        <v>3767</v>
      </c>
      <c r="E135" s="832" t="s">
        <v>3769</v>
      </c>
      <c r="F135" s="849">
        <v>25</v>
      </c>
      <c r="G135" s="849">
        <v>23240.5</v>
      </c>
      <c r="H135" s="849">
        <v>1.4705882352941173</v>
      </c>
      <c r="I135" s="849">
        <v>929.62</v>
      </c>
      <c r="J135" s="849">
        <v>17</v>
      </c>
      <c r="K135" s="849">
        <v>15803.540000000003</v>
      </c>
      <c r="L135" s="849">
        <v>1</v>
      </c>
      <c r="M135" s="849">
        <v>929.62000000000012</v>
      </c>
      <c r="N135" s="849">
        <v>19</v>
      </c>
      <c r="O135" s="849">
        <v>15909.980000000001</v>
      </c>
      <c r="P135" s="837">
        <v>1.0067351998349736</v>
      </c>
      <c r="Q135" s="850">
        <v>837.36736842105267</v>
      </c>
    </row>
    <row r="136" spans="1:17" ht="14.4" customHeight="1" x14ac:dyDescent="0.3">
      <c r="A136" s="831" t="s">
        <v>590</v>
      </c>
      <c r="B136" s="832" t="s">
        <v>3460</v>
      </c>
      <c r="C136" s="832" t="s">
        <v>3724</v>
      </c>
      <c r="D136" s="832" t="s">
        <v>3770</v>
      </c>
      <c r="E136" s="832" t="s">
        <v>3771</v>
      </c>
      <c r="F136" s="849">
        <v>10</v>
      </c>
      <c r="G136" s="849">
        <v>44520.600000000006</v>
      </c>
      <c r="H136" s="849">
        <v>1</v>
      </c>
      <c r="I136" s="849">
        <v>4452.0600000000004</v>
      </c>
      <c r="J136" s="849">
        <v>10</v>
      </c>
      <c r="K136" s="849">
        <v>44520.600000000006</v>
      </c>
      <c r="L136" s="849">
        <v>1</v>
      </c>
      <c r="M136" s="849">
        <v>4452.0600000000004</v>
      </c>
      <c r="N136" s="849">
        <v>9</v>
      </c>
      <c r="O136" s="849">
        <v>38298.960000000006</v>
      </c>
      <c r="P136" s="837">
        <v>0.86025255724316385</v>
      </c>
      <c r="Q136" s="850">
        <v>4255.4400000000005</v>
      </c>
    </row>
    <row r="137" spans="1:17" ht="14.4" customHeight="1" x14ac:dyDescent="0.3">
      <c r="A137" s="831" t="s">
        <v>590</v>
      </c>
      <c r="B137" s="832" t="s">
        <v>3460</v>
      </c>
      <c r="C137" s="832" t="s">
        <v>3724</v>
      </c>
      <c r="D137" s="832" t="s">
        <v>3772</v>
      </c>
      <c r="E137" s="832" t="s">
        <v>3773</v>
      </c>
      <c r="F137" s="849">
        <v>41</v>
      </c>
      <c r="G137" s="849">
        <v>2476.4</v>
      </c>
      <c r="H137" s="849">
        <v>1.2058823529411768</v>
      </c>
      <c r="I137" s="849">
        <v>60.400000000000006</v>
      </c>
      <c r="J137" s="849">
        <v>34</v>
      </c>
      <c r="K137" s="849">
        <v>2053.5999999999995</v>
      </c>
      <c r="L137" s="849">
        <v>1</v>
      </c>
      <c r="M137" s="849">
        <v>60.399999999999984</v>
      </c>
      <c r="N137" s="849">
        <v>38</v>
      </c>
      <c r="O137" s="849">
        <v>2394</v>
      </c>
      <c r="P137" s="837">
        <v>1.1657576938059995</v>
      </c>
      <c r="Q137" s="850">
        <v>63</v>
      </c>
    </row>
    <row r="138" spans="1:17" ht="14.4" customHeight="1" x14ac:dyDescent="0.3">
      <c r="A138" s="831" t="s">
        <v>590</v>
      </c>
      <c r="B138" s="832" t="s">
        <v>3460</v>
      </c>
      <c r="C138" s="832" t="s">
        <v>3724</v>
      </c>
      <c r="D138" s="832" t="s">
        <v>3772</v>
      </c>
      <c r="E138" s="832" t="s">
        <v>3774</v>
      </c>
      <c r="F138" s="849">
        <v>50</v>
      </c>
      <c r="G138" s="849">
        <v>3020</v>
      </c>
      <c r="H138" s="849">
        <v>1.1904761904761905</v>
      </c>
      <c r="I138" s="849">
        <v>60.4</v>
      </c>
      <c r="J138" s="849">
        <v>42</v>
      </c>
      <c r="K138" s="849">
        <v>2536.8000000000002</v>
      </c>
      <c r="L138" s="849">
        <v>1</v>
      </c>
      <c r="M138" s="849">
        <v>60.400000000000006</v>
      </c>
      <c r="N138" s="849">
        <v>55</v>
      </c>
      <c r="O138" s="849">
        <v>3465</v>
      </c>
      <c r="P138" s="837">
        <v>1.3658940397350992</v>
      </c>
      <c r="Q138" s="850">
        <v>63</v>
      </c>
    </row>
    <row r="139" spans="1:17" ht="14.4" customHeight="1" x14ac:dyDescent="0.3">
      <c r="A139" s="831" t="s">
        <v>590</v>
      </c>
      <c r="B139" s="832" t="s">
        <v>3460</v>
      </c>
      <c r="C139" s="832" t="s">
        <v>3724</v>
      </c>
      <c r="D139" s="832" t="s">
        <v>3775</v>
      </c>
      <c r="E139" s="832" t="s">
        <v>3776</v>
      </c>
      <c r="F139" s="849">
        <v>2</v>
      </c>
      <c r="G139" s="849">
        <v>289.39999999999998</v>
      </c>
      <c r="H139" s="849"/>
      <c r="I139" s="849">
        <v>144.69999999999999</v>
      </c>
      <c r="J139" s="849"/>
      <c r="K139" s="849"/>
      <c r="L139" s="849"/>
      <c r="M139" s="849"/>
      <c r="N139" s="849">
        <v>3</v>
      </c>
      <c r="O139" s="849">
        <v>434.1</v>
      </c>
      <c r="P139" s="837"/>
      <c r="Q139" s="850">
        <v>144.70000000000002</v>
      </c>
    </row>
    <row r="140" spans="1:17" ht="14.4" customHeight="1" x14ac:dyDescent="0.3">
      <c r="A140" s="831" t="s">
        <v>590</v>
      </c>
      <c r="B140" s="832" t="s">
        <v>3460</v>
      </c>
      <c r="C140" s="832" t="s">
        <v>3724</v>
      </c>
      <c r="D140" s="832" t="s">
        <v>3777</v>
      </c>
      <c r="E140" s="832" t="s">
        <v>3776</v>
      </c>
      <c r="F140" s="849"/>
      <c r="G140" s="849"/>
      <c r="H140" s="849"/>
      <c r="I140" s="849"/>
      <c r="J140" s="849">
        <v>6</v>
      </c>
      <c r="K140" s="849">
        <v>1197</v>
      </c>
      <c r="L140" s="849">
        <v>1</v>
      </c>
      <c r="M140" s="849">
        <v>199.5</v>
      </c>
      <c r="N140" s="849">
        <v>3</v>
      </c>
      <c r="O140" s="849">
        <v>598.5</v>
      </c>
      <c r="P140" s="837">
        <v>0.5</v>
      </c>
      <c r="Q140" s="850">
        <v>199.5</v>
      </c>
    </row>
    <row r="141" spans="1:17" ht="14.4" customHeight="1" x14ac:dyDescent="0.3">
      <c r="A141" s="831" t="s">
        <v>590</v>
      </c>
      <c r="B141" s="832" t="s">
        <v>3460</v>
      </c>
      <c r="C141" s="832" t="s">
        <v>3724</v>
      </c>
      <c r="D141" s="832" t="s">
        <v>3778</v>
      </c>
      <c r="E141" s="832" t="s">
        <v>3779</v>
      </c>
      <c r="F141" s="849">
        <v>2</v>
      </c>
      <c r="G141" s="849">
        <v>6473.12</v>
      </c>
      <c r="H141" s="849">
        <v>2</v>
      </c>
      <c r="I141" s="849">
        <v>3236.56</v>
      </c>
      <c r="J141" s="849">
        <v>1</v>
      </c>
      <c r="K141" s="849">
        <v>3236.56</v>
      </c>
      <c r="L141" s="849">
        <v>1</v>
      </c>
      <c r="M141" s="849">
        <v>3236.56</v>
      </c>
      <c r="N141" s="849"/>
      <c r="O141" s="849"/>
      <c r="P141" s="837"/>
      <c r="Q141" s="850"/>
    </row>
    <row r="142" spans="1:17" ht="14.4" customHeight="1" x14ac:dyDescent="0.3">
      <c r="A142" s="831" t="s">
        <v>590</v>
      </c>
      <c r="B142" s="832" t="s">
        <v>3460</v>
      </c>
      <c r="C142" s="832" t="s">
        <v>3724</v>
      </c>
      <c r="D142" s="832" t="s">
        <v>3778</v>
      </c>
      <c r="E142" s="832" t="s">
        <v>3780</v>
      </c>
      <c r="F142" s="849">
        <v>3</v>
      </c>
      <c r="G142" s="849">
        <v>9709.68</v>
      </c>
      <c r="H142" s="849">
        <v>3</v>
      </c>
      <c r="I142" s="849">
        <v>3236.56</v>
      </c>
      <c r="J142" s="849">
        <v>1</v>
      </c>
      <c r="K142" s="849">
        <v>3236.56</v>
      </c>
      <c r="L142" s="849">
        <v>1</v>
      </c>
      <c r="M142" s="849">
        <v>3236.56</v>
      </c>
      <c r="N142" s="849">
        <v>2</v>
      </c>
      <c r="O142" s="849">
        <v>6185</v>
      </c>
      <c r="P142" s="837">
        <v>1.9109795585436389</v>
      </c>
      <c r="Q142" s="850">
        <v>3092.5</v>
      </c>
    </row>
    <row r="143" spans="1:17" ht="14.4" customHeight="1" x14ac:dyDescent="0.3">
      <c r="A143" s="831" t="s">
        <v>590</v>
      </c>
      <c r="B143" s="832" t="s">
        <v>3460</v>
      </c>
      <c r="C143" s="832" t="s">
        <v>3724</v>
      </c>
      <c r="D143" s="832" t="s">
        <v>3781</v>
      </c>
      <c r="E143" s="832" t="s">
        <v>3782</v>
      </c>
      <c r="F143" s="849"/>
      <c r="G143" s="849"/>
      <c r="H143" s="849"/>
      <c r="I143" s="849"/>
      <c r="J143" s="849"/>
      <c r="K143" s="849"/>
      <c r="L143" s="849"/>
      <c r="M143" s="849"/>
      <c r="N143" s="849">
        <v>1</v>
      </c>
      <c r="O143" s="849">
        <v>2854.27</v>
      </c>
      <c r="P143" s="837"/>
      <c r="Q143" s="850">
        <v>2854.27</v>
      </c>
    </row>
    <row r="144" spans="1:17" ht="14.4" customHeight="1" x14ac:dyDescent="0.3">
      <c r="A144" s="831" t="s">
        <v>590</v>
      </c>
      <c r="B144" s="832" t="s">
        <v>3460</v>
      </c>
      <c r="C144" s="832" t="s">
        <v>3724</v>
      </c>
      <c r="D144" s="832" t="s">
        <v>3783</v>
      </c>
      <c r="E144" s="832" t="s">
        <v>3784</v>
      </c>
      <c r="F144" s="849">
        <v>4</v>
      </c>
      <c r="G144" s="849">
        <v>19276</v>
      </c>
      <c r="H144" s="849"/>
      <c r="I144" s="849">
        <v>4819</v>
      </c>
      <c r="J144" s="849"/>
      <c r="K144" s="849"/>
      <c r="L144" s="849"/>
      <c r="M144" s="849"/>
      <c r="N144" s="849">
        <v>2</v>
      </c>
      <c r="O144" s="849">
        <v>9638</v>
      </c>
      <c r="P144" s="837"/>
      <c r="Q144" s="850">
        <v>4819</v>
      </c>
    </row>
    <row r="145" spans="1:17" ht="14.4" customHeight="1" x14ac:dyDescent="0.3">
      <c r="A145" s="831" t="s">
        <v>590</v>
      </c>
      <c r="B145" s="832" t="s">
        <v>3460</v>
      </c>
      <c r="C145" s="832" t="s">
        <v>3724</v>
      </c>
      <c r="D145" s="832" t="s">
        <v>3783</v>
      </c>
      <c r="E145" s="832" t="s">
        <v>3785</v>
      </c>
      <c r="F145" s="849"/>
      <c r="G145" s="849"/>
      <c r="H145" s="849"/>
      <c r="I145" s="849"/>
      <c r="J145" s="849"/>
      <c r="K145" s="849"/>
      <c r="L145" s="849"/>
      <c r="M145" s="849"/>
      <c r="N145" s="849">
        <v>2</v>
      </c>
      <c r="O145" s="849">
        <v>8830.0400000000009</v>
      </c>
      <c r="P145" s="837"/>
      <c r="Q145" s="850">
        <v>4415.0200000000004</v>
      </c>
    </row>
    <row r="146" spans="1:17" ht="14.4" customHeight="1" x14ac:dyDescent="0.3">
      <c r="A146" s="831" t="s">
        <v>590</v>
      </c>
      <c r="B146" s="832" t="s">
        <v>3460</v>
      </c>
      <c r="C146" s="832" t="s">
        <v>3724</v>
      </c>
      <c r="D146" s="832" t="s">
        <v>3786</v>
      </c>
      <c r="E146" s="832" t="s">
        <v>3787</v>
      </c>
      <c r="F146" s="849">
        <v>10</v>
      </c>
      <c r="G146" s="849">
        <v>51320.7</v>
      </c>
      <c r="H146" s="849">
        <v>1.4285714285714286</v>
      </c>
      <c r="I146" s="849">
        <v>5132.07</v>
      </c>
      <c r="J146" s="849">
        <v>7</v>
      </c>
      <c r="K146" s="849">
        <v>35924.49</v>
      </c>
      <c r="L146" s="849">
        <v>1</v>
      </c>
      <c r="M146" s="849">
        <v>5132.07</v>
      </c>
      <c r="N146" s="849">
        <v>6</v>
      </c>
      <c r="O146" s="849">
        <v>27011.77</v>
      </c>
      <c r="P146" s="837">
        <v>0.75190406321704228</v>
      </c>
      <c r="Q146" s="850">
        <v>4501.961666666667</v>
      </c>
    </row>
    <row r="147" spans="1:17" ht="14.4" customHeight="1" x14ac:dyDescent="0.3">
      <c r="A147" s="831" t="s">
        <v>590</v>
      </c>
      <c r="B147" s="832" t="s">
        <v>3460</v>
      </c>
      <c r="C147" s="832" t="s">
        <v>3724</v>
      </c>
      <c r="D147" s="832" t="s">
        <v>3786</v>
      </c>
      <c r="E147" s="832" t="s">
        <v>3788</v>
      </c>
      <c r="F147" s="849">
        <v>17</v>
      </c>
      <c r="G147" s="849">
        <v>87245.19</v>
      </c>
      <c r="H147" s="849">
        <v>1.2142857142857144</v>
      </c>
      <c r="I147" s="849">
        <v>5132.07</v>
      </c>
      <c r="J147" s="849">
        <v>14</v>
      </c>
      <c r="K147" s="849">
        <v>71848.98</v>
      </c>
      <c r="L147" s="849">
        <v>1</v>
      </c>
      <c r="M147" s="849">
        <v>5132.07</v>
      </c>
      <c r="N147" s="849">
        <v>11</v>
      </c>
      <c r="O147" s="849">
        <v>49647.6</v>
      </c>
      <c r="P147" s="837">
        <v>0.69099937118105226</v>
      </c>
      <c r="Q147" s="850">
        <v>4513.4181818181814</v>
      </c>
    </row>
    <row r="148" spans="1:17" ht="14.4" customHeight="1" x14ac:dyDescent="0.3">
      <c r="A148" s="831" t="s">
        <v>590</v>
      </c>
      <c r="B148" s="832" t="s">
        <v>3460</v>
      </c>
      <c r="C148" s="832" t="s">
        <v>3724</v>
      </c>
      <c r="D148" s="832" t="s">
        <v>3789</v>
      </c>
      <c r="E148" s="832" t="s">
        <v>3787</v>
      </c>
      <c r="F148" s="849"/>
      <c r="G148" s="849"/>
      <c r="H148" s="849"/>
      <c r="I148" s="849"/>
      <c r="J148" s="849">
        <v>1</v>
      </c>
      <c r="K148" s="849">
        <v>4618.8599999999997</v>
      </c>
      <c r="L148" s="849">
        <v>1</v>
      </c>
      <c r="M148" s="849">
        <v>4618.8599999999997</v>
      </c>
      <c r="N148" s="849">
        <v>1</v>
      </c>
      <c r="O148" s="849">
        <v>3574.1</v>
      </c>
      <c r="P148" s="837">
        <v>0.7738056576731055</v>
      </c>
      <c r="Q148" s="850">
        <v>3574.1</v>
      </c>
    </row>
    <row r="149" spans="1:17" ht="14.4" customHeight="1" x14ac:dyDescent="0.3">
      <c r="A149" s="831" t="s">
        <v>590</v>
      </c>
      <c r="B149" s="832" t="s">
        <v>3460</v>
      </c>
      <c r="C149" s="832" t="s">
        <v>3724</v>
      </c>
      <c r="D149" s="832" t="s">
        <v>3789</v>
      </c>
      <c r="E149" s="832" t="s">
        <v>3788</v>
      </c>
      <c r="F149" s="849">
        <v>2</v>
      </c>
      <c r="G149" s="849">
        <v>9237.7199999999993</v>
      </c>
      <c r="H149" s="849">
        <v>1</v>
      </c>
      <c r="I149" s="849">
        <v>4618.8599999999997</v>
      </c>
      <c r="J149" s="849">
        <v>2</v>
      </c>
      <c r="K149" s="849">
        <v>9237.7199999999993</v>
      </c>
      <c r="L149" s="849">
        <v>1</v>
      </c>
      <c r="M149" s="849">
        <v>4618.8599999999997</v>
      </c>
      <c r="N149" s="849">
        <v>4</v>
      </c>
      <c r="O149" s="849">
        <v>16385.919999999998</v>
      </c>
      <c r="P149" s="837">
        <v>1.7738056576731054</v>
      </c>
      <c r="Q149" s="850">
        <v>4096.4799999999996</v>
      </c>
    </row>
    <row r="150" spans="1:17" ht="14.4" customHeight="1" x14ac:dyDescent="0.3">
      <c r="A150" s="831" t="s">
        <v>590</v>
      </c>
      <c r="B150" s="832" t="s">
        <v>3460</v>
      </c>
      <c r="C150" s="832" t="s">
        <v>3724</v>
      </c>
      <c r="D150" s="832" t="s">
        <v>3790</v>
      </c>
      <c r="E150" s="832" t="s">
        <v>3791</v>
      </c>
      <c r="F150" s="849">
        <v>2</v>
      </c>
      <c r="G150" s="849">
        <v>2843.78</v>
      </c>
      <c r="H150" s="849"/>
      <c r="I150" s="849">
        <v>1421.89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590</v>
      </c>
      <c r="B151" s="832" t="s">
        <v>3460</v>
      </c>
      <c r="C151" s="832" t="s">
        <v>3724</v>
      </c>
      <c r="D151" s="832" t="s">
        <v>3792</v>
      </c>
      <c r="E151" s="832" t="s">
        <v>3791</v>
      </c>
      <c r="F151" s="849">
        <v>2</v>
      </c>
      <c r="G151" s="849">
        <v>3312.22</v>
      </c>
      <c r="H151" s="849"/>
      <c r="I151" s="849">
        <v>1656.11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590</v>
      </c>
      <c r="B152" s="832" t="s">
        <v>3460</v>
      </c>
      <c r="C152" s="832" t="s">
        <v>3724</v>
      </c>
      <c r="D152" s="832" t="s">
        <v>3793</v>
      </c>
      <c r="E152" s="832" t="s">
        <v>3791</v>
      </c>
      <c r="F152" s="849">
        <v>1</v>
      </c>
      <c r="G152" s="849">
        <v>1779.44</v>
      </c>
      <c r="H152" s="849"/>
      <c r="I152" s="849">
        <v>1779.44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590</v>
      </c>
      <c r="B153" s="832" t="s">
        <v>3460</v>
      </c>
      <c r="C153" s="832" t="s">
        <v>3724</v>
      </c>
      <c r="D153" s="832" t="s">
        <v>3794</v>
      </c>
      <c r="E153" s="832" t="s">
        <v>3795</v>
      </c>
      <c r="F153" s="849"/>
      <c r="G153" s="849"/>
      <c r="H153" s="849"/>
      <c r="I153" s="849"/>
      <c r="J153" s="849">
        <v>3</v>
      </c>
      <c r="K153" s="849">
        <v>4259.46</v>
      </c>
      <c r="L153" s="849">
        <v>1</v>
      </c>
      <c r="M153" s="849">
        <v>1419.82</v>
      </c>
      <c r="N153" s="849">
        <v>2</v>
      </c>
      <c r="O153" s="849">
        <v>2839.64</v>
      </c>
      <c r="P153" s="837">
        <v>0.66666666666666663</v>
      </c>
      <c r="Q153" s="850">
        <v>1419.82</v>
      </c>
    </row>
    <row r="154" spans="1:17" ht="14.4" customHeight="1" x14ac:dyDescent="0.3">
      <c r="A154" s="831" t="s">
        <v>590</v>
      </c>
      <c r="B154" s="832" t="s">
        <v>3460</v>
      </c>
      <c r="C154" s="832" t="s">
        <v>3724</v>
      </c>
      <c r="D154" s="832" t="s">
        <v>3796</v>
      </c>
      <c r="E154" s="832" t="s">
        <v>3795</v>
      </c>
      <c r="F154" s="849"/>
      <c r="G154" s="849"/>
      <c r="H154" s="849"/>
      <c r="I154" s="849"/>
      <c r="J154" s="849">
        <v>1</v>
      </c>
      <c r="K154" s="849">
        <v>1547.29</v>
      </c>
      <c r="L154" s="849">
        <v>1</v>
      </c>
      <c r="M154" s="849">
        <v>1547.29</v>
      </c>
      <c r="N154" s="849"/>
      <c r="O154" s="849"/>
      <c r="P154" s="837"/>
      <c r="Q154" s="850"/>
    </row>
    <row r="155" spans="1:17" ht="14.4" customHeight="1" x14ac:dyDescent="0.3">
      <c r="A155" s="831" t="s">
        <v>590</v>
      </c>
      <c r="B155" s="832" t="s">
        <v>3460</v>
      </c>
      <c r="C155" s="832" t="s">
        <v>3724</v>
      </c>
      <c r="D155" s="832" t="s">
        <v>3797</v>
      </c>
      <c r="E155" s="832" t="s">
        <v>3798</v>
      </c>
      <c r="F155" s="849">
        <v>3</v>
      </c>
      <c r="G155" s="849">
        <v>5658.54</v>
      </c>
      <c r="H155" s="849"/>
      <c r="I155" s="849">
        <v>1886.18</v>
      </c>
      <c r="J155" s="849"/>
      <c r="K155" s="849"/>
      <c r="L155" s="849"/>
      <c r="M155" s="849"/>
      <c r="N155" s="849"/>
      <c r="O155" s="849"/>
      <c r="P155" s="837"/>
      <c r="Q155" s="850"/>
    </row>
    <row r="156" spans="1:17" ht="14.4" customHeight="1" x14ac:dyDescent="0.3">
      <c r="A156" s="831" t="s">
        <v>590</v>
      </c>
      <c r="B156" s="832" t="s">
        <v>3460</v>
      </c>
      <c r="C156" s="832" t="s">
        <v>3724</v>
      </c>
      <c r="D156" s="832" t="s">
        <v>3799</v>
      </c>
      <c r="E156" s="832" t="s">
        <v>3798</v>
      </c>
      <c r="F156" s="849">
        <v>4</v>
      </c>
      <c r="G156" s="849">
        <v>8137.52</v>
      </c>
      <c r="H156" s="849"/>
      <c r="I156" s="849">
        <v>2034.38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590</v>
      </c>
      <c r="B157" s="832" t="s">
        <v>3460</v>
      </c>
      <c r="C157" s="832" t="s">
        <v>3724</v>
      </c>
      <c r="D157" s="832" t="s">
        <v>3800</v>
      </c>
      <c r="E157" s="832" t="s">
        <v>3801</v>
      </c>
      <c r="F157" s="849"/>
      <c r="G157" s="849"/>
      <c r="H157" s="849"/>
      <c r="I157" s="849"/>
      <c r="J157" s="849">
        <v>1</v>
      </c>
      <c r="K157" s="849">
        <v>12038.4</v>
      </c>
      <c r="L157" s="849">
        <v>1</v>
      </c>
      <c r="M157" s="849">
        <v>12038.4</v>
      </c>
      <c r="N157" s="849"/>
      <c r="O157" s="849"/>
      <c r="P157" s="837"/>
      <c r="Q157" s="850"/>
    </row>
    <row r="158" spans="1:17" ht="14.4" customHeight="1" x14ac:dyDescent="0.3">
      <c r="A158" s="831" t="s">
        <v>590</v>
      </c>
      <c r="B158" s="832" t="s">
        <v>3460</v>
      </c>
      <c r="C158" s="832" t="s">
        <v>3724</v>
      </c>
      <c r="D158" s="832" t="s">
        <v>3800</v>
      </c>
      <c r="E158" s="832" t="s">
        <v>3802</v>
      </c>
      <c r="F158" s="849">
        <v>1</v>
      </c>
      <c r="G158" s="849">
        <v>12038.4</v>
      </c>
      <c r="H158" s="849"/>
      <c r="I158" s="849">
        <v>12038.4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590</v>
      </c>
      <c r="B159" s="832" t="s">
        <v>3460</v>
      </c>
      <c r="C159" s="832" t="s">
        <v>3724</v>
      </c>
      <c r="D159" s="832" t="s">
        <v>3803</v>
      </c>
      <c r="E159" s="832" t="s">
        <v>3801</v>
      </c>
      <c r="F159" s="849">
        <v>1</v>
      </c>
      <c r="G159" s="849">
        <v>13406.4</v>
      </c>
      <c r="H159" s="849"/>
      <c r="I159" s="849">
        <v>13406.4</v>
      </c>
      <c r="J159" s="849"/>
      <c r="K159" s="849"/>
      <c r="L159" s="849"/>
      <c r="M159" s="849"/>
      <c r="N159" s="849">
        <v>1</v>
      </c>
      <c r="O159" s="849">
        <v>11272.78</v>
      </c>
      <c r="P159" s="837"/>
      <c r="Q159" s="850">
        <v>11272.78</v>
      </c>
    </row>
    <row r="160" spans="1:17" ht="14.4" customHeight="1" x14ac:dyDescent="0.3">
      <c r="A160" s="831" t="s">
        <v>590</v>
      </c>
      <c r="B160" s="832" t="s">
        <v>3460</v>
      </c>
      <c r="C160" s="832" t="s">
        <v>3724</v>
      </c>
      <c r="D160" s="832" t="s">
        <v>3803</v>
      </c>
      <c r="E160" s="832" t="s">
        <v>3802</v>
      </c>
      <c r="F160" s="849">
        <v>3</v>
      </c>
      <c r="G160" s="849">
        <v>40219.199999999997</v>
      </c>
      <c r="H160" s="849">
        <v>1.1111111111111112</v>
      </c>
      <c r="I160" s="849">
        <v>13406.4</v>
      </c>
      <c r="J160" s="849">
        <v>3</v>
      </c>
      <c r="K160" s="849">
        <v>36197.279999999999</v>
      </c>
      <c r="L160" s="849">
        <v>1</v>
      </c>
      <c r="M160" s="849">
        <v>12065.76</v>
      </c>
      <c r="N160" s="849">
        <v>2</v>
      </c>
      <c r="O160" s="849">
        <v>23338.54</v>
      </c>
      <c r="P160" s="837">
        <v>0.64475949574111646</v>
      </c>
      <c r="Q160" s="850">
        <v>11669.27</v>
      </c>
    </row>
    <row r="161" spans="1:17" ht="14.4" customHeight="1" x14ac:dyDescent="0.3">
      <c r="A161" s="831" t="s">
        <v>590</v>
      </c>
      <c r="B161" s="832" t="s">
        <v>3460</v>
      </c>
      <c r="C161" s="832" t="s">
        <v>3724</v>
      </c>
      <c r="D161" s="832" t="s">
        <v>3804</v>
      </c>
      <c r="E161" s="832" t="s">
        <v>3805</v>
      </c>
      <c r="F161" s="849">
        <v>1</v>
      </c>
      <c r="G161" s="849">
        <v>15595.2</v>
      </c>
      <c r="H161" s="849">
        <v>0.25</v>
      </c>
      <c r="I161" s="849">
        <v>15595.2</v>
      </c>
      <c r="J161" s="849">
        <v>4</v>
      </c>
      <c r="K161" s="849">
        <v>62380.800000000003</v>
      </c>
      <c r="L161" s="849">
        <v>1</v>
      </c>
      <c r="M161" s="849">
        <v>15595.2</v>
      </c>
      <c r="N161" s="849"/>
      <c r="O161" s="849"/>
      <c r="P161" s="837"/>
      <c r="Q161" s="850"/>
    </row>
    <row r="162" spans="1:17" ht="14.4" customHeight="1" x14ac:dyDescent="0.3">
      <c r="A162" s="831" t="s">
        <v>590</v>
      </c>
      <c r="B162" s="832" t="s">
        <v>3460</v>
      </c>
      <c r="C162" s="832" t="s">
        <v>3724</v>
      </c>
      <c r="D162" s="832" t="s">
        <v>3806</v>
      </c>
      <c r="E162" s="832" t="s">
        <v>3807</v>
      </c>
      <c r="F162" s="849">
        <v>2</v>
      </c>
      <c r="G162" s="849">
        <v>17236.8</v>
      </c>
      <c r="H162" s="849">
        <v>2</v>
      </c>
      <c r="I162" s="849">
        <v>8618.4</v>
      </c>
      <c r="J162" s="849">
        <v>1</v>
      </c>
      <c r="K162" s="849">
        <v>8618.4</v>
      </c>
      <c r="L162" s="849">
        <v>1</v>
      </c>
      <c r="M162" s="849">
        <v>8618.4</v>
      </c>
      <c r="N162" s="849">
        <v>1</v>
      </c>
      <c r="O162" s="849">
        <v>6976.21</v>
      </c>
      <c r="P162" s="837">
        <v>0.8094553513413163</v>
      </c>
      <c r="Q162" s="850">
        <v>6976.21</v>
      </c>
    </row>
    <row r="163" spans="1:17" ht="14.4" customHeight="1" x14ac:dyDescent="0.3">
      <c r="A163" s="831" t="s">
        <v>590</v>
      </c>
      <c r="B163" s="832" t="s">
        <v>3460</v>
      </c>
      <c r="C163" s="832" t="s">
        <v>3724</v>
      </c>
      <c r="D163" s="832" t="s">
        <v>3806</v>
      </c>
      <c r="E163" s="832" t="s">
        <v>3808</v>
      </c>
      <c r="F163" s="849">
        <v>4</v>
      </c>
      <c r="G163" s="849">
        <v>34473.599999999999</v>
      </c>
      <c r="H163" s="849">
        <v>1.3333333333333333</v>
      </c>
      <c r="I163" s="849">
        <v>8618.4</v>
      </c>
      <c r="J163" s="849">
        <v>3</v>
      </c>
      <c r="K163" s="849">
        <v>25855.200000000001</v>
      </c>
      <c r="L163" s="849">
        <v>1</v>
      </c>
      <c r="M163" s="849">
        <v>8618.4</v>
      </c>
      <c r="N163" s="849">
        <v>1</v>
      </c>
      <c r="O163" s="849">
        <v>6976.21</v>
      </c>
      <c r="P163" s="837">
        <v>0.2698184504471054</v>
      </c>
      <c r="Q163" s="850">
        <v>6976.21</v>
      </c>
    </row>
    <row r="164" spans="1:17" ht="14.4" customHeight="1" x14ac:dyDescent="0.3">
      <c r="A164" s="831" t="s">
        <v>590</v>
      </c>
      <c r="B164" s="832" t="s">
        <v>3460</v>
      </c>
      <c r="C164" s="832" t="s">
        <v>3724</v>
      </c>
      <c r="D164" s="832" t="s">
        <v>3809</v>
      </c>
      <c r="E164" s="832" t="s">
        <v>3810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10328.4</v>
      </c>
      <c r="P164" s="837"/>
      <c r="Q164" s="850">
        <v>10328.4</v>
      </c>
    </row>
    <row r="165" spans="1:17" ht="14.4" customHeight="1" x14ac:dyDescent="0.3">
      <c r="A165" s="831" t="s">
        <v>590</v>
      </c>
      <c r="B165" s="832" t="s">
        <v>3460</v>
      </c>
      <c r="C165" s="832" t="s">
        <v>3724</v>
      </c>
      <c r="D165" s="832" t="s">
        <v>3809</v>
      </c>
      <c r="E165" s="832" t="s">
        <v>3811</v>
      </c>
      <c r="F165" s="849">
        <v>1</v>
      </c>
      <c r="G165" s="849">
        <v>10328.4</v>
      </c>
      <c r="H165" s="849"/>
      <c r="I165" s="849">
        <v>10328.4</v>
      </c>
      <c r="J165" s="849"/>
      <c r="K165" s="849"/>
      <c r="L165" s="849"/>
      <c r="M165" s="849"/>
      <c r="N165" s="849">
        <v>1</v>
      </c>
      <c r="O165" s="849">
        <v>10328.4</v>
      </c>
      <c r="P165" s="837"/>
      <c r="Q165" s="850">
        <v>10328.4</v>
      </c>
    </row>
    <row r="166" spans="1:17" ht="14.4" customHeight="1" x14ac:dyDescent="0.3">
      <c r="A166" s="831" t="s">
        <v>590</v>
      </c>
      <c r="B166" s="832" t="s">
        <v>3460</v>
      </c>
      <c r="C166" s="832" t="s">
        <v>3724</v>
      </c>
      <c r="D166" s="832" t="s">
        <v>3812</v>
      </c>
      <c r="E166" s="832" t="s">
        <v>3813</v>
      </c>
      <c r="F166" s="849"/>
      <c r="G166" s="849"/>
      <c r="H166" s="849"/>
      <c r="I166" s="849"/>
      <c r="J166" s="849">
        <v>2</v>
      </c>
      <c r="K166" s="849">
        <v>2446</v>
      </c>
      <c r="L166" s="849">
        <v>1</v>
      </c>
      <c r="M166" s="849">
        <v>1223</v>
      </c>
      <c r="N166" s="849"/>
      <c r="O166" s="849"/>
      <c r="P166" s="837"/>
      <c r="Q166" s="850"/>
    </row>
    <row r="167" spans="1:17" ht="14.4" customHeight="1" x14ac:dyDescent="0.3">
      <c r="A167" s="831" t="s">
        <v>590</v>
      </c>
      <c r="B167" s="832" t="s">
        <v>3460</v>
      </c>
      <c r="C167" s="832" t="s">
        <v>3724</v>
      </c>
      <c r="D167" s="832" t="s">
        <v>3812</v>
      </c>
      <c r="E167" s="832" t="s">
        <v>3814</v>
      </c>
      <c r="F167" s="849">
        <v>2</v>
      </c>
      <c r="G167" s="849">
        <v>2446</v>
      </c>
      <c r="H167" s="849"/>
      <c r="I167" s="849">
        <v>1223</v>
      </c>
      <c r="J167" s="849"/>
      <c r="K167" s="849"/>
      <c r="L167" s="849"/>
      <c r="M167" s="849"/>
      <c r="N167" s="849">
        <v>2</v>
      </c>
      <c r="O167" s="849">
        <v>2319.86</v>
      </c>
      <c r="P167" s="837"/>
      <c r="Q167" s="850">
        <v>1159.93</v>
      </c>
    </row>
    <row r="168" spans="1:17" ht="14.4" customHeight="1" x14ac:dyDescent="0.3">
      <c r="A168" s="831" t="s">
        <v>590</v>
      </c>
      <c r="B168" s="832" t="s">
        <v>3460</v>
      </c>
      <c r="C168" s="832" t="s">
        <v>3724</v>
      </c>
      <c r="D168" s="832" t="s">
        <v>3815</v>
      </c>
      <c r="E168" s="832" t="s">
        <v>3816</v>
      </c>
      <c r="F168" s="849"/>
      <c r="G168" s="849"/>
      <c r="H168" s="849"/>
      <c r="I168" s="849"/>
      <c r="J168" s="849">
        <v>13</v>
      </c>
      <c r="K168" s="849">
        <v>92517.23000000001</v>
      </c>
      <c r="L168" s="849">
        <v>1</v>
      </c>
      <c r="M168" s="849">
        <v>7116.7100000000009</v>
      </c>
      <c r="N168" s="849">
        <v>10</v>
      </c>
      <c r="O168" s="849">
        <v>66052.55</v>
      </c>
      <c r="P168" s="837">
        <v>0.71394863421656696</v>
      </c>
      <c r="Q168" s="850">
        <v>6605.2550000000001</v>
      </c>
    </row>
    <row r="169" spans="1:17" ht="14.4" customHeight="1" x14ac:dyDescent="0.3">
      <c r="A169" s="831" t="s">
        <v>590</v>
      </c>
      <c r="B169" s="832" t="s">
        <v>3460</v>
      </c>
      <c r="C169" s="832" t="s">
        <v>3724</v>
      </c>
      <c r="D169" s="832" t="s">
        <v>3817</v>
      </c>
      <c r="E169" s="832" t="s">
        <v>3818</v>
      </c>
      <c r="F169" s="849">
        <v>1</v>
      </c>
      <c r="G169" s="849">
        <v>12451.91</v>
      </c>
      <c r="H169" s="849"/>
      <c r="I169" s="849">
        <v>12451.91</v>
      </c>
      <c r="J169" s="849"/>
      <c r="K169" s="849"/>
      <c r="L169" s="849"/>
      <c r="M169" s="849"/>
      <c r="N169" s="849"/>
      <c r="O169" s="849"/>
      <c r="P169" s="837"/>
      <c r="Q169" s="850"/>
    </row>
    <row r="170" spans="1:17" ht="14.4" customHeight="1" x14ac:dyDescent="0.3">
      <c r="A170" s="831" t="s">
        <v>590</v>
      </c>
      <c r="B170" s="832" t="s">
        <v>3460</v>
      </c>
      <c r="C170" s="832" t="s">
        <v>3724</v>
      </c>
      <c r="D170" s="832" t="s">
        <v>3819</v>
      </c>
      <c r="E170" s="832" t="s">
        <v>3820</v>
      </c>
      <c r="F170" s="849">
        <v>2</v>
      </c>
      <c r="G170" s="849">
        <v>21257.9</v>
      </c>
      <c r="H170" s="849"/>
      <c r="I170" s="849">
        <v>10628.95</v>
      </c>
      <c r="J170" s="849"/>
      <c r="K170" s="849"/>
      <c r="L170" s="849"/>
      <c r="M170" s="849"/>
      <c r="N170" s="849"/>
      <c r="O170" s="849"/>
      <c r="P170" s="837"/>
      <c r="Q170" s="850"/>
    </row>
    <row r="171" spans="1:17" ht="14.4" customHeight="1" x14ac:dyDescent="0.3">
      <c r="A171" s="831" t="s">
        <v>590</v>
      </c>
      <c r="B171" s="832" t="s">
        <v>3460</v>
      </c>
      <c r="C171" s="832" t="s">
        <v>3724</v>
      </c>
      <c r="D171" s="832" t="s">
        <v>3821</v>
      </c>
      <c r="E171" s="832" t="s">
        <v>3822</v>
      </c>
      <c r="F171" s="849">
        <v>1</v>
      </c>
      <c r="G171" s="849">
        <v>39012</v>
      </c>
      <c r="H171" s="849">
        <v>1</v>
      </c>
      <c r="I171" s="849">
        <v>39012</v>
      </c>
      <c r="J171" s="849">
        <v>1</v>
      </c>
      <c r="K171" s="849">
        <v>39012</v>
      </c>
      <c r="L171" s="849">
        <v>1</v>
      </c>
      <c r="M171" s="849">
        <v>39012</v>
      </c>
      <c r="N171" s="849">
        <v>1</v>
      </c>
      <c r="O171" s="849">
        <v>39012</v>
      </c>
      <c r="P171" s="837">
        <v>1</v>
      </c>
      <c r="Q171" s="850">
        <v>39012</v>
      </c>
    </row>
    <row r="172" spans="1:17" ht="14.4" customHeight="1" x14ac:dyDescent="0.3">
      <c r="A172" s="831" t="s">
        <v>590</v>
      </c>
      <c r="B172" s="832" t="s">
        <v>3460</v>
      </c>
      <c r="C172" s="832" t="s">
        <v>3724</v>
      </c>
      <c r="D172" s="832" t="s">
        <v>3823</v>
      </c>
      <c r="E172" s="832" t="s">
        <v>3824</v>
      </c>
      <c r="F172" s="849">
        <v>2</v>
      </c>
      <c r="G172" s="849">
        <v>74318</v>
      </c>
      <c r="H172" s="849">
        <v>2</v>
      </c>
      <c r="I172" s="849">
        <v>37159</v>
      </c>
      <c r="J172" s="849">
        <v>1</v>
      </c>
      <c r="K172" s="849">
        <v>37159</v>
      </c>
      <c r="L172" s="849">
        <v>1</v>
      </c>
      <c r="M172" s="849">
        <v>37159</v>
      </c>
      <c r="N172" s="849"/>
      <c r="O172" s="849"/>
      <c r="P172" s="837"/>
      <c r="Q172" s="850"/>
    </row>
    <row r="173" spans="1:17" ht="14.4" customHeight="1" x14ac:dyDescent="0.3">
      <c r="A173" s="831" t="s">
        <v>590</v>
      </c>
      <c r="B173" s="832" t="s">
        <v>3460</v>
      </c>
      <c r="C173" s="832" t="s">
        <v>3724</v>
      </c>
      <c r="D173" s="832" t="s">
        <v>3825</v>
      </c>
      <c r="E173" s="832" t="s">
        <v>3826</v>
      </c>
      <c r="F173" s="849">
        <v>2</v>
      </c>
      <c r="G173" s="849">
        <v>41522</v>
      </c>
      <c r="H173" s="849">
        <v>1</v>
      </c>
      <c r="I173" s="849">
        <v>20761</v>
      </c>
      <c r="J173" s="849">
        <v>2</v>
      </c>
      <c r="K173" s="849">
        <v>41522</v>
      </c>
      <c r="L173" s="849">
        <v>1</v>
      </c>
      <c r="M173" s="849">
        <v>20761</v>
      </c>
      <c r="N173" s="849">
        <v>1</v>
      </c>
      <c r="O173" s="849">
        <v>20761</v>
      </c>
      <c r="P173" s="837">
        <v>0.5</v>
      </c>
      <c r="Q173" s="850">
        <v>20761</v>
      </c>
    </row>
    <row r="174" spans="1:17" ht="14.4" customHeight="1" x14ac:dyDescent="0.3">
      <c r="A174" s="831" t="s">
        <v>590</v>
      </c>
      <c r="B174" s="832" t="s">
        <v>3460</v>
      </c>
      <c r="C174" s="832" t="s">
        <v>3724</v>
      </c>
      <c r="D174" s="832" t="s">
        <v>3827</v>
      </c>
      <c r="E174" s="832" t="s">
        <v>3828</v>
      </c>
      <c r="F174" s="849">
        <v>2</v>
      </c>
      <c r="G174" s="849">
        <v>4694</v>
      </c>
      <c r="H174" s="849">
        <v>2</v>
      </c>
      <c r="I174" s="849">
        <v>2347</v>
      </c>
      <c r="J174" s="849">
        <v>1</v>
      </c>
      <c r="K174" s="849">
        <v>2347</v>
      </c>
      <c r="L174" s="849">
        <v>1</v>
      </c>
      <c r="M174" s="849">
        <v>2347</v>
      </c>
      <c r="N174" s="849"/>
      <c r="O174" s="849"/>
      <c r="P174" s="837"/>
      <c r="Q174" s="850"/>
    </row>
    <row r="175" spans="1:17" ht="14.4" customHeight="1" x14ac:dyDescent="0.3">
      <c r="A175" s="831" t="s">
        <v>590</v>
      </c>
      <c r="B175" s="832" t="s">
        <v>3460</v>
      </c>
      <c r="C175" s="832" t="s">
        <v>3724</v>
      </c>
      <c r="D175" s="832" t="s">
        <v>3829</v>
      </c>
      <c r="E175" s="832" t="s">
        <v>3830</v>
      </c>
      <c r="F175" s="849">
        <v>1</v>
      </c>
      <c r="G175" s="849">
        <v>1095.23</v>
      </c>
      <c r="H175" s="849"/>
      <c r="I175" s="849">
        <v>1095.23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" customHeight="1" x14ac:dyDescent="0.3">
      <c r="A176" s="831" t="s">
        <v>590</v>
      </c>
      <c r="B176" s="832" t="s">
        <v>3460</v>
      </c>
      <c r="C176" s="832" t="s">
        <v>3724</v>
      </c>
      <c r="D176" s="832" t="s">
        <v>3831</v>
      </c>
      <c r="E176" s="832" t="s">
        <v>3832</v>
      </c>
      <c r="F176" s="849">
        <v>1</v>
      </c>
      <c r="G176" s="849">
        <v>11674</v>
      </c>
      <c r="H176" s="849"/>
      <c r="I176" s="849">
        <v>11674</v>
      </c>
      <c r="J176" s="849"/>
      <c r="K176" s="849"/>
      <c r="L176" s="849"/>
      <c r="M176" s="849"/>
      <c r="N176" s="849"/>
      <c r="O176" s="849"/>
      <c r="P176" s="837"/>
      <c r="Q176" s="850"/>
    </row>
    <row r="177" spans="1:17" ht="14.4" customHeight="1" x14ac:dyDescent="0.3">
      <c r="A177" s="831" t="s">
        <v>590</v>
      </c>
      <c r="B177" s="832" t="s">
        <v>3460</v>
      </c>
      <c r="C177" s="832" t="s">
        <v>3724</v>
      </c>
      <c r="D177" s="832" t="s">
        <v>3833</v>
      </c>
      <c r="E177" s="832" t="s">
        <v>3834</v>
      </c>
      <c r="F177" s="849">
        <v>6</v>
      </c>
      <c r="G177" s="849">
        <v>5416.02</v>
      </c>
      <c r="H177" s="849"/>
      <c r="I177" s="849">
        <v>902.67000000000007</v>
      </c>
      <c r="J177" s="849"/>
      <c r="K177" s="849"/>
      <c r="L177" s="849"/>
      <c r="M177" s="849"/>
      <c r="N177" s="849"/>
      <c r="O177" s="849"/>
      <c r="P177" s="837"/>
      <c r="Q177" s="850"/>
    </row>
    <row r="178" spans="1:17" ht="14.4" customHeight="1" x14ac:dyDescent="0.3">
      <c r="A178" s="831" t="s">
        <v>590</v>
      </c>
      <c r="B178" s="832" t="s">
        <v>3460</v>
      </c>
      <c r="C178" s="832" t="s">
        <v>3724</v>
      </c>
      <c r="D178" s="832" t="s">
        <v>3835</v>
      </c>
      <c r="E178" s="832" t="s">
        <v>3836</v>
      </c>
      <c r="F178" s="849"/>
      <c r="G178" s="849"/>
      <c r="H178" s="849"/>
      <c r="I178" s="849"/>
      <c r="J178" s="849">
        <v>2</v>
      </c>
      <c r="K178" s="849">
        <v>2058.84</v>
      </c>
      <c r="L178" s="849">
        <v>1</v>
      </c>
      <c r="M178" s="849">
        <v>1029.42</v>
      </c>
      <c r="N178" s="849">
        <v>2</v>
      </c>
      <c r="O178" s="849">
        <v>2058.84</v>
      </c>
      <c r="P178" s="837">
        <v>1</v>
      </c>
      <c r="Q178" s="850">
        <v>1029.42</v>
      </c>
    </row>
    <row r="179" spans="1:17" ht="14.4" customHeight="1" x14ac:dyDescent="0.3">
      <c r="A179" s="831" t="s">
        <v>590</v>
      </c>
      <c r="B179" s="832" t="s">
        <v>3460</v>
      </c>
      <c r="C179" s="832" t="s">
        <v>3724</v>
      </c>
      <c r="D179" s="832" t="s">
        <v>3837</v>
      </c>
      <c r="E179" s="832" t="s">
        <v>3838</v>
      </c>
      <c r="F179" s="849">
        <v>2</v>
      </c>
      <c r="G179" s="849">
        <v>2074.38</v>
      </c>
      <c r="H179" s="849"/>
      <c r="I179" s="849">
        <v>1037.19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590</v>
      </c>
      <c r="B180" s="832" t="s">
        <v>3460</v>
      </c>
      <c r="C180" s="832" t="s">
        <v>3724</v>
      </c>
      <c r="D180" s="832" t="s">
        <v>3839</v>
      </c>
      <c r="E180" s="832" t="s">
        <v>3840</v>
      </c>
      <c r="F180" s="849">
        <v>1</v>
      </c>
      <c r="G180" s="849">
        <v>46281.93</v>
      </c>
      <c r="H180" s="849"/>
      <c r="I180" s="849">
        <v>46281.93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" customHeight="1" x14ac:dyDescent="0.3">
      <c r="A181" s="831" t="s">
        <v>590</v>
      </c>
      <c r="B181" s="832" t="s">
        <v>3460</v>
      </c>
      <c r="C181" s="832" t="s">
        <v>3724</v>
      </c>
      <c r="D181" s="832" t="s">
        <v>3839</v>
      </c>
      <c r="E181" s="832" t="s">
        <v>3841</v>
      </c>
      <c r="F181" s="849">
        <v>1</v>
      </c>
      <c r="G181" s="849">
        <v>46281.93</v>
      </c>
      <c r="H181" s="849"/>
      <c r="I181" s="849">
        <v>46281.93</v>
      </c>
      <c r="J181" s="849"/>
      <c r="K181" s="849"/>
      <c r="L181" s="849"/>
      <c r="M181" s="849"/>
      <c r="N181" s="849">
        <v>2</v>
      </c>
      <c r="O181" s="849">
        <v>87111.08</v>
      </c>
      <c r="P181" s="837"/>
      <c r="Q181" s="850">
        <v>43555.54</v>
      </c>
    </row>
    <row r="182" spans="1:17" ht="14.4" customHeight="1" x14ac:dyDescent="0.3">
      <c r="A182" s="831" t="s">
        <v>590</v>
      </c>
      <c r="B182" s="832" t="s">
        <v>3460</v>
      </c>
      <c r="C182" s="832" t="s">
        <v>3724</v>
      </c>
      <c r="D182" s="832" t="s">
        <v>3842</v>
      </c>
      <c r="E182" s="832" t="s">
        <v>3843</v>
      </c>
      <c r="F182" s="849">
        <v>2</v>
      </c>
      <c r="G182" s="849">
        <v>8985.3799999999992</v>
      </c>
      <c r="H182" s="849">
        <v>1</v>
      </c>
      <c r="I182" s="849">
        <v>4492.6899999999996</v>
      </c>
      <c r="J182" s="849">
        <v>2</v>
      </c>
      <c r="K182" s="849">
        <v>8985.3799999999992</v>
      </c>
      <c r="L182" s="849">
        <v>1</v>
      </c>
      <c r="M182" s="849">
        <v>4492.6899999999996</v>
      </c>
      <c r="N182" s="849">
        <v>3</v>
      </c>
      <c r="O182" s="849">
        <v>13478.07</v>
      </c>
      <c r="P182" s="837">
        <v>1.5</v>
      </c>
      <c r="Q182" s="850">
        <v>4492.6899999999996</v>
      </c>
    </row>
    <row r="183" spans="1:17" ht="14.4" customHeight="1" x14ac:dyDescent="0.3">
      <c r="A183" s="831" t="s">
        <v>590</v>
      </c>
      <c r="B183" s="832" t="s">
        <v>3460</v>
      </c>
      <c r="C183" s="832" t="s">
        <v>3724</v>
      </c>
      <c r="D183" s="832" t="s">
        <v>3844</v>
      </c>
      <c r="E183" s="832" t="s">
        <v>3845</v>
      </c>
      <c r="F183" s="849">
        <v>2</v>
      </c>
      <c r="G183" s="849">
        <v>87189.6</v>
      </c>
      <c r="H183" s="849">
        <v>0.66666666666666663</v>
      </c>
      <c r="I183" s="849">
        <v>43594.8</v>
      </c>
      <c r="J183" s="849">
        <v>3</v>
      </c>
      <c r="K183" s="849">
        <v>130784.40000000001</v>
      </c>
      <c r="L183" s="849">
        <v>1</v>
      </c>
      <c r="M183" s="849">
        <v>43594.8</v>
      </c>
      <c r="N183" s="849">
        <v>1</v>
      </c>
      <c r="O183" s="849">
        <v>38708</v>
      </c>
      <c r="P183" s="837">
        <v>0.29596802065078098</v>
      </c>
      <c r="Q183" s="850">
        <v>38708</v>
      </c>
    </row>
    <row r="184" spans="1:17" ht="14.4" customHeight="1" x14ac:dyDescent="0.3">
      <c r="A184" s="831" t="s">
        <v>590</v>
      </c>
      <c r="B184" s="832" t="s">
        <v>3460</v>
      </c>
      <c r="C184" s="832" t="s">
        <v>3724</v>
      </c>
      <c r="D184" s="832" t="s">
        <v>3846</v>
      </c>
      <c r="E184" s="832" t="s">
        <v>3847</v>
      </c>
      <c r="F184" s="849">
        <v>1</v>
      </c>
      <c r="G184" s="849">
        <v>18532.099999999999</v>
      </c>
      <c r="H184" s="849">
        <v>0.5</v>
      </c>
      <c r="I184" s="849">
        <v>18532.099999999999</v>
      </c>
      <c r="J184" s="849">
        <v>2</v>
      </c>
      <c r="K184" s="849">
        <v>37064.199999999997</v>
      </c>
      <c r="L184" s="849">
        <v>1</v>
      </c>
      <c r="M184" s="849">
        <v>18532.099999999999</v>
      </c>
      <c r="N184" s="849"/>
      <c r="O184" s="849"/>
      <c r="P184" s="837"/>
      <c r="Q184" s="850"/>
    </row>
    <row r="185" spans="1:17" ht="14.4" customHeight="1" x14ac:dyDescent="0.3">
      <c r="A185" s="831" t="s">
        <v>590</v>
      </c>
      <c r="B185" s="832" t="s">
        <v>3460</v>
      </c>
      <c r="C185" s="832" t="s">
        <v>3724</v>
      </c>
      <c r="D185" s="832" t="s">
        <v>3848</v>
      </c>
      <c r="E185" s="832" t="s">
        <v>3847</v>
      </c>
      <c r="F185" s="849">
        <v>1</v>
      </c>
      <c r="G185" s="849">
        <v>27256.2</v>
      </c>
      <c r="H185" s="849">
        <v>1</v>
      </c>
      <c r="I185" s="849">
        <v>27256.2</v>
      </c>
      <c r="J185" s="849">
        <v>1</v>
      </c>
      <c r="K185" s="849">
        <v>27256.2</v>
      </c>
      <c r="L185" s="849">
        <v>1</v>
      </c>
      <c r="M185" s="849">
        <v>27256.2</v>
      </c>
      <c r="N185" s="849"/>
      <c r="O185" s="849"/>
      <c r="P185" s="837"/>
      <c r="Q185" s="850"/>
    </row>
    <row r="186" spans="1:17" ht="14.4" customHeight="1" x14ac:dyDescent="0.3">
      <c r="A186" s="831" t="s">
        <v>590</v>
      </c>
      <c r="B186" s="832" t="s">
        <v>3460</v>
      </c>
      <c r="C186" s="832" t="s">
        <v>3724</v>
      </c>
      <c r="D186" s="832" t="s">
        <v>3848</v>
      </c>
      <c r="E186" s="832" t="s">
        <v>3849</v>
      </c>
      <c r="F186" s="849">
        <v>1</v>
      </c>
      <c r="G186" s="849">
        <v>27256.2</v>
      </c>
      <c r="H186" s="849"/>
      <c r="I186" s="849">
        <v>27256.2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590</v>
      </c>
      <c r="B187" s="832" t="s">
        <v>3460</v>
      </c>
      <c r="C187" s="832" t="s">
        <v>3724</v>
      </c>
      <c r="D187" s="832" t="s">
        <v>3850</v>
      </c>
      <c r="E187" s="832" t="s">
        <v>3851</v>
      </c>
      <c r="F187" s="849">
        <v>1</v>
      </c>
      <c r="G187" s="849">
        <v>50148.6</v>
      </c>
      <c r="H187" s="849"/>
      <c r="I187" s="849">
        <v>50148.6</v>
      </c>
      <c r="J187" s="849"/>
      <c r="K187" s="849"/>
      <c r="L187" s="849"/>
      <c r="M187" s="849"/>
      <c r="N187" s="849"/>
      <c r="O187" s="849"/>
      <c r="P187" s="837"/>
      <c r="Q187" s="850"/>
    </row>
    <row r="188" spans="1:17" ht="14.4" customHeight="1" x14ac:dyDescent="0.3">
      <c r="A188" s="831" t="s">
        <v>590</v>
      </c>
      <c r="B188" s="832" t="s">
        <v>3460</v>
      </c>
      <c r="C188" s="832" t="s">
        <v>3724</v>
      </c>
      <c r="D188" s="832" t="s">
        <v>3852</v>
      </c>
      <c r="E188" s="832" t="s">
        <v>3853</v>
      </c>
      <c r="F188" s="849">
        <v>1</v>
      </c>
      <c r="G188" s="849">
        <v>32428.85</v>
      </c>
      <c r="H188" s="849"/>
      <c r="I188" s="849">
        <v>32428.85</v>
      </c>
      <c r="J188" s="849"/>
      <c r="K188" s="849"/>
      <c r="L188" s="849"/>
      <c r="M188" s="849"/>
      <c r="N188" s="849"/>
      <c r="O188" s="849"/>
      <c r="P188" s="837"/>
      <c r="Q188" s="850"/>
    </row>
    <row r="189" spans="1:17" ht="14.4" customHeight="1" x14ac:dyDescent="0.3">
      <c r="A189" s="831" t="s">
        <v>590</v>
      </c>
      <c r="B189" s="832" t="s">
        <v>3460</v>
      </c>
      <c r="C189" s="832" t="s">
        <v>3724</v>
      </c>
      <c r="D189" s="832" t="s">
        <v>3854</v>
      </c>
      <c r="E189" s="832" t="s">
        <v>3855</v>
      </c>
      <c r="F189" s="849"/>
      <c r="G189" s="849"/>
      <c r="H189" s="849"/>
      <c r="I189" s="849"/>
      <c r="J189" s="849">
        <v>1</v>
      </c>
      <c r="K189" s="849">
        <v>82</v>
      </c>
      <c r="L189" s="849">
        <v>1</v>
      </c>
      <c r="M189" s="849">
        <v>82</v>
      </c>
      <c r="N189" s="849"/>
      <c r="O189" s="849"/>
      <c r="P189" s="837"/>
      <c r="Q189" s="850"/>
    </row>
    <row r="190" spans="1:17" ht="14.4" customHeight="1" x14ac:dyDescent="0.3">
      <c r="A190" s="831" t="s">
        <v>590</v>
      </c>
      <c r="B190" s="832" t="s">
        <v>3460</v>
      </c>
      <c r="C190" s="832" t="s">
        <v>3724</v>
      </c>
      <c r="D190" s="832" t="s">
        <v>3856</v>
      </c>
      <c r="E190" s="832" t="s">
        <v>3857</v>
      </c>
      <c r="F190" s="849"/>
      <c r="G190" s="849"/>
      <c r="H190" s="849"/>
      <c r="I190" s="849"/>
      <c r="J190" s="849">
        <v>1</v>
      </c>
      <c r="K190" s="849">
        <v>15900</v>
      </c>
      <c r="L190" s="849">
        <v>1</v>
      </c>
      <c r="M190" s="849">
        <v>15900</v>
      </c>
      <c r="N190" s="849"/>
      <c r="O190" s="849"/>
      <c r="P190" s="837"/>
      <c r="Q190" s="850"/>
    </row>
    <row r="191" spans="1:17" ht="14.4" customHeight="1" x14ac:dyDescent="0.3">
      <c r="A191" s="831" t="s">
        <v>590</v>
      </c>
      <c r="B191" s="832" t="s">
        <v>3460</v>
      </c>
      <c r="C191" s="832" t="s">
        <v>3724</v>
      </c>
      <c r="D191" s="832" t="s">
        <v>3858</v>
      </c>
      <c r="E191" s="832" t="s">
        <v>3859</v>
      </c>
      <c r="F191" s="849">
        <v>5</v>
      </c>
      <c r="G191" s="849">
        <v>30575</v>
      </c>
      <c r="H191" s="849">
        <v>1</v>
      </c>
      <c r="I191" s="849">
        <v>6115</v>
      </c>
      <c r="J191" s="849">
        <v>5</v>
      </c>
      <c r="K191" s="849">
        <v>30575</v>
      </c>
      <c r="L191" s="849">
        <v>1</v>
      </c>
      <c r="M191" s="849">
        <v>6115</v>
      </c>
      <c r="N191" s="849">
        <v>8</v>
      </c>
      <c r="O191" s="849">
        <v>48920</v>
      </c>
      <c r="P191" s="837">
        <v>1.6</v>
      </c>
      <c r="Q191" s="850">
        <v>6115</v>
      </c>
    </row>
    <row r="192" spans="1:17" ht="14.4" customHeight="1" x14ac:dyDescent="0.3">
      <c r="A192" s="831" t="s">
        <v>590</v>
      </c>
      <c r="B192" s="832" t="s">
        <v>3460</v>
      </c>
      <c r="C192" s="832" t="s">
        <v>3724</v>
      </c>
      <c r="D192" s="832" t="s">
        <v>3858</v>
      </c>
      <c r="E192" s="832" t="s">
        <v>3860</v>
      </c>
      <c r="F192" s="849">
        <v>5</v>
      </c>
      <c r="G192" s="849">
        <v>30575</v>
      </c>
      <c r="H192" s="849">
        <v>0.625</v>
      </c>
      <c r="I192" s="849">
        <v>6115</v>
      </c>
      <c r="J192" s="849">
        <v>8</v>
      </c>
      <c r="K192" s="849">
        <v>48920</v>
      </c>
      <c r="L192" s="849">
        <v>1</v>
      </c>
      <c r="M192" s="849">
        <v>6115</v>
      </c>
      <c r="N192" s="849">
        <v>11</v>
      </c>
      <c r="O192" s="849">
        <v>67265</v>
      </c>
      <c r="P192" s="837">
        <v>1.375</v>
      </c>
      <c r="Q192" s="850">
        <v>6115</v>
      </c>
    </row>
    <row r="193" spans="1:17" ht="14.4" customHeight="1" x14ac:dyDescent="0.3">
      <c r="A193" s="831" t="s">
        <v>590</v>
      </c>
      <c r="B193" s="832" t="s">
        <v>3460</v>
      </c>
      <c r="C193" s="832" t="s">
        <v>3724</v>
      </c>
      <c r="D193" s="832" t="s">
        <v>3861</v>
      </c>
      <c r="E193" s="832" t="s">
        <v>3862</v>
      </c>
      <c r="F193" s="849">
        <v>5</v>
      </c>
      <c r="G193" s="849">
        <v>44700</v>
      </c>
      <c r="H193" s="849">
        <v>0.7142857142857143</v>
      </c>
      <c r="I193" s="849">
        <v>8940</v>
      </c>
      <c r="J193" s="849">
        <v>7</v>
      </c>
      <c r="K193" s="849">
        <v>62580</v>
      </c>
      <c r="L193" s="849">
        <v>1</v>
      </c>
      <c r="M193" s="849">
        <v>8940</v>
      </c>
      <c r="N193" s="849">
        <v>19</v>
      </c>
      <c r="O193" s="849">
        <v>169860</v>
      </c>
      <c r="P193" s="837">
        <v>2.7142857142857144</v>
      </c>
      <c r="Q193" s="850">
        <v>8940</v>
      </c>
    </row>
    <row r="194" spans="1:17" ht="14.4" customHeight="1" x14ac:dyDescent="0.3">
      <c r="A194" s="831" t="s">
        <v>590</v>
      </c>
      <c r="B194" s="832" t="s">
        <v>3460</v>
      </c>
      <c r="C194" s="832" t="s">
        <v>3724</v>
      </c>
      <c r="D194" s="832" t="s">
        <v>3863</v>
      </c>
      <c r="E194" s="832" t="s">
        <v>3864</v>
      </c>
      <c r="F194" s="849"/>
      <c r="G194" s="849"/>
      <c r="H194" s="849"/>
      <c r="I194" s="849"/>
      <c r="J194" s="849">
        <v>1</v>
      </c>
      <c r="K194" s="849">
        <v>361.69</v>
      </c>
      <c r="L194" s="849">
        <v>1</v>
      </c>
      <c r="M194" s="849">
        <v>361.69</v>
      </c>
      <c r="N194" s="849">
        <v>4</v>
      </c>
      <c r="O194" s="849">
        <v>1446.76</v>
      </c>
      <c r="P194" s="837">
        <v>4</v>
      </c>
      <c r="Q194" s="850">
        <v>361.69</v>
      </c>
    </row>
    <row r="195" spans="1:17" ht="14.4" customHeight="1" x14ac:dyDescent="0.3">
      <c r="A195" s="831" t="s">
        <v>590</v>
      </c>
      <c r="B195" s="832" t="s">
        <v>3460</v>
      </c>
      <c r="C195" s="832" t="s">
        <v>3724</v>
      </c>
      <c r="D195" s="832" t="s">
        <v>3865</v>
      </c>
      <c r="E195" s="832" t="s">
        <v>3866</v>
      </c>
      <c r="F195" s="849">
        <v>1</v>
      </c>
      <c r="G195" s="849">
        <v>10712.89</v>
      </c>
      <c r="H195" s="849"/>
      <c r="I195" s="849">
        <v>10712.89</v>
      </c>
      <c r="J195" s="849"/>
      <c r="K195" s="849"/>
      <c r="L195" s="849"/>
      <c r="M195" s="849"/>
      <c r="N195" s="849"/>
      <c r="O195" s="849"/>
      <c r="P195" s="837"/>
      <c r="Q195" s="850"/>
    </row>
    <row r="196" spans="1:17" ht="14.4" customHeight="1" x14ac:dyDescent="0.3">
      <c r="A196" s="831" t="s">
        <v>590</v>
      </c>
      <c r="B196" s="832" t="s">
        <v>3460</v>
      </c>
      <c r="C196" s="832" t="s">
        <v>3724</v>
      </c>
      <c r="D196" s="832" t="s">
        <v>3867</v>
      </c>
      <c r="E196" s="832" t="s">
        <v>3868</v>
      </c>
      <c r="F196" s="849">
        <v>14</v>
      </c>
      <c r="G196" s="849">
        <v>70340.06</v>
      </c>
      <c r="H196" s="849">
        <v>1.75</v>
      </c>
      <c r="I196" s="849">
        <v>5024.29</v>
      </c>
      <c r="J196" s="849">
        <v>8</v>
      </c>
      <c r="K196" s="849">
        <v>40194.32</v>
      </c>
      <c r="L196" s="849">
        <v>1</v>
      </c>
      <c r="M196" s="849">
        <v>5024.29</v>
      </c>
      <c r="N196" s="849">
        <v>12</v>
      </c>
      <c r="O196" s="849">
        <v>56906.44</v>
      </c>
      <c r="P196" s="837">
        <v>1.4157831255759521</v>
      </c>
      <c r="Q196" s="850">
        <v>4742.2033333333338</v>
      </c>
    </row>
    <row r="197" spans="1:17" ht="14.4" customHeight="1" x14ac:dyDescent="0.3">
      <c r="A197" s="831" t="s">
        <v>590</v>
      </c>
      <c r="B197" s="832" t="s">
        <v>3460</v>
      </c>
      <c r="C197" s="832" t="s">
        <v>3724</v>
      </c>
      <c r="D197" s="832" t="s">
        <v>3867</v>
      </c>
      <c r="E197" s="832" t="s">
        <v>3869</v>
      </c>
      <c r="F197" s="849">
        <v>36</v>
      </c>
      <c r="G197" s="849">
        <v>180874.44</v>
      </c>
      <c r="H197" s="849">
        <v>2.4</v>
      </c>
      <c r="I197" s="849">
        <v>5024.29</v>
      </c>
      <c r="J197" s="849">
        <v>15</v>
      </c>
      <c r="K197" s="849">
        <v>75364.350000000006</v>
      </c>
      <c r="L197" s="849">
        <v>1</v>
      </c>
      <c r="M197" s="849">
        <v>5024.29</v>
      </c>
      <c r="N197" s="849">
        <v>17</v>
      </c>
      <c r="O197" s="849">
        <v>79912.239999999991</v>
      </c>
      <c r="P197" s="837">
        <v>1.0603453754991583</v>
      </c>
      <c r="Q197" s="850">
        <v>4700.7199999999993</v>
      </c>
    </row>
    <row r="198" spans="1:17" ht="14.4" customHeight="1" x14ac:dyDescent="0.3">
      <c r="A198" s="831" t="s">
        <v>590</v>
      </c>
      <c r="B198" s="832" t="s">
        <v>3460</v>
      </c>
      <c r="C198" s="832" t="s">
        <v>3724</v>
      </c>
      <c r="D198" s="832" t="s">
        <v>3870</v>
      </c>
      <c r="E198" s="832" t="s">
        <v>3871</v>
      </c>
      <c r="F198" s="849">
        <v>2</v>
      </c>
      <c r="G198" s="849">
        <v>10048.58</v>
      </c>
      <c r="H198" s="849">
        <v>0.66666666666666674</v>
      </c>
      <c r="I198" s="849">
        <v>5024.29</v>
      </c>
      <c r="J198" s="849">
        <v>3</v>
      </c>
      <c r="K198" s="849">
        <v>15072.869999999999</v>
      </c>
      <c r="L198" s="849">
        <v>1</v>
      </c>
      <c r="M198" s="849">
        <v>5024.29</v>
      </c>
      <c r="N198" s="849">
        <v>1</v>
      </c>
      <c r="O198" s="849">
        <v>4511.42</v>
      </c>
      <c r="P198" s="837">
        <v>0.29930729847733051</v>
      </c>
      <c r="Q198" s="850">
        <v>4511.42</v>
      </c>
    </row>
    <row r="199" spans="1:17" ht="14.4" customHeight="1" x14ac:dyDescent="0.3">
      <c r="A199" s="831" t="s">
        <v>590</v>
      </c>
      <c r="B199" s="832" t="s">
        <v>3460</v>
      </c>
      <c r="C199" s="832" t="s">
        <v>3724</v>
      </c>
      <c r="D199" s="832" t="s">
        <v>3870</v>
      </c>
      <c r="E199" s="832" t="s">
        <v>3872</v>
      </c>
      <c r="F199" s="849">
        <v>3</v>
      </c>
      <c r="G199" s="849">
        <v>15072.869999999999</v>
      </c>
      <c r="H199" s="849">
        <v>1.5</v>
      </c>
      <c r="I199" s="849">
        <v>5024.29</v>
      </c>
      <c r="J199" s="849">
        <v>2</v>
      </c>
      <c r="K199" s="849">
        <v>10048.58</v>
      </c>
      <c r="L199" s="849">
        <v>1</v>
      </c>
      <c r="M199" s="849">
        <v>5024.29</v>
      </c>
      <c r="N199" s="849">
        <v>5</v>
      </c>
      <c r="O199" s="849">
        <v>23582.84</v>
      </c>
      <c r="P199" s="837">
        <v>2.3468828431479869</v>
      </c>
      <c r="Q199" s="850">
        <v>4716.5680000000002</v>
      </c>
    </row>
    <row r="200" spans="1:17" ht="14.4" customHeight="1" x14ac:dyDescent="0.3">
      <c r="A200" s="831" t="s">
        <v>590</v>
      </c>
      <c r="B200" s="832" t="s">
        <v>3460</v>
      </c>
      <c r="C200" s="832" t="s">
        <v>3724</v>
      </c>
      <c r="D200" s="832" t="s">
        <v>3873</v>
      </c>
      <c r="E200" s="832" t="s">
        <v>3874</v>
      </c>
      <c r="F200" s="849">
        <v>3</v>
      </c>
      <c r="G200" s="849">
        <v>91089</v>
      </c>
      <c r="H200" s="849"/>
      <c r="I200" s="849">
        <v>30363</v>
      </c>
      <c r="J200" s="849"/>
      <c r="K200" s="849"/>
      <c r="L200" s="849"/>
      <c r="M200" s="849"/>
      <c r="N200" s="849"/>
      <c r="O200" s="849"/>
      <c r="P200" s="837"/>
      <c r="Q200" s="850"/>
    </row>
    <row r="201" spans="1:17" ht="14.4" customHeight="1" x14ac:dyDescent="0.3">
      <c r="A201" s="831" t="s">
        <v>590</v>
      </c>
      <c r="B201" s="832" t="s">
        <v>3460</v>
      </c>
      <c r="C201" s="832" t="s">
        <v>3724</v>
      </c>
      <c r="D201" s="832" t="s">
        <v>3873</v>
      </c>
      <c r="E201" s="832" t="s">
        <v>3875</v>
      </c>
      <c r="F201" s="849">
        <v>6</v>
      </c>
      <c r="G201" s="849">
        <v>182178</v>
      </c>
      <c r="H201" s="849"/>
      <c r="I201" s="849">
        <v>30363</v>
      </c>
      <c r="J201" s="849"/>
      <c r="K201" s="849"/>
      <c r="L201" s="849"/>
      <c r="M201" s="849"/>
      <c r="N201" s="849"/>
      <c r="O201" s="849"/>
      <c r="P201" s="837"/>
      <c r="Q201" s="850"/>
    </row>
    <row r="202" spans="1:17" ht="14.4" customHeight="1" x14ac:dyDescent="0.3">
      <c r="A202" s="831" t="s">
        <v>590</v>
      </c>
      <c r="B202" s="832" t="s">
        <v>3460</v>
      </c>
      <c r="C202" s="832" t="s">
        <v>3724</v>
      </c>
      <c r="D202" s="832" t="s">
        <v>3876</v>
      </c>
      <c r="E202" s="832" t="s">
        <v>3877</v>
      </c>
      <c r="F202" s="849">
        <v>1</v>
      </c>
      <c r="G202" s="849">
        <v>66413</v>
      </c>
      <c r="H202" s="849">
        <v>0.5</v>
      </c>
      <c r="I202" s="849">
        <v>66413</v>
      </c>
      <c r="J202" s="849">
        <v>2</v>
      </c>
      <c r="K202" s="849">
        <v>132826</v>
      </c>
      <c r="L202" s="849">
        <v>1</v>
      </c>
      <c r="M202" s="849">
        <v>66413</v>
      </c>
      <c r="N202" s="849"/>
      <c r="O202" s="849"/>
      <c r="P202" s="837"/>
      <c r="Q202" s="850"/>
    </row>
    <row r="203" spans="1:17" ht="14.4" customHeight="1" x14ac:dyDescent="0.3">
      <c r="A203" s="831" t="s">
        <v>590</v>
      </c>
      <c r="B203" s="832" t="s">
        <v>3460</v>
      </c>
      <c r="C203" s="832" t="s">
        <v>3724</v>
      </c>
      <c r="D203" s="832" t="s">
        <v>3878</v>
      </c>
      <c r="E203" s="832" t="s">
        <v>3879</v>
      </c>
      <c r="F203" s="849">
        <v>2</v>
      </c>
      <c r="G203" s="849">
        <v>25358</v>
      </c>
      <c r="H203" s="849">
        <v>0.5</v>
      </c>
      <c r="I203" s="849">
        <v>12679</v>
      </c>
      <c r="J203" s="849">
        <v>4</v>
      </c>
      <c r="K203" s="849">
        <v>50716</v>
      </c>
      <c r="L203" s="849">
        <v>1</v>
      </c>
      <c r="M203" s="849">
        <v>12679</v>
      </c>
      <c r="N203" s="849">
        <v>2</v>
      </c>
      <c r="O203" s="849">
        <v>25358</v>
      </c>
      <c r="P203" s="837">
        <v>0.5</v>
      </c>
      <c r="Q203" s="850">
        <v>12679</v>
      </c>
    </row>
    <row r="204" spans="1:17" ht="14.4" customHeight="1" x14ac:dyDescent="0.3">
      <c r="A204" s="831" t="s">
        <v>590</v>
      </c>
      <c r="B204" s="832" t="s">
        <v>3460</v>
      </c>
      <c r="C204" s="832" t="s">
        <v>3724</v>
      </c>
      <c r="D204" s="832" t="s">
        <v>3880</v>
      </c>
      <c r="E204" s="832" t="s">
        <v>3881</v>
      </c>
      <c r="F204" s="849">
        <v>1</v>
      </c>
      <c r="G204" s="849">
        <v>7421.4</v>
      </c>
      <c r="H204" s="849"/>
      <c r="I204" s="849">
        <v>7421.4</v>
      </c>
      <c r="J204" s="849"/>
      <c r="K204" s="849"/>
      <c r="L204" s="849"/>
      <c r="M204" s="849"/>
      <c r="N204" s="849"/>
      <c r="O204" s="849"/>
      <c r="P204" s="837"/>
      <c r="Q204" s="850"/>
    </row>
    <row r="205" spans="1:17" ht="14.4" customHeight="1" x14ac:dyDescent="0.3">
      <c r="A205" s="831" t="s">
        <v>590</v>
      </c>
      <c r="B205" s="832" t="s">
        <v>3460</v>
      </c>
      <c r="C205" s="832" t="s">
        <v>3724</v>
      </c>
      <c r="D205" s="832" t="s">
        <v>3882</v>
      </c>
      <c r="E205" s="832" t="s">
        <v>3883</v>
      </c>
      <c r="F205" s="849">
        <v>20</v>
      </c>
      <c r="G205" s="849">
        <v>317251.59999999998</v>
      </c>
      <c r="H205" s="849">
        <v>1.3333333333333333</v>
      </c>
      <c r="I205" s="849">
        <v>15862.579999999998</v>
      </c>
      <c r="J205" s="849">
        <v>15</v>
      </c>
      <c r="K205" s="849">
        <v>237938.7</v>
      </c>
      <c r="L205" s="849">
        <v>1</v>
      </c>
      <c r="M205" s="849">
        <v>15862.58</v>
      </c>
      <c r="N205" s="849">
        <v>26</v>
      </c>
      <c r="O205" s="849">
        <v>393734.82999999996</v>
      </c>
      <c r="P205" s="837">
        <v>1.6547742338677984</v>
      </c>
      <c r="Q205" s="850">
        <v>15143.647307692307</v>
      </c>
    </row>
    <row r="206" spans="1:17" ht="14.4" customHeight="1" x14ac:dyDescent="0.3">
      <c r="A206" s="831" t="s">
        <v>590</v>
      </c>
      <c r="B206" s="832" t="s">
        <v>3460</v>
      </c>
      <c r="C206" s="832" t="s">
        <v>3724</v>
      </c>
      <c r="D206" s="832" t="s">
        <v>3884</v>
      </c>
      <c r="E206" s="832" t="s">
        <v>3885</v>
      </c>
      <c r="F206" s="849">
        <v>2</v>
      </c>
      <c r="G206" s="849">
        <v>8154.1</v>
      </c>
      <c r="H206" s="849"/>
      <c r="I206" s="849">
        <v>4077.05</v>
      </c>
      <c r="J206" s="849"/>
      <c r="K206" s="849"/>
      <c r="L206" s="849"/>
      <c r="M206" s="849"/>
      <c r="N206" s="849">
        <v>5</v>
      </c>
      <c r="O206" s="849">
        <v>19952.810000000001</v>
      </c>
      <c r="P206" s="837"/>
      <c r="Q206" s="850">
        <v>3990.5620000000004</v>
      </c>
    </row>
    <row r="207" spans="1:17" ht="14.4" customHeight="1" x14ac:dyDescent="0.3">
      <c r="A207" s="831" t="s">
        <v>590</v>
      </c>
      <c r="B207" s="832" t="s">
        <v>3460</v>
      </c>
      <c r="C207" s="832" t="s">
        <v>3724</v>
      </c>
      <c r="D207" s="832" t="s">
        <v>3884</v>
      </c>
      <c r="E207" s="832" t="s">
        <v>3886</v>
      </c>
      <c r="F207" s="849">
        <v>4</v>
      </c>
      <c r="G207" s="849">
        <v>16308.2</v>
      </c>
      <c r="H207" s="849">
        <v>4</v>
      </c>
      <c r="I207" s="849">
        <v>4077.05</v>
      </c>
      <c r="J207" s="849">
        <v>1</v>
      </c>
      <c r="K207" s="849">
        <v>4077.05</v>
      </c>
      <c r="L207" s="849">
        <v>1</v>
      </c>
      <c r="M207" s="849">
        <v>4077.05</v>
      </c>
      <c r="N207" s="849">
        <v>5</v>
      </c>
      <c r="O207" s="849">
        <v>19520.370000000003</v>
      </c>
      <c r="P207" s="837">
        <v>4.7878662268061474</v>
      </c>
      <c r="Q207" s="850">
        <v>3904.0740000000005</v>
      </c>
    </row>
    <row r="208" spans="1:17" ht="14.4" customHeight="1" x14ac:dyDescent="0.3">
      <c r="A208" s="831" t="s">
        <v>590</v>
      </c>
      <c r="B208" s="832" t="s">
        <v>3460</v>
      </c>
      <c r="C208" s="832" t="s">
        <v>3724</v>
      </c>
      <c r="D208" s="832" t="s">
        <v>3887</v>
      </c>
      <c r="E208" s="832" t="s">
        <v>3888</v>
      </c>
      <c r="F208" s="849"/>
      <c r="G208" s="849"/>
      <c r="H208" s="849"/>
      <c r="I208" s="849"/>
      <c r="J208" s="849">
        <v>14</v>
      </c>
      <c r="K208" s="849">
        <v>422113.01999999996</v>
      </c>
      <c r="L208" s="849">
        <v>1</v>
      </c>
      <c r="M208" s="849">
        <v>30150.929999999997</v>
      </c>
      <c r="N208" s="849">
        <v>15</v>
      </c>
      <c r="O208" s="849">
        <v>409543.91000000003</v>
      </c>
      <c r="P208" s="837">
        <v>0.97022335392544889</v>
      </c>
      <c r="Q208" s="850">
        <v>27302.927333333337</v>
      </c>
    </row>
    <row r="209" spans="1:17" ht="14.4" customHeight="1" x14ac:dyDescent="0.3">
      <c r="A209" s="831" t="s">
        <v>590</v>
      </c>
      <c r="B209" s="832" t="s">
        <v>3460</v>
      </c>
      <c r="C209" s="832" t="s">
        <v>3724</v>
      </c>
      <c r="D209" s="832" t="s">
        <v>3887</v>
      </c>
      <c r="E209" s="832" t="s">
        <v>3889</v>
      </c>
      <c r="F209" s="849"/>
      <c r="G209" s="849"/>
      <c r="H209" s="849"/>
      <c r="I209" s="849"/>
      <c r="J209" s="849">
        <v>18</v>
      </c>
      <c r="K209" s="849">
        <v>542716.74</v>
      </c>
      <c r="L209" s="849">
        <v>1</v>
      </c>
      <c r="M209" s="849">
        <v>30150.93</v>
      </c>
      <c r="N209" s="849">
        <v>8</v>
      </c>
      <c r="O209" s="849">
        <v>229556.52</v>
      </c>
      <c r="P209" s="837">
        <v>0.42297667103469111</v>
      </c>
      <c r="Q209" s="850">
        <v>28694.564999999999</v>
      </c>
    </row>
    <row r="210" spans="1:17" ht="14.4" customHeight="1" x14ac:dyDescent="0.3">
      <c r="A210" s="831" t="s">
        <v>590</v>
      </c>
      <c r="B210" s="832" t="s">
        <v>3460</v>
      </c>
      <c r="C210" s="832" t="s">
        <v>3724</v>
      </c>
      <c r="D210" s="832" t="s">
        <v>3890</v>
      </c>
      <c r="E210" s="832" t="s">
        <v>3891</v>
      </c>
      <c r="F210" s="849">
        <v>1</v>
      </c>
      <c r="G210" s="849">
        <v>8394.5499999999993</v>
      </c>
      <c r="H210" s="849"/>
      <c r="I210" s="849">
        <v>8394.5499999999993</v>
      </c>
      <c r="J210" s="849"/>
      <c r="K210" s="849"/>
      <c r="L210" s="849"/>
      <c r="M210" s="849"/>
      <c r="N210" s="849"/>
      <c r="O210" s="849"/>
      <c r="P210" s="837"/>
      <c r="Q210" s="850"/>
    </row>
    <row r="211" spans="1:17" ht="14.4" customHeight="1" x14ac:dyDescent="0.3">
      <c r="A211" s="831" t="s">
        <v>590</v>
      </c>
      <c r="B211" s="832" t="s">
        <v>3460</v>
      </c>
      <c r="C211" s="832" t="s">
        <v>3724</v>
      </c>
      <c r="D211" s="832" t="s">
        <v>3892</v>
      </c>
      <c r="E211" s="832" t="s">
        <v>3893</v>
      </c>
      <c r="F211" s="849">
        <v>1</v>
      </c>
      <c r="G211" s="849">
        <v>5587.04</v>
      </c>
      <c r="H211" s="849"/>
      <c r="I211" s="849">
        <v>5587.04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590</v>
      </c>
      <c r="B212" s="832" t="s">
        <v>3460</v>
      </c>
      <c r="C212" s="832" t="s">
        <v>3724</v>
      </c>
      <c r="D212" s="832" t="s">
        <v>3894</v>
      </c>
      <c r="E212" s="832" t="s">
        <v>3895</v>
      </c>
      <c r="F212" s="849">
        <v>1</v>
      </c>
      <c r="G212" s="849">
        <v>2590.91</v>
      </c>
      <c r="H212" s="849"/>
      <c r="I212" s="849">
        <v>2590.91</v>
      </c>
      <c r="J212" s="849"/>
      <c r="K212" s="849"/>
      <c r="L212" s="849"/>
      <c r="M212" s="849"/>
      <c r="N212" s="849"/>
      <c r="O212" s="849"/>
      <c r="P212" s="837"/>
      <c r="Q212" s="850"/>
    </row>
    <row r="213" spans="1:17" ht="14.4" customHeight="1" x14ac:dyDescent="0.3">
      <c r="A213" s="831" t="s">
        <v>590</v>
      </c>
      <c r="B213" s="832" t="s">
        <v>3460</v>
      </c>
      <c r="C213" s="832" t="s">
        <v>3724</v>
      </c>
      <c r="D213" s="832" t="s">
        <v>3896</v>
      </c>
      <c r="E213" s="832" t="s">
        <v>3897</v>
      </c>
      <c r="F213" s="849">
        <v>1</v>
      </c>
      <c r="G213" s="849">
        <v>2383.64</v>
      </c>
      <c r="H213" s="849"/>
      <c r="I213" s="849">
        <v>2383.64</v>
      </c>
      <c r="J213" s="849"/>
      <c r="K213" s="849"/>
      <c r="L213" s="849"/>
      <c r="M213" s="849"/>
      <c r="N213" s="849"/>
      <c r="O213" s="849"/>
      <c r="P213" s="837"/>
      <c r="Q213" s="850"/>
    </row>
    <row r="214" spans="1:17" ht="14.4" customHeight="1" x14ac:dyDescent="0.3">
      <c r="A214" s="831" t="s">
        <v>590</v>
      </c>
      <c r="B214" s="832" t="s">
        <v>3460</v>
      </c>
      <c r="C214" s="832" t="s">
        <v>3724</v>
      </c>
      <c r="D214" s="832" t="s">
        <v>3898</v>
      </c>
      <c r="E214" s="832" t="s">
        <v>3899</v>
      </c>
      <c r="F214" s="849">
        <v>2</v>
      </c>
      <c r="G214" s="849">
        <v>3025.36</v>
      </c>
      <c r="H214" s="849"/>
      <c r="I214" s="849">
        <v>1512.68</v>
      </c>
      <c r="J214" s="849"/>
      <c r="K214" s="849"/>
      <c r="L214" s="849"/>
      <c r="M214" s="849"/>
      <c r="N214" s="849"/>
      <c r="O214" s="849"/>
      <c r="P214" s="837"/>
      <c r="Q214" s="850"/>
    </row>
    <row r="215" spans="1:17" ht="14.4" customHeight="1" x14ac:dyDescent="0.3">
      <c r="A215" s="831" t="s">
        <v>590</v>
      </c>
      <c r="B215" s="832" t="s">
        <v>3460</v>
      </c>
      <c r="C215" s="832" t="s">
        <v>3724</v>
      </c>
      <c r="D215" s="832" t="s">
        <v>3900</v>
      </c>
      <c r="E215" s="832" t="s">
        <v>3901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20928.95</v>
      </c>
      <c r="P215" s="837"/>
      <c r="Q215" s="850">
        <v>20928.95</v>
      </c>
    </row>
    <row r="216" spans="1:17" ht="14.4" customHeight="1" x14ac:dyDescent="0.3">
      <c r="A216" s="831" t="s">
        <v>590</v>
      </c>
      <c r="B216" s="832" t="s">
        <v>3460</v>
      </c>
      <c r="C216" s="832" t="s">
        <v>3724</v>
      </c>
      <c r="D216" s="832" t="s">
        <v>3900</v>
      </c>
      <c r="E216" s="832" t="s">
        <v>3902</v>
      </c>
      <c r="F216" s="849"/>
      <c r="G216" s="849"/>
      <c r="H216" s="849"/>
      <c r="I216" s="849"/>
      <c r="J216" s="849">
        <v>1</v>
      </c>
      <c r="K216" s="849">
        <v>20928.95</v>
      </c>
      <c r="L216" s="849">
        <v>1</v>
      </c>
      <c r="M216" s="849">
        <v>20928.95</v>
      </c>
      <c r="N216" s="849"/>
      <c r="O216" s="849"/>
      <c r="P216" s="837"/>
      <c r="Q216" s="850"/>
    </row>
    <row r="217" spans="1:17" ht="14.4" customHeight="1" x14ac:dyDescent="0.3">
      <c r="A217" s="831" t="s">
        <v>590</v>
      </c>
      <c r="B217" s="832" t="s">
        <v>3460</v>
      </c>
      <c r="C217" s="832" t="s">
        <v>3724</v>
      </c>
      <c r="D217" s="832" t="s">
        <v>3903</v>
      </c>
      <c r="E217" s="832" t="s">
        <v>3901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13475</v>
      </c>
      <c r="P217" s="837"/>
      <c r="Q217" s="850">
        <v>13475</v>
      </c>
    </row>
    <row r="218" spans="1:17" ht="14.4" customHeight="1" x14ac:dyDescent="0.3">
      <c r="A218" s="831" t="s">
        <v>590</v>
      </c>
      <c r="B218" s="832" t="s">
        <v>3460</v>
      </c>
      <c r="C218" s="832" t="s">
        <v>3724</v>
      </c>
      <c r="D218" s="832" t="s">
        <v>3903</v>
      </c>
      <c r="E218" s="832" t="s">
        <v>3902</v>
      </c>
      <c r="F218" s="849"/>
      <c r="G218" s="849"/>
      <c r="H218" s="849"/>
      <c r="I218" s="849"/>
      <c r="J218" s="849">
        <v>1</v>
      </c>
      <c r="K218" s="849">
        <v>13475</v>
      </c>
      <c r="L218" s="849">
        <v>1</v>
      </c>
      <c r="M218" s="849">
        <v>13475</v>
      </c>
      <c r="N218" s="849"/>
      <c r="O218" s="849"/>
      <c r="P218" s="837"/>
      <c r="Q218" s="850"/>
    </row>
    <row r="219" spans="1:17" ht="14.4" customHeight="1" x14ac:dyDescent="0.3">
      <c r="A219" s="831" t="s">
        <v>590</v>
      </c>
      <c r="B219" s="832" t="s">
        <v>3460</v>
      </c>
      <c r="C219" s="832" t="s">
        <v>3724</v>
      </c>
      <c r="D219" s="832" t="s">
        <v>3904</v>
      </c>
      <c r="E219" s="832" t="s">
        <v>3905</v>
      </c>
      <c r="F219" s="849">
        <v>1</v>
      </c>
      <c r="G219" s="849">
        <v>22843.53</v>
      </c>
      <c r="H219" s="849"/>
      <c r="I219" s="849">
        <v>22843.53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590</v>
      </c>
      <c r="B220" s="832" t="s">
        <v>3460</v>
      </c>
      <c r="C220" s="832" t="s">
        <v>3724</v>
      </c>
      <c r="D220" s="832" t="s">
        <v>3906</v>
      </c>
      <c r="E220" s="832" t="s">
        <v>3907</v>
      </c>
      <c r="F220" s="849">
        <v>3</v>
      </c>
      <c r="G220" s="849">
        <v>8997.7199999999993</v>
      </c>
      <c r="H220" s="849"/>
      <c r="I220" s="849">
        <v>2999.24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590</v>
      </c>
      <c r="B221" s="832" t="s">
        <v>3460</v>
      </c>
      <c r="C221" s="832" t="s">
        <v>3724</v>
      </c>
      <c r="D221" s="832" t="s">
        <v>3908</v>
      </c>
      <c r="E221" s="832" t="s">
        <v>3909</v>
      </c>
      <c r="F221" s="849">
        <v>29</v>
      </c>
      <c r="G221" s="849">
        <v>110089.8</v>
      </c>
      <c r="H221" s="849"/>
      <c r="I221" s="849">
        <v>3796.2000000000003</v>
      </c>
      <c r="J221" s="849"/>
      <c r="K221" s="849"/>
      <c r="L221" s="849"/>
      <c r="M221" s="849"/>
      <c r="N221" s="849"/>
      <c r="O221" s="849"/>
      <c r="P221" s="837"/>
      <c r="Q221" s="850"/>
    </row>
    <row r="222" spans="1:17" ht="14.4" customHeight="1" x14ac:dyDescent="0.3">
      <c r="A222" s="831" t="s">
        <v>590</v>
      </c>
      <c r="B222" s="832" t="s">
        <v>3460</v>
      </c>
      <c r="C222" s="832" t="s">
        <v>3724</v>
      </c>
      <c r="D222" s="832" t="s">
        <v>3908</v>
      </c>
      <c r="E222" s="832" t="s">
        <v>3910</v>
      </c>
      <c r="F222" s="849">
        <v>18</v>
      </c>
      <c r="G222" s="849">
        <v>68331.600000000006</v>
      </c>
      <c r="H222" s="849"/>
      <c r="I222" s="849">
        <v>3796.2000000000003</v>
      </c>
      <c r="J222" s="849"/>
      <c r="K222" s="849"/>
      <c r="L222" s="849"/>
      <c r="M222" s="849"/>
      <c r="N222" s="849">
        <v>1</v>
      </c>
      <c r="O222" s="849">
        <v>3302.74</v>
      </c>
      <c r="P222" s="837"/>
      <c r="Q222" s="850">
        <v>3302.74</v>
      </c>
    </row>
    <row r="223" spans="1:17" ht="14.4" customHeight="1" x14ac:dyDescent="0.3">
      <c r="A223" s="831" t="s">
        <v>590</v>
      </c>
      <c r="B223" s="832" t="s">
        <v>3460</v>
      </c>
      <c r="C223" s="832" t="s">
        <v>3724</v>
      </c>
      <c r="D223" s="832" t="s">
        <v>3911</v>
      </c>
      <c r="E223" s="832" t="s">
        <v>3912</v>
      </c>
      <c r="F223" s="849">
        <v>1</v>
      </c>
      <c r="G223" s="849">
        <v>19836</v>
      </c>
      <c r="H223" s="849"/>
      <c r="I223" s="849">
        <v>19836</v>
      </c>
      <c r="J223" s="849"/>
      <c r="K223" s="849"/>
      <c r="L223" s="849"/>
      <c r="M223" s="849"/>
      <c r="N223" s="849"/>
      <c r="O223" s="849"/>
      <c r="P223" s="837"/>
      <c r="Q223" s="850"/>
    </row>
    <row r="224" spans="1:17" ht="14.4" customHeight="1" x14ac:dyDescent="0.3">
      <c r="A224" s="831" t="s">
        <v>590</v>
      </c>
      <c r="B224" s="832" t="s">
        <v>3460</v>
      </c>
      <c r="C224" s="832" t="s">
        <v>3724</v>
      </c>
      <c r="D224" s="832" t="s">
        <v>3913</v>
      </c>
      <c r="E224" s="832" t="s">
        <v>3914</v>
      </c>
      <c r="F224" s="849">
        <v>1</v>
      </c>
      <c r="G224" s="849">
        <v>4302.9799999999996</v>
      </c>
      <c r="H224" s="849"/>
      <c r="I224" s="849">
        <v>4302.9799999999996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590</v>
      </c>
      <c r="B225" s="832" t="s">
        <v>3460</v>
      </c>
      <c r="C225" s="832" t="s">
        <v>3724</v>
      </c>
      <c r="D225" s="832" t="s">
        <v>3915</v>
      </c>
      <c r="E225" s="832" t="s">
        <v>3916</v>
      </c>
      <c r="F225" s="849">
        <v>3</v>
      </c>
      <c r="G225" s="849">
        <v>355.5</v>
      </c>
      <c r="H225" s="849">
        <v>0.5</v>
      </c>
      <c r="I225" s="849">
        <v>118.5</v>
      </c>
      <c r="J225" s="849">
        <v>6</v>
      </c>
      <c r="K225" s="849">
        <v>711</v>
      </c>
      <c r="L225" s="849">
        <v>1</v>
      </c>
      <c r="M225" s="849">
        <v>118.5</v>
      </c>
      <c r="N225" s="849"/>
      <c r="O225" s="849"/>
      <c r="P225" s="837"/>
      <c r="Q225" s="850"/>
    </row>
    <row r="226" spans="1:17" ht="14.4" customHeight="1" x14ac:dyDescent="0.3">
      <c r="A226" s="831" t="s">
        <v>590</v>
      </c>
      <c r="B226" s="832" t="s">
        <v>3460</v>
      </c>
      <c r="C226" s="832" t="s">
        <v>3724</v>
      </c>
      <c r="D226" s="832" t="s">
        <v>3917</v>
      </c>
      <c r="E226" s="832" t="s">
        <v>3918</v>
      </c>
      <c r="F226" s="849"/>
      <c r="G226" s="849"/>
      <c r="H226" s="849"/>
      <c r="I226" s="849"/>
      <c r="J226" s="849">
        <v>2</v>
      </c>
      <c r="K226" s="849">
        <v>200.6</v>
      </c>
      <c r="L226" s="849">
        <v>1</v>
      </c>
      <c r="M226" s="849">
        <v>100.3</v>
      </c>
      <c r="N226" s="849">
        <v>3</v>
      </c>
      <c r="O226" s="849">
        <v>300.89999999999998</v>
      </c>
      <c r="P226" s="837">
        <v>1.5</v>
      </c>
      <c r="Q226" s="850">
        <v>100.3</v>
      </c>
    </row>
    <row r="227" spans="1:17" ht="14.4" customHeight="1" x14ac:dyDescent="0.3">
      <c r="A227" s="831" t="s">
        <v>590</v>
      </c>
      <c r="B227" s="832" t="s">
        <v>3460</v>
      </c>
      <c r="C227" s="832" t="s">
        <v>3724</v>
      </c>
      <c r="D227" s="832" t="s">
        <v>3919</v>
      </c>
      <c r="E227" s="832" t="s">
        <v>3920</v>
      </c>
      <c r="F227" s="849">
        <v>3</v>
      </c>
      <c r="G227" s="849">
        <v>31439.129999999997</v>
      </c>
      <c r="H227" s="849">
        <v>3</v>
      </c>
      <c r="I227" s="849">
        <v>10479.709999999999</v>
      </c>
      <c r="J227" s="849">
        <v>1</v>
      </c>
      <c r="K227" s="849">
        <v>10479.709999999999</v>
      </c>
      <c r="L227" s="849">
        <v>1</v>
      </c>
      <c r="M227" s="849">
        <v>10479.709999999999</v>
      </c>
      <c r="N227" s="849">
        <v>5</v>
      </c>
      <c r="O227" s="849">
        <v>52398.549999999996</v>
      </c>
      <c r="P227" s="837">
        <v>5</v>
      </c>
      <c r="Q227" s="850">
        <v>10479.709999999999</v>
      </c>
    </row>
    <row r="228" spans="1:17" ht="14.4" customHeight="1" x14ac:dyDescent="0.3">
      <c r="A228" s="831" t="s">
        <v>590</v>
      </c>
      <c r="B228" s="832" t="s">
        <v>3460</v>
      </c>
      <c r="C228" s="832" t="s">
        <v>3724</v>
      </c>
      <c r="D228" s="832" t="s">
        <v>3919</v>
      </c>
      <c r="E228" s="832" t="s">
        <v>3921</v>
      </c>
      <c r="F228" s="849">
        <v>7</v>
      </c>
      <c r="G228" s="849">
        <v>73357.97</v>
      </c>
      <c r="H228" s="849">
        <v>2.3333333333333335</v>
      </c>
      <c r="I228" s="849">
        <v>10479.710000000001</v>
      </c>
      <c r="J228" s="849">
        <v>3</v>
      </c>
      <c r="K228" s="849">
        <v>31439.129999999997</v>
      </c>
      <c r="L228" s="849">
        <v>1</v>
      </c>
      <c r="M228" s="849">
        <v>10479.709999999999</v>
      </c>
      <c r="N228" s="849">
        <v>1</v>
      </c>
      <c r="O228" s="849">
        <v>10479.709999999999</v>
      </c>
      <c r="P228" s="837">
        <v>0.33333333333333331</v>
      </c>
      <c r="Q228" s="850">
        <v>10479.709999999999</v>
      </c>
    </row>
    <row r="229" spans="1:17" ht="14.4" customHeight="1" x14ac:dyDescent="0.3">
      <c r="A229" s="831" t="s">
        <v>590</v>
      </c>
      <c r="B229" s="832" t="s">
        <v>3460</v>
      </c>
      <c r="C229" s="832" t="s">
        <v>3724</v>
      </c>
      <c r="D229" s="832" t="s">
        <v>3922</v>
      </c>
      <c r="E229" s="832" t="s">
        <v>3923</v>
      </c>
      <c r="F229" s="849">
        <v>1</v>
      </c>
      <c r="G229" s="849">
        <v>135.69</v>
      </c>
      <c r="H229" s="849">
        <v>1</v>
      </c>
      <c r="I229" s="849">
        <v>135.69</v>
      </c>
      <c r="J229" s="849">
        <v>1</v>
      </c>
      <c r="K229" s="849">
        <v>135.69</v>
      </c>
      <c r="L229" s="849">
        <v>1</v>
      </c>
      <c r="M229" s="849">
        <v>135.69</v>
      </c>
      <c r="N229" s="849"/>
      <c r="O229" s="849"/>
      <c r="P229" s="837"/>
      <c r="Q229" s="850"/>
    </row>
    <row r="230" spans="1:17" ht="14.4" customHeight="1" x14ac:dyDescent="0.3">
      <c r="A230" s="831" t="s">
        <v>590</v>
      </c>
      <c r="B230" s="832" t="s">
        <v>3460</v>
      </c>
      <c r="C230" s="832" t="s">
        <v>3724</v>
      </c>
      <c r="D230" s="832" t="s">
        <v>3922</v>
      </c>
      <c r="E230" s="832" t="s">
        <v>3924</v>
      </c>
      <c r="F230" s="849">
        <v>1</v>
      </c>
      <c r="G230" s="849">
        <v>135.69</v>
      </c>
      <c r="H230" s="849">
        <v>0.33333333333333331</v>
      </c>
      <c r="I230" s="849">
        <v>135.69</v>
      </c>
      <c r="J230" s="849">
        <v>3</v>
      </c>
      <c r="K230" s="849">
        <v>407.07</v>
      </c>
      <c r="L230" s="849">
        <v>1</v>
      </c>
      <c r="M230" s="849">
        <v>135.69</v>
      </c>
      <c r="N230" s="849">
        <v>2</v>
      </c>
      <c r="O230" s="849">
        <v>271.38</v>
      </c>
      <c r="P230" s="837">
        <v>0.66666666666666663</v>
      </c>
      <c r="Q230" s="850">
        <v>135.69</v>
      </c>
    </row>
    <row r="231" spans="1:17" ht="14.4" customHeight="1" x14ac:dyDescent="0.3">
      <c r="A231" s="831" t="s">
        <v>590</v>
      </c>
      <c r="B231" s="832" t="s">
        <v>3460</v>
      </c>
      <c r="C231" s="832" t="s">
        <v>3724</v>
      </c>
      <c r="D231" s="832" t="s">
        <v>3925</v>
      </c>
      <c r="E231" s="832" t="s">
        <v>3926</v>
      </c>
      <c r="F231" s="849"/>
      <c r="G231" s="849"/>
      <c r="H231" s="849"/>
      <c r="I231" s="849"/>
      <c r="J231" s="849">
        <v>2</v>
      </c>
      <c r="K231" s="849">
        <v>5594.3</v>
      </c>
      <c r="L231" s="849">
        <v>1</v>
      </c>
      <c r="M231" s="849">
        <v>2797.15</v>
      </c>
      <c r="N231" s="849">
        <v>2</v>
      </c>
      <c r="O231" s="849">
        <v>5594.3</v>
      </c>
      <c r="P231" s="837">
        <v>1</v>
      </c>
      <c r="Q231" s="850">
        <v>2797.15</v>
      </c>
    </row>
    <row r="232" spans="1:17" ht="14.4" customHeight="1" x14ac:dyDescent="0.3">
      <c r="A232" s="831" t="s">
        <v>590</v>
      </c>
      <c r="B232" s="832" t="s">
        <v>3460</v>
      </c>
      <c r="C232" s="832" t="s">
        <v>3724</v>
      </c>
      <c r="D232" s="832" t="s">
        <v>3927</v>
      </c>
      <c r="E232" s="832" t="s">
        <v>3928</v>
      </c>
      <c r="F232" s="849">
        <v>60</v>
      </c>
      <c r="G232" s="849">
        <v>74520</v>
      </c>
      <c r="H232" s="849">
        <v>1.0344827586206897</v>
      </c>
      <c r="I232" s="849">
        <v>1242</v>
      </c>
      <c r="J232" s="849">
        <v>58</v>
      </c>
      <c r="K232" s="849">
        <v>72036</v>
      </c>
      <c r="L232" s="849">
        <v>1</v>
      </c>
      <c r="M232" s="849">
        <v>1242</v>
      </c>
      <c r="N232" s="849">
        <v>81</v>
      </c>
      <c r="O232" s="849">
        <v>100602</v>
      </c>
      <c r="P232" s="837">
        <v>1.396551724137931</v>
      </c>
      <c r="Q232" s="850">
        <v>1242</v>
      </c>
    </row>
    <row r="233" spans="1:17" ht="14.4" customHeight="1" x14ac:dyDescent="0.3">
      <c r="A233" s="831" t="s">
        <v>590</v>
      </c>
      <c r="B233" s="832" t="s">
        <v>3460</v>
      </c>
      <c r="C233" s="832" t="s">
        <v>3724</v>
      </c>
      <c r="D233" s="832" t="s">
        <v>3929</v>
      </c>
      <c r="E233" s="832" t="s">
        <v>3930</v>
      </c>
      <c r="F233" s="849">
        <v>60</v>
      </c>
      <c r="G233" s="849">
        <v>81300</v>
      </c>
      <c r="H233" s="849">
        <v>1.0169491525423728</v>
      </c>
      <c r="I233" s="849">
        <v>1355</v>
      </c>
      <c r="J233" s="849">
        <v>59</v>
      </c>
      <c r="K233" s="849">
        <v>79945</v>
      </c>
      <c r="L233" s="849">
        <v>1</v>
      </c>
      <c r="M233" s="849">
        <v>1355</v>
      </c>
      <c r="N233" s="849">
        <v>84</v>
      </c>
      <c r="O233" s="849">
        <v>113820</v>
      </c>
      <c r="P233" s="837">
        <v>1.423728813559322</v>
      </c>
      <c r="Q233" s="850">
        <v>1355</v>
      </c>
    </row>
    <row r="234" spans="1:17" ht="14.4" customHeight="1" x14ac:dyDescent="0.3">
      <c r="A234" s="831" t="s">
        <v>590</v>
      </c>
      <c r="B234" s="832" t="s">
        <v>3460</v>
      </c>
      <c r="C234" s="832" t="s">
        <v>3724</v>
      </c>
      <c r="D234" s="832" t="s">
        <v>3931</v>
      </c>
      <c r="E234" s="832" t="s">
        <v>3932</v>
      </c>
      <c r="F234" s="849">
        <v>1</v>
      </c>
      <c r="G234" s="849">
        <v>4626</v>
      </c>
      <c r="H234" s="849">
        <v>0.33333333333333331</v>
      </c>
      <c r="I234" s="849">
        <v>4626</v>
      </c>
      <c r="J234" s="849">
        <v>3</v>
      </c>
      <c r="K234" s="849">
        <v>13878</v>
      </c>
      <c r="L234" s="849">
        <v>1</v>
      </c>
      <c r="M234" s="849">
        <v>4626</v>
      </c>
      <c r="N234" s="849"/>
      <c r="O234" s="849"/>
      <c r="P234" s="837"/>
      <c r="Q234" s="850"/>
    </row>
    <row r="235" spans="1:17" ht="14.4" customHeight="1" x14ac:dyDescent="0.3">
      <c r="A235" s="831" t="s">
        <v>590</v>
      </c>
      <c r="B235" s="832" t="s">
        <v>3460</v>
      </c>
      <c r="C235" s="832" t="s">
        <v>3724</v>
      </c>
      <c r="D235" s="832" t="s">
        <v>3931</v>
      </c>
      <c r="E235" s="832" t="s">
        <v>3933</v>
      </c>
      <c r="F235" s="849">
        <v>1</v>
      </c>
      <c r="G235" s="849">
        <v>4626</v>
      </c>
      <c r="H235" s="849">
        <v>0.2</v>
      </c>
      <c r="I235" s="849">
        <v>4626</v>
      </c>
      <c r="J235" s="849">
        <v>5</v>
      </c>
      <c r="K235" s="849">
        <v>23130</v>
      </c>
      <c r="L235" s="849">
        <v>1</v>
      </c>
      <c r="M235" s="849">
        <v>4626</v>
      </c>
      <c r="N235" s="849"/>
      <c r="O235" s="849"/>
      <c r="P235" s="837"/>
      <c r="Q235" s="850"/>
    </row>
    <row r="236" spans="1:17" ht="14.4" customHeight="1" x14ac:dyDescent="0.3">
      <c r="A236" s="831" t="s">
        <v>590</v>
      </c>
      <c r="B236" s="832" t="s">
        <v>3460</v>
      </c>
      <c r="C236" s="832" t="s">
        <v>3724</v>
      </c>
      <c r="D236" s="832" t="s">
        <v>3934</v>
      </c>
      <c r="E236" s="832" t="s">
        <v>3935</v>
      </c>
      <c r="F236" s="849">
        <v>6</v>
      </c>
      <c r="G236" s="849">
        <v>14736</v>
      </c>
      <c r="H236" s="849"/>
      <c r="I236" s="849">
        <v>2456</v>
      </c>
      <c r="J236" s="849"/>
      <c r="K236" s="849"/>
      <c r="L236" s="849"/>
      <c r="M236" s="849"/>
      <c r="N236" s="849"/>
      <c r="O236" s="849"/>
      <c r="P236" s="837"/>
      <c r="Q236" s="850"/>
    </row>
    <row r="237" spans="1:17" ht="14.4" customHeight="1" x14ac:dyDescent="0.3">
      <c r="A237" s="831" t="s">
        <v>590</v>
      </c>
      <c r="B237" s="832" t="s">
        <v>3460</v>
      </c>
      <c r="C237" s="832" t="s">
        <v>3724</v>
      </c>
      <c r="D237" s="832" t="s">
        <v>3936</v>
      </c>
      <c r="E237" s="832" t="s">
        <v>3937</v>
      </c>
      <c r="F237" s="849">
        <v>19</v>
      </c>
      <c r="G237" s="849">
        <v>37715</v>
      </c>
      <c r="H237" s="849">
        <v>0.95</v>
      </c>
      <c r="I237" s="849">
        <v>1985</v>
      </c>
      <c r="J237" s="849">
        <v>20</v>
      </c>
      <c r="K237" s="849">
        <v>39700</v>
      </c>
      <c r="L237" s="849">
        <v>1</v>
      </c>
      <c r="M237" s="849">
        <v>1985</v>
      </c>
      <c r="N237" s="849">
        <v>7</v>
      </c>
      <c r="O237" s="849">
        <v>13895</v>
      </c>
      <c r="P237" s="837">
        <v>0.35</v>
      </c>
      <c r="Q237" s="850">
        <v>1985</v>
      </c>
    </row>
    <row r="238" spans="1:17" ht="14.4" customHeight="1" x14ac:dyDescent="0.3">
      <c r="A238" s="831" t="s">
        <v>590</v>
      </c>
      <c r="B238" s="832" t="s">
        <v>3460</v>
      </c>
      <c r="C238" s="832" t="s">
        <v>3724</v>
      </c>
      <c r="D238" s="832" t="s">
        <v>3938</v>
      </c>
      <c r="E238" s="832" t="s">
        <v>3937</v>
      </c>
      <c r="F238" s="849">
        <v>10</v>
      </c>
      <c r="G238" s="849">
        <v>19850</v>
      </c>
      <c r="H238" s="849">
        <v>0.55555555555555558</v>
      </c>
      <c r="I238" s="849">
        <v>1985</v>
      </c>
      <c r="J238" s="849">
        <v>18</v>
      </c>
      <c r="K238" s="849">
        <v>35730</v>
      </c>
      <c r="L238" s="849">
        <v>1</v>
      </c>
      <c r="M238" s="849">
        <v>1985</v>
      </c>
      <c r="N238" s="849"/>
      <c r="O238" s="849"/>
      <c r="P238" s="837"/>
      <c r="Q238" s="850"/>
    </row>
    <row r="239" spans="1:17" ht="14.4" customHeight="1" x14ac:dyDescent="0.3">
      <c r="A239" s="831" t="s">
        <v>590</v>
      </c>
      <c r="B239" s="832" t="s">
        <v>3460</v>
      </c>
      <c r="C239" s="832" t="s">
        <v>3724</v>
      </c>
      <c r="D239" s="832" t="s">
        <v>3939</v>
      </c>
      <c r="E239" s="832" t="s">
        <v>3940</v>
      </c>
      <c r="F239" s="849"/>
      <c r="G239" s="849"/>
      <c r="H239" s="849"/>
      <c r="I239" s="849"/>
      <c r="J239" s="849"/>
      <c r="K239" s="849"/>
      <c r="L239" s="849"/>
      <c r="M239" s="849"/>
      <c r="N239" s="849">
        <v>4</v>
      </c>
      <c r="O239" s="849">
        <v>1076</v>
      </c>
      <c r="P239" s="837"/>
      <c r="Q239" s="850">
        <v>269</v>
      </c>
    </row>
    <row r="240" spans="1:17" ht="14.4" customHeight="1" x14ac:dyDescent="0.3">
      <c r="A240" s="831" t="s">
        <v>590</v>
      </c>
      <c r="B240" s="832" t="s">
        <v>3460</v>
      </c>
      <c r="C240" s="832" t="s">
        <v>3724</v>
      </c>
      <c r="D240" s="832" t="s">
        <v>3939</v>
      </c>
      <c r="E240" s="832" t="s">
        <v>3941</v>
      </c>
      <c r="F240" s="849">
        <v>4</v>
      </c>
      <c r="G240" s="849">
        <v>1076</v>
      </c>
      <c r="H240" s="849">
        <v>0.5714285714285714</v>
      </c>
      <c r="I240" s="849">
        <v>269</v>
      </c>
      <c r="J240" s="849">
        <v>7</v>
      </c>
      <c r="K240" s="849">
        <v>1883</v>
      </c>
      <c r="L240" s="849">
        <v>1</v>
      </c>
      <c r="M240" s="849">
        <v>269</v>
      </c>
      <c r="N240" s="849">
        <v>8</v>
      </c>
      <c r="O240" s="849">
        <v>2152</v>
      </c>
      <c r="P240" s="837">
        <v>1.1428571428571428</v>
      </c>
      <c r="Q240" s="850">
        <v>269</v>
      </c>
    </row>
    <row r="241" spans="1:17" ht="14.4" customHeight="1" x14ac:dyDescent="0.3">
      <c r="A241" s="831" t="s">
        <v>590</v>
      </c>
      <c r="B241" s="832" t="s">
        <v>3460</v>
      </c>
      <c r="C241" s="832" t="s">
        <v>3724</v>
      </c>
      <c r="D241" s="832" t="s">
        <v>3942</v>
      </c>
      <c r="E241" s="832" t="s">
        <v>3940</v>
      </c>
      <c r="F241" s="849">
        <v>1</v>
      </c>
      <c r="G241" s="849">
        <v>370</v>
      </c>
      <c r="H241" s="849"/>
      <c r="I241" s="849">
        <v>370</v>
      </c>
      <c r="J241" s="849"/>
      <c r="K241" s="849"/>
      <c r="L241" s="849"/>
      <c r="M241" s="849"/>
      <c r="N241" s="849"/>
      <c r="O241" s="849"/>
      <c r="P241" s="837"/>
      <c r="Q241" s="850"/>
    </row>
    <row r="242" spans="1:17" ht="14.4" customHeight="1" x14ac:dyDescent="0.3">
      <c r="A242" s="831" t="s">
        <v>590</v>
      </c>
      <c r="B242" s="832" t="s">
        <v>3460</v>
      </c>
      <c r="C242" s="832" t="s">
        <v>3724</v>
      </c>
      <c r="D242" s="832" t="s">
        <v>3942</v>
      </c>
      <c r="E242" s="832" t="s">
        <v>3941</v>
      </c>
      <c r="F242" s="849">
        <v>2</v>
      </c>
      <c r="G242" s="849">
        <v>740</v>
      </c>
      <c r="H242" s="849"/>
      <c r="I242" s="849">
        <v>370</v>
      </c>
      <c r="J242" s="849"/>
      <c r="K242" s="849"/>
      <c r="L242" s="849"/>
      <c r="M242" s="849"/>
      <c r="N242" s="849"/>
      <c r="O242" s="849"/>
      <c r="P242" s="837"/>
      <c r="Q242" s="850"/>
    </row>
    <row r="243" spans="1:17" ht="14.4" customHeight="1" x14ac:dyDescent="0.3">
      <c r="A243" s="831" t="s">
        <v>590</v>
      </c>
      <c r="B243" s="832" t="s">
        <v>3460</v>
      </c>
      <c r="C243" s="832" t="s">
        <v>3724</v>
      </c>
      <c r="D243" s="832" t="s">
        <v>3943</v>
      </c>
      <c r="E243" s="832" t="s">
        <v>3944</v>
      </c>
      <c r="F243" s="849">
        <v>5</v>
      </c>
      <c r="G243" s="849">
        <v>52990</v>
      </c>
      <c r="H243" s="849">
        <v>0.55555555555555558</v>
      </c>
      <c r="I243" s="849">
        <v>10598</v>
      </c>
      <c r="J243" s="849">
        <v>9</v>
      </c>
      <c r="K243" s="849">
        <v>95382</v>
      </c>
      <c r="L243" s="849">
        <v>1</v>
      </c>
      <c r="M243" s="849">
        <v>10598</v>
      </c>
      <c r="N243" s="849">
        <v>11</v>
      </c>
      <c r="O243" s="849">
        <v>116578</v>
      </c>
      <c r="P243" s="837">
        <v>1.2222222222222223</v>
      </c>
      <c r="Q243" s="850">
        <v>10598</v>
      </c>
    </row>
    <row r="244" spans="1:17" ht="14.4" customHeight="1" x14ac:dyDescent="0.3">
      <c r="A244" s="831" t="s">
        <v>590</v>
      </c>
      <c r="B244" s="832" t="s">
        <v>3460</v>
      </c>
      <c r="C244" s="832" t="s">
        <v>3724</v>
      </c>
      <c r="D244" s="832" t="s">
        <v>3945</v>
      </c>
      <c r="E244" s="832" t="s">
        <v>3946</v>
      </c>
      <c r="F244" s="849">
        <v>16</v>
      </c>
      <c r="G244" s="849">
        <v>40912</v>
      </c>
      <c r="H244" s="849">
        <v>0.88888888888888884</v>
      </c>
      <c r="I244" s="849">
        <v>2557</v>
      </c>
      <c r="J244" s="849">
        <v>18</v>
      </c>
      <c r="K244" s="849">
        <v>46026</v>
      </c>
      <c r="L244" s="849">
        <v>1</v>
      </c>
      <c r="M244" s="849">
        <v>2557</v>
      </c>
      <c r="N244" s="849">
        <v>22</v>
      </c>
      <c r="O244" s="849">
        <v>56254</v>
      </c>
      <c r="P244" s="837">
        <v>1.2222222222222223</v>
      </c>
      <c r="Q244" s="850">
        <v>2557</v>
      </c>
    </row>
    <row r="245" spans="1:17" ht="14.4" customHeight="1" x14ac:dyDescent="0.3">
      <c r="A245" s="831" t="s">
        <v>590</v>
      </c>
      <c r="B245" s="832" t="s">
        <v>3460</v>
      </c>
      <c r="C245" s="832" t="s">
        <v>3724</v>
      </c>
      <c r="D245" s="832" t="s">
        <v>3947</v>
      </c>
      <c r="E245" s="832" t="s">
        <v>3948</v>
      </c>
      <c r="F245" s="849">
        <v>17</v>
      </c>
      <c r="G245" s="849">
        <v>43469</v>
      </c>
      <c r="H245" s="849">
        <v>0.94444444444444442</v>
      </c>
      <c r="I245" s="849">
        <v>2557</v>
      </c>
      <c r="J245" s="849">
        <v>18</v>
      </c>
      <c r="K245" s="849">
        <v>46026</v>
      </c>
      <c r="L245" s="849">
        <v>1</v>
      </c>
      <c r="M245" s="849">
        <v>2557</v>
      </c>
      <c r="N245" s="849">
        <v>22</v>
      </c>
      <c r="O245" s="849">
        <v>56254</v>
      </c>
      <c r="P245" s="837">
        <v>1.2222222222222223</v>
      </c>
      <c r="Q245" s="850">
        <v>2557</v>
      </c>
    </row>
    <row r="246" spans="1:17" ht="14.4" customHeight="1" x14ac:dyDescent="0.3">
      <c r="A246" s="831" t="s">
        <v>590</v>
      </c>
      <c r="B246" s="832" t="s">
        <v>3460</v>
      </c>
      <c r="C246" s="832" t="s">
        <v>3724</v>
      </c>
      <c r="D246" s="832" t="s">
        <v>3949</v>
      </c>
      <c r="E246" s="832" t="s">
        <v>3950</v>
      </c>
      <c r="F246" s="849">
        <v>1</v>
      </c>
      <c r="G246" s="849">
        <v>66990</v>
      </c>
      <c r="H246" s="849"/>
      <c r="I246" s="849">
        <v>66990</v>
      </c>
      <c r="J246" s="849"/>
      <c r="K246" s="849"/>
      <c r="L246" s="849"/>
      <c r="M246" s="849"/>
      <c r="N246" s="849"/>
      <c r="O246" s="849"/>
      <c r="P246" s="837"/>
      <c r="Q246" s="850"/>
    </row>
    <row r="247" spans="1:17" ht="14.4" customHeight="1" x14ac:dyDescent="0.3">
      <c r="A247" s="831" t="s">
        <v>590</v>
      </c>
      <c r="B247" s="832" t="s">
        <v>3460</v>
      </c>
      <c r="C247" s="832" t="s">
        <v>3724</v>
      </c>
      <c r="D247" s="832" t="s">
        <v>3951</v>
      </c>
      <c r="E247" s="832" t="s">
        <v>3952</v>
      </c>
      <c r="F247" s="849"/>
      <c r="G247" s="849"/>
      <c r="H247" s="849"/>
      <c r="I247" s="849"/>
      <c r="J247" s="849"/>
      <c r="K247" s="849"/>
      <c r="L247" s="849"/>
      <c r="M247" s="849"/>
      <c r="N247" s="849">
        <v>5</v>
      </c>
      <c r="O247" s="849">
        <v>4218.1000000000004</v>
      </c>
      <c r="P247" s="837"/>
      <c r="Q247" s="850">
        <v>843.62000000000012</v>
      </c>
    </row>
    <row r="248" spans="1:17" ht="14.4" customHeight="1" x14ac:dyDescent="0.3">
      <c r="A248" s="831" t="s">
        <v>590</v>
      </c>
      <c r="B248" s="832" t="s">
        <v>3460</v>
      </c>
      <c r="C248" s="832" t="s">
        <v>3724</v>
      </c>
      <c r="D248" s="832" t="s">
        <v>3953</v>
      </c>
      <c r="E248" s="832" t="s">
        <v>3954</v>
      </c>
      <c r="F248" s="849"/>
      <c r="G248" s="849"/>
      <c r="H248" s="849"/>
      <c r="I248" s="849"/>
      <c r="J248" s="849"/>
      <c r="K248" s="849"/>
      <c r="L248" s="849"/>
      <c r="M248" s="849"/>
      <c r="N248" s="849">
        <v>12</v>
      </c>
      <c r="O248" s="849">
        <v>21701.52</v>
      </c>
      <c r="P248" s="837"/>
      <c r="Q248" s="850">
        <v>1808.46</v>
      </c>
    </row>
    <row r="249" spans="1:17" ht="14.4" customHeight="1" x14ac:dyDescent="0.3">
      <c r="A249" s="831" t="s">
        <v>590</v>
      </c>
      <c r="B249" s="832" t="s">
        <v>3460</v>
      </c>
      <c r="C249" s="832" t="s">
        <v>3724</v>
      </c>
      <c r="D249" s="832" t="s">
        <v>3955</v>
      </c>
      <c r="E249" s="832" t="s">
        <v>3956</v>
      </c>
      <c r="F249" s="849">
        <v>13</v>
      </c>
      <c r="G249" s="849">
        <v>22217</v>
      </c>
      <c r="H249" s="849">
        <v>4.333333333333333</v>
      </c>
      <c r="I249" s="849">
        <v>1709</v>
      </c>
      <c r="J249" s="849">
        <v>3</v>
      </c>
      <c r="K249" s="849">
        <v>5127</v>
      </c>
      <c r="L249" s="849">
        <v>1</v>
      </c>
      <c r="M249" s="849">
        <v>1709</v>
      </c>
      <c r="N249" s="849">
        <v>1</v>
      </c>
      <c r="O249" s="849">
        <v>1361.94</v>
      </c>
      <c r="P249" s="837">
        <v>0.26564072557050911</v>
      </c>
      <c r="Q249" s="850">
        <v>1361.94</v>
      </c>
    </row>
    <row r="250" spans="1:17" ht="14.4" customHeight="1" x14ac:dyDescent="0.3">
      <c r="A250" s="831" t="s">
        <v>590</v>
      </c>
      <c r="B250" s="832" t="s">
        <v>3460</v>
      </c>
      <c r="C250" s="832" t="s">
        <v>3724</v>
      </c>
      <c r="D250" s="832" t="s">
        <v>3957</v>
      </c>
      <c r="E250" s="832" t="s">
        <v>3958</v>
      </c>
      <c r="F250" s="849"/>
      <c r="G250" s="849"/>
      <c r="H250" s="849"/>
      <c r="I250" s="849"/>
      <c r="J250" s="849">
        <v>1</v>
      </c>
      <c r="K250" s="849">
        <v>16002.57</v>
      </c>
      <c r="L250" s="849">
        <v>1</v>
      </c>
      <c r="M250" s="849">
        <v>16002.57</v>
      </c>
      <c r="N250" s="849">
        <v>1</v>
      </c>
      <c r="O250" s="849">
        <v>15039.19</v>
      </c>
      <c r="P250" s="837">
        <v>0.93979841987880697</v>
      </c>
      <c r="Q250" s="850">
        <v>15039.19</v>
      </c>
    </row>
    <row r="251" spans="1:17" ht="14.4" customHeight="1" x14ac:dyDescent="0.3">
      <c r="A251" s="831" t="s">
        <v>590</v>
      </c>
      <c r="B251" s="832" t="s">
        <v>3460</v>
      </c>
      <c r="C251" s="832" t="s">
        <v>3724</v>
      </c>
      <c r="D251" s="832" t="s">
        <v>3959</v>
      </c>
      <c r="E251" s="832" t="s">
        <v>3960</v>
      </c>
      <c r="F251" s="849">
        <v>3</v>
      </c>
      <c r="G251" s="849">
        <v>15441</v>
      </c>
      <c r="H251" s="849">
        <v>0.12</v>
      </c>
      <c r="I251" s="849">
        <v>5147</v>
      </c>
      <c r="J251" s="849">
        <v>25</v>
      </c>
      <c r="K251" s="849">
        <v>128675</v>
      </c>
      <c r="L251" s="849">
        <v>1</v>
      </c>
      <c r="M251" s="849">
        <v>5147</v>
      </c>
      <c r="N251" s="849">
        <v>27</v>
      </c>
      <c r="O251" s="849">
        <v>138969</v>
      </c>
      <c r="P251" s="837">
        <v>1.08</v>
      </c>
      <c r="Q251" s="850">
        <v>5147</v>
      </c>
    </row>
    <row r="252" spans="1:17" ht="14.4" customHeight="1" x14ac:dyDescent="0.3">
      <c r="A252" s="831" t="s">
        <v>590</v>
      </c>
      <c r="B252" s="832" t="s">
        <v>3460</v>
      </c>
      <c r="C252" s="832" t="s">
        <v>3724</v>
      </c>
      <c r="D252" s="832" t="s">
        <v>3959</v>
      </c>
      <c r="E252" s="832" t="s">
        <v>3961</v>
      </c>
      <c r="F252" s="849">
        <v>9</v>
      </c>
      <c r="G252" s="849">
        <v>46323</v>
      </c>
      <c r="H252" s="849">
        <v>0.31034482758620691</v>
      </c>
      <c r="I252" s="849">
        <v>5147</v>
      </c>
      <c r="J252" s="849">
        <v>29</v>
      </c>
      <c r="K252" s="849">
        <v>149263</v>
      </c>
      <c r="L252" s="849">
        <v>1</v>
      </c>
      <c r="M252" s="849">
        <v>5147</v>
      </c>
      <c r="N252" s="849">
        <v>46</v>
      </c>
      <c r="O252" s="849">
        <v>236762</v>
      </c>
      <c r="P252" s="837">
        <v>1.5862068965517242</v>
      </c>
      <c r="Q252" s="850">
        <v>5147</v>
      </c>
    </row>
    <row r="253" spans="1:17" ht="14.4" customHeight="1" x14ac:dyDescent="0.3">
      <c r="A253" s="831" t="s">
        <v>590</v>
      </c>
      <c r="B253" s="832" t="s">
        <v>3460</v>
      </c>
      <c r="C253" s="832" t="s">
        <v>3724</v>
      </c>
      <c r="D253" s="832" t="s">
        <v>3962</v>
      </c>
      <c r="E253" s="832" t="s">
        <v>3963</v>
      </c>
      <c r="F253" s="849">
        <v>2</v>
      </c>
      <c r="G253" s="849">
        <v>2719.42</v>
      </c>
      <c r="H253" s="849"/>
      <c r="I253" s="849">
        <v>1359.71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" customHeight="1" x14ac:dyDescent="0.3">
      <c r="A254" s="831" t="s">
        <v>590</v>
      </c>
      <c r="B254" s="832" t="s">
        <v>3460</v>
      </c>
      <c r="C254" s="832" t="s">
        <v>3724</v>
      </c>
      <c r="D254" s="832" t="s">
        <v>3964</v>
      </c>
      <c r="E254" s="832" t="s">
        <v>3965</v>
      </c>
      <c r="F254" s="849">
        <v>4</v>
      </c>
      <c r="G254" s="849">
        <v>112000</v>
      </c>
      <c r="H254" s="849"/>
      <c r="I254" s="849">
        <v>28000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" customHeight="1" x14ac:dyDescent="0.3">
      <c r="A255" s="831" t="s">
        <v>590</v>
      </c>
      <c r="B255" s="832" t="s">
        <v>3460</v>
      </c>
      <c r="C255" s="832" t="s">
        <v>3724</v>
      </c>
      <c r="D255" s="832" t="s">
        <v>3964</v>
      </c>
      <c r="E255" s="832" t="s">
        <v>3875</v>
      </c>
      <c r="F255" s="849">
        <v>6</v>
      </c>
      <c r="G255" s="849">
        <v>168000</v>
      </c>
      <c r="H255" s="849"/>
      <c r="I255" s="849">
        <v>28000</v>
      </c>
      <c r="J255" s="849"/>
      <c r="K255" s="849"/>
      <c r="L255" s="849"/>
      <c r="M255" s="849"/>
      <c r="N255" s="849"/>
      <c r="O255" s="849"/>
      <c r="P255" s="837"/>
      <c r="Q255" s="850"/>
    </row>
    <row r="256" spans="1:17" ht="14.4" customHeight="1" x14ac:dyDescent="0.3">
      <c r="A256" s="831" t="s">
        <v>590</v>
      </c>
      <c r="B256" s="832" t="s">
        <v>3460</v>
      </c>
      <c r="C256" s="832" t="s">
        <v>3724</v>
      </c>
      <c r="D256" s="832" t="s">
        <v>3966</v>
      </c>
      <c r="E256" s="832" t="s">
        <v>3967</v>
      </c>
      <c r="F256" s="849">
        <v>3</v>
      </c>
      <c r="G256" s="849">
        <v>32993.67</v>
      </c>
      <c r="H256" s="849">
        <v>0.75</v>
      </c>
      <c r="I256" s="849">
        <v>10997.89</v>
      </c>
      <c r="J256" s="849">
        <v>4</v>
      </c>
      <c r="K256" s="849">
        <v>43991.56</v>
      </c>
      <c r="L256" s="849">
        <v>1</v>
      </c>
      <c r="M256" s="849">
        <v>10997.89</v>
      </c>
      <c r="N256" s="849">
        <v>5</v>
      </c>
      <c r="O256" s="849">
        <v>51289.43</v>
      </c>
      <c r="P256" s="837">
        <v>1.1658925030164877</v>
      </c>
      <c r="Q256" s="850">
        <v>10257.886</v>
      </c>
    </row>
    <row r="257" spans="1:17" ht="14.4" customHeight="1" x14ac:dyDescent="0.3">
      <c r="A257" s="831" t="s">
        <v>590</v>
      </c>
      <c r="B257" s="832" t="s">
        <v>3460</v>
      </c>
      <c r="C257" s="832" t="s">
        <v>3724</v>
      </c>
      <c r="D257" s="832" t="s">
        <v>3966</v>
      </c>
      <c r="E257" s="832" t="s">
        <v>3968</v>
      </c>
      <c r="F257" s="849">
        <v>1</v>
      </c>
      <c r="G257" s="849">
        <v>10997.89</v>
      </c>
      <c r="H257" s="849">
        <v>0.25</v>
      </c>
      <c r="I257" s="849">
        <v>10997.89</v>
      </c>
      <c r="J257" s="849">
        <v>4</v>
      </c>
      <c r="K257" s="849">
        <v>43991.56</v>
      </c>
      <c r="L257" s="849">
        <v>1</v>
      </c>
      <c r="M257" s="849">
        <v>10997.89</v>
      </c>
      <c r="N257" s="849">
        <v>2</v>
      </c>
      <c r="O257" s="849">
        <v>20762.439999999999</v>
      </c>
      <c r="P257" s="837">
        <v>0.47196416767216254</v>
      </c>
      <c r="Q257" s="850">
        <v>10381.219999999999</v>
      </c>
    </row>
    <row r="258" spans="1:17" ht="14.4" customHeight="1" x14ac:dyDescent="0.3">
      <c r="A258" s="831" t="s">
        <v>590</v>
      </c>
      <c r="B258" s="832" t="s">
        <v>3460</v>
      </c>
      <c r="C258" s="832" t="s">
        <v>3724</v>
      </c>
      <c r="D258" s="832" t="s">
        <v>3969</v>
      </c>
      <c r="E258" s="832" t="s">
        <v>3967</v>
      </c>
      <c r="F258" s="849"/>
      <c r="G258" s="849"/>
      <c r="H258" s="849"/>
      <c r="I258" s="849"/>
      <c r="J258" s="849"/>
      <c r="K258" s="849"/>
      <c r="L258" s="849"/>
      <c r="M258" s="849"/>
      <c r="N258" s="849">
        <v>1</v>
      </c>
      <c r="O258" s="849">
        <v>9366.65</v>
      </c>
      <c r="P258" s="837"/>
      <c r="Q258" s="850">
        <v>9366.65</v>
      </c>
    </row>
    <row r="259" spans="1:17" ht="14.4" customHeight="1" x14ac:dyDescent="0.3">
      <c r="A259" s="831" t="s">
        <v>590</v>
      </c>
      <c r="B259" s="832" t="s">
        <v>3460</v>
      </c>
      <c r="C259" s="832" t="s">
        <v>3724</v>
      </c>
      <c r="D259" s="832" t="s">
        <v>3969</v>
      </c>
      <c r="E259" s="832" t="s">
        <v>3968</v>
      </c>
      <c r="F259" s="849"/>
      <c r="G259" s="849"/>
      <c r="H259" s="849"/>
      <c r="I259" s="849"/>
      <c r="J259" s="849">
        <v>2</v>
      </c>
      <c r="K259" s="849">
        <v>21995.78</v>
      </c>
      <c r="L259" s="849">
        <v>1</v>
      </c>
      <c r="M259" s="849">
        <v>10997.89</v>
      </c>
      <c r="N259" s="849">
        <v>2</v>
      </c>
      <c r="O259" s="849">
        <v>18733.3</v>
      </c>
      <c r="P259" s="837">
        <v>0.85167700349794373</v>
      </c>
      <c r="Q259" s="850">
        <v>9366.65</v>
      </c>
    </row>
    <row r="260" spans="1:17" ht="14.4" customHeight="1" x14ac:dyDescent="0.3">
      <c r="A260" s="831" t="s">
        <v>590</v>
      </c>
      <c r="B260" s="832" t="s">
        <v>3460</v>
      </c>
      <c r="C260" s="832" t="s">
        <v>3724</v>
      </c>
      <c r="D260" s="832" t="s">
        <v>3970</v>
      </c>
      <c r="E260" s="832" t="s">
        <v>3971</v>
      </c>
      <c r="F260" s="849">
        <v>6</v>
      </c>
      <c r="G260" s="849">
        <v>58152.42</v>
      </c>
      <c r="H260" s="849">
        <v>0.66666666666666663</v>
      </c>
      <c r="I260" s="849">
        <v>9692.07</v>
      </c>
      <c r="J260" s="849">
        <v>9</v>
      </c>
      <c r="K260" s="849">
        <v>87228.63</v>
      </c>
      <c r="L260" s="849">
        <v>1</v>
      </c>
      <c r="M260" s="849">
        <v>9692.07</v>
      </c>
      <c r="N260" s="849">
        <v>12</v>
      </c>
      <c r="O260" s="849">
        <v>110548.39</v>
      </c>
      <c r="P260" s="837">
        <v>1.2673406655590027</v>
      </c>
      <c r="Q260" s="850">
        <v>9212.3658333333333</v>
      </c>
    </row>
    <row r="261" spans="1:17" ht="14.4" customHeight="1" x14ac:dyDescent="0.3">
      <c r="A261" s="831" t="s">
        <v>590</v>
      </c>
      <c r="B261" s="832" t="s">
        <v>3460</v>
      </c>
      <c r="C261" s="832" t="s">
        <v>3724</v>
      </c>
      <c r="D261" s="832" t="s">
        <v>3970</v>
      </c>
      <c r="E261" s="832" t="s">
        <v>3972</v>
      </c>
      <c r="F261" s="849">
        <v>12</v>
      </c>
      <c r="G261" s="849">
        <v>116304.84</v>
      </c>
      <c r="H261" s="849">
        <v>1.0909090909090911</v>
      </c>
      <c r="I261" s="849">
        <v>9692.07</v>
      </c>
      <c r="J261" s="849">
        <v>11</v>
      </c>
      <c r="K261" s="849">
        <v>106612.76999999999</v>
      </c>
      <c r="L261" s="849">
        <v>1</v>
      </c>
      <c r="M261" s="849">
        <v>9692.07</v>
      </c>
      <c r="N261" s="849">
        <v>10</v>
      </c>
      <c r="O261" s="849">
        <v>86559.09</v>
      </c>
      <c r="P261" s="837">
        <v>0.81190170745962242</v>
      </c>
      <c r="Q261" s="850">
        <v>8655.9089999999997</v>
      </c>
    </row>
    <row r="262" spans="1:17" ht="14.4" customHeight="1" x14ac:dyDescent="0.3">
      <c r="A262" s="831" t="s">
        <v>590</v>
      </c>
      <c r="B262" s="832" t="s">
        <v>3460</v>
      </c>
      <c r="C262" s="832" t="s">
        <v>3724</v>
      </c>
      <c r="D262" s="832" t="s">
        <v>3973</v>
      </c>
      <c r="E262" s="832" t="s">
        <v>3974</v>
      </c>
      <c r="F262" s="849">
        <v>1</v>
      </c>
      <c r="G262" s="849">
        <v>10997.89</v>
      </c>
      <c r="H262" s="849">
        <v>0.5</v>
      </c>
      <c r="I262" s="849">
        <v>10997.89</v>
      </c>
      <c r="J262" s="849">
        <v>2</v>
      </c>
      <c r="K262" s="849">
        <v>21995.78</v>
      </c>
      <c r="L262" s="849">
        <v>1</v>
      </c>
      <c r="M262" s="849">
        <v>10997.89</v>
      </c>
      <c r="N262" s="849">
        <v>1</v>
      </c>
      <c r="O262" s="849">
        <v>10997.89</v>
      </c>
      <c r="P262" s="837">
        <v>0.5</v>
      </c>
      <c r="Q262" s="850">
        <v>10997.89</v>
      </c>
    </row>
    <row r="263" spans="1:17" ht="14.4" customHeight="1" x14ac:dyDescent="0.3">
      <c r="A263" s="831" t="s">
        <v>590</v>
      </c>
      <c r="B263" s="832" t="s">
        <v>3460</v>
      </c>
      <c r="C263" s="832" t="s">
        <v>3724</v>
      </c>
      <c r="D263" s="832" t="s">
        <v>3973</v>
      </c>
      <c r="E263" s="832" t="s">
        <v>3975</v>
      </c>
      <c r="F263" s="849">
        <v>2</v>
      </c>
      <c r="G263" s="849">
        <v>21995.78</v>
      </c>
      <c r="H263" s="849">
        <v>2</v>
      </c>
      <c r="I263" s="849">
        <v>10997.89</v>
      </c>
      <c r="J263" s="849">
        <v>1</v>
      </c>
      <c r="K263" s="849">
        <v>10997.89</v>
      </c>
      <c r="L263" s="849">
        <v>1</v>
      </c>
      <c r="M263" s="849">
        <v>10997.89</v>
      </c>
      <c r="N263" s="849">
        <v>3</v>
      </c>
      <c r="O263" s="849">
        <v>32993.67</v>
      </c>
      <c r="P263" s="837">
        <v>3</v>
      </c>
      <c r="Q263" s="850">
        <v>10997.89</v>
      </c>
    </row>
    <row r="264" spans="1:17" ht="14.4" customHeight="1" x14ac:dyDescent="0.3">
      <c r="A264" s="831" t="s">
        <v>590</v>
      </c>
      <c r="B264" s="832" t="s">
        <v>3460</v>
      </c>
      <c r="C264" s="832" t="s">
        <v>3724</v>
      </c>
      <c r="D264" s="832" t="s">
        <v>3976</v>
      </c>
      <c r="E264" s="832" t="s">
        <v>3974</v>
      </c>
      <c r="F264" s="849">
        <v>3</v>
      </c>
      <c r="G264" s="849">
        <v>81710.009999999995</v>
      </c>
      <c r="H264" s="849">
        <v>1.5</v>
      </c>
      <c r="I264" s="849">
        <v>27236.67</v>
      </c>
      <c r="J264" s="849">
        <v>2</v>
      </c>
      <c r="K264" s="849">
        <v>54473.34</v>
      </c>
      <c r="L264" s="849">
        <v>1</v>
      </c>
      <c r="M264" s="849">
        <v>27236.67</v>
      </c>
      <c r="N264" s="849">
        <v>4</v>
      </c>
      <c r="O264" s="849">
        <v>108946.68</v>
      </c>
      <c r="P264" s="837">
        <v>2</v>
      </c>
      <c r="Q264" s="850">
        <v>27236.67</v>
      </c>
    </row>
    <row r="265" spans="1:17" ht="14.4" customHeight="1" x14ac:dyDescent="0.3">
      <c r="A265" s="831" t="s">
        <v>590</v>
      </c>
      <c r="B265" s="832" t="s">
        <v>3460</v>
      </c>
      <c r="C265" s="832" t="s">
        <v>3724</v>
      </c>
      <c r="D265" s="832" t="s">
        <v>3976</v>
      </c>
      <c r="E265" s="832" t="s">
        <v>3975</v>
      </c>
      <c r="F265" s="849">
        <v>9</v>
      </c>
      <c r="G265" s="849">
        <v>245130.02999999997</v>
      </c>
      <c r="H265" s="849">
        <v>9</v>
      </c>
      <c r="I265" s="849">
        <v>27236.67</v>
      </c>
      <c r="J265" s="849">
        <v>1</v>
      </c>
      <c r="K265" s="849">
        <v>27236.67</v>
      </c>
      <c r="L265" s="849">
        <v>1</v>
      </c>
      <c r="M265" s="849">
        <v>27236.67</v>
      </c>
      <c r="N265" s="849">
        <v>3</v>
      </c>
      <c r="O265" s="849">
        <v>81710.009999999995</v>
      </c>
      <c r="P265" s="837">
        <v>3</v>
      </c>
      <c r="Q265" s="850">
        <v>27236.67</v>
      </c>
    </row>
    <row r="266" spans="1:17" ht="14.4" customHeight="1" x14ac:dyDescent="0.3">
      <c r="A266" s="831" t="s">
        <v>590</v>
      </c>
      <c r="B266" s="832" t="s">
        <v>3460</v>
      </c>
      <c r="C266" s="832" t="s">
        <v>3724</v>
      </c>
      <c r="D266" s="832" t="s">
        <v>3977</v>
      </c>
      <c r="E266" s="832" t="s">
        <v>3978</v>
      </c>
      <c r="F266" s="849"/>
      <c r="G266" s="849"/>
      <c r="H266" s="849"/>
      <c r="I266" s="849"/>
      <c r="J266" s="849">
        <v>1</v>
      </c>
      <c r="K266" s="849">
        <v>1386.65</v>
      </c>
      <c r="L266" s="849">
        <v>1</v>
      </c>
      <c r="M266" s="849">
        <v>1386.65</v>
      </c>
      <c r="N266" s="849"/>
      <c r="O266" s="849"/>
      <c r="P266" s="837"/>
      <c r="Q266" s="850"/>
    </row>
    <row r="267" spans="1:17" ht="14.4" customHeight="1" x14ac:dyDescent="0.3">
      <c r="A267" s="831" t="s">
        <v>590</v>
      </c>
      <c r="B267" s="832" t="s">
        <v>3460</v>
      </c>
      <c r="C267" s="832" t="s">
        <v>3724</v>
      </c>
      <c r="D267" s="832" t="s">
        <v>3979</v>
      </c>
      <c r="E267" s="832" t="s">
        <v>3980</v>
      </c>
      <c r="F267" s="849"/>
      <c r="G267" s="849"/>
      <c r="H267" s="849"/>
      <c r="I267" s="849"/>
      <c r="J267" s="849">
        <v>1</v>
      </c>
      <c r="K267" s="849">
        <v>9139.69</v>
      </c>
      <c r="L267" s="849">
        <v>1</v>
      </c>
      <c r="M267" s="849">
        <v>9139.69</v>
      </c>
      <c r="N267" s="849">
        <v>1</v>
      </c>
      <c r="O267" s="849">
        <v>9139.69</v>
      </c>
      <c r="P267" s="837">
        <v>1</v>
      </c>
      <c r="Q267" s="850">
        <v>9139.69</v>
      </c>
    </row>
    <row r="268" spans="1:17" ht="14.4" customHeight="1" x14ac:dyDescent="0.3">
      <c r="A268" s="831" t="s">
        <v>590</v>
      </c>
      <c r="B268" s="832" t="s">
        <v>3460</v>
      </c>
      <c r="C268" s="832" t="s">
        <v>3724</v>
      </c>
      <c r="D268" s="832" t="s">
        <v>3981</v>
      </c>
      <c r="E268" s="832" t="s">
        <v>3982</v>
      </c>
      <c r="F268" s="849">
        <v>1</v>
      </c>
      <c r="G268" s="849">
        <v>2829.27</v>
      </c>
      <c r="H268" s="849"/>
      <c r="I268" s="849">
        <v>2829.27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" customHeight="1" x14ac:dyDescent="0.3">
      <c r="A269" s="831" t="s">
        <v>590</v>
      </c>
      <c r="B269" s="832" t="s">
        <v>3460</v>
      </c>
      <c r="C269" s="832" t="s">
        <v>3724</v>
      </c>
      <c r="D269" s="832" t="s">
        <v>3983</v>
      </c>
      <c r="E269" s="832" t="s">
        <v>3984</v>
      </c>
      <c r="F269" s="849">
        <v>21</v>
      </c>
      <c r="G269" s="849">
        <v>680766.45000000007</v>
      </c>
      <c r="H269" s="849">
        <v>1.9090909090909092</v>
      </c>
      <c r="I269" s="849">
        <v>32417.450000000004</v>
      </c>
      <c r="J269" s="849">
        <v>11</v>
      </c>
      <c r="K269" s="849">
        <v>356591.95</v>
      </c>
      <c r="L269" s="849">
        <v>1</v>
      </c>
      <c r="M269" s="849">
        <v>32417.45</v>
      </c>
      <c r="N269" s="849">
        <v>8</v>
      </c>
      <c r="O269" s="849">
        <v>226240.12</v>
      </c>
      <c r="P269" s="837">
        <v>0.6344510020487002</v>
      </c>
      <c r="Q269" s="850">
        <v>28280.014999999999</v>
      </c>
    </row>
    <row r="270" spans="1:17" ht="14.4" customHeight="1" x14ac:dyDescent="0.3">
      <c r="A270" s="831" t="s">
        <v>590</v>
      </c>
      <c r="B270" s="832" t="s">
        <v>3460</v>
      </c>
      <c r="C270" s="832" t="s">
        <v>3724</v>
      </c>
      <c r="D270" s="832" t="s">
        <v>3983</v>
      </c>
      <c r="E270" s="832" t="s">
        <v>3985</v>
      </c>
      <c r="F270" s="849">
        <v>8</v>
      </c>
      <c r="G270" s="849">
        <v>259339.60000000003</v>
      </c>
      <c r="H270" s="849">
        <v>4.0000000000000009</v>
      </c>
      <c r="I270" s="849">
        <v>32417.450000000004</v>
      </c>
      <c r="J270" s="849">
        <v>2</v>
      </c>
      <c r="K270" s="849">
        <v>64834.9</v>
      </c>
      <c r="L270" s="849">
        <v>1</v>
      </c>
      <c r="M270" s="849">
        <v>32417.45</v>
      </c>
      <c r="N270" s="849">
        <v>3</v>
      </c>
      <c r="O270" s="849">
        <v>97252.35</v>
      </c>
      <c r="P270" s="837">
        <v>1.5</v>
      </c>
      <c r="Q270" s="850">
        <v>32417.45</v>
      </c>
    </row>
    <row r="271" spans="1:17" ht="14.4" customHeight="1" x14ac:dyDescent="0.3">
      <c r="A271" s="831" t="s">
        <v>590</v>
      </c>
      <c r="B271" s="832" t="s">
        <v>3460</v>
      </c>
      <c r="C271" s="832" t="s">
        <v>3724</v>
      </c>
      <c r="D271" s="832" t="s">
        <v>3986</v>
      </c>
      <c r="E271" s="832" t="s">
        <v>3987</v>
      </c>
      <c r="F271" s="849">
        <v>21</v>
      </c>
      <c r="G271" s="849">
        <v>376629.96000000008</v>
      </c>
      <c r="H271" s="849">
        <v>1.9090909090909094</v>
      </c>
      <c r="I271" s="849">
        <v>17934.760000000002</v>
      </c>
      <c r="J271" s="849">
        <v>11</v>
      </c>
      <c r="K271" s="849">
        <v>197282.36000000002</v>
      </c>
      <c r="L271" s="849">
        <v>1</v>
      </c>
      <c r="M271" s="849">
        <v>17934.760000000002</v>
      </c>
      <c r="N271" s="849">
        <v>8</v>
      </c>
      <c r="O271" s="849">
        <v>124057.76</v>
      </c>
      <c r="P271" s="837">
        <v>0.62883351557635458</v>
      </c>
      <c r="Q271" s="850">
        <v>15507.22</v>
      </c>
    </row>
    <row r="272" spans="1:17" ht="14.4" customHeight="1" x14ac:dyDescent="0.3">
      <c r="A272" s="831" t="s">
        <v>590</v>
      </c>
      <c r="B272" s="832" t="s">
        <v>3460</v>
      </c>
      <c r="C272" s="832" t="s">
        <v>3724</v>
      </c>
      <c r="D272" s="832" t="s">
        <v>3986</v>
      </c>
      <c r="E272" s="832" t="s">
        <v>3985</v>
      </c>
      <c r="F272" s="849">
        <v>8</v>
      </c>
      <c r="G272" s="849">
        <v>143478.07999999999</v>
      </c>
      <c r="H272" s="849">
        <v>8</v>
      </c>
      <c r="I272" s="849">
        <v>17934.759999999998</v>
      </c>
      <c r="J272" s="849">
        <v>1</v>
      </c>
      <c r="K272" s="849">
        <v>17934.759999999998</v>
      </c>
      <c r="L272" s="849">
        <v>1</v>
      </c>
      <c r="M272" s="849">
        <v>17934.759999999998</v>
      </c>
      <c r="N272" s="849">
        <v>3</v>
      </c>
      <c r="O272" s="849">
        <v>53804.28</v>
      </c>
      <c r="P272" s="837">
        <v>3</v>
      </c>
      <c r="Q272" s="850">
        <v>17934.759999999998</v>
      </c>
    </row>
    <row r="273" spans="1:17" ht="14.4" customHeight="1" x14ac:dyDescent="0.3">
      <c r="A273" s="831" t="s">
        <v>590</v>
      </c>
      <c r="B273" s="832" t="s">
        <v>3460</v>
      </c>
      <c r="C273" s="832" t="s">
        <v>3724</v>
      </c>
      <c r="D273" s="832" t="s">
        <v>3988</v>
      </c>
      <c r="E273" s="832" t="s">
        <v>3989</v>
      </c>
      <c r="F273" s="849">
        <v>22</v>
      </c>
      <c r="G273" s="849">
        <v>189065.14</v>
      </c>
      <c r="H273" s="849">
        <v>2.1999999999999997</v>
      </c>
      <c r="I273" s="849">
        <v>8593.8700000000008</v>
      </c>
      <c r="J273" s="849">
        <v>10</v>
      </c>
      <c r="K273" s="849">
        <v>85938.700000000012</v>
      </c>
      <c r="L273" s="849">
        <v>1</v>
      </c>
      <c r="M273" s="849">
        <v>8593.8700000000008</v>
      </c>
      <c r="N273" s="849">
        <v>9</v>
      </c>
      <c r="O273" s="849">
        <v>69818.569999999992</v>
      </c>
      <c r="P273" s="837">
        <v>0.81242292471261468</v>
      </c>
      <c r="Q273" s="850">
        <v>7757.6188888888883</v>
      </c>
    </row>
    <row r="274" spans="1:17" ht="14.4" customHeight="1" x14ac:dyDescent="0.3">
      <c r="A274" s="831" t="s">
        <v>590</v>
      </c>
      <c r="B274" s="832" t="s">
        <v>3460</v>
      </c>
      <c r="C274" s="832" t="s">
        <v>3724</v>
      </c>
      <c r="D274" s="832" t="s">
        <v>3988</v>
      </c>
      <c r="E274" s="832" t="s">
        <v>3990</v>
      </c>
      <c r="F274" s="849">
        <v>9</v>
      </c>
      <c r="G274" s="849">
        <v>77344.83</v>
      </c>
      <c r="H274" s="849">
        <v>4.5</v>
      </c>
      <c r="I274" s="849">
        <v>8593.8700000000008</v>
      </c>
      <c r="J274" s="849">
        <v>2</v>
      </c>
      <c r="K274" s="849">
        <v>17187.740000000002</v>
      </c>
      <c r="L274" s="849">
        <v>1</v>
      </c>
      <c r="M274" s="849">
        <v>8593.8700000000008</v>
      </c>
      <c r="N274" s="849">
        <v>3</v>
      </c>
      <c r="O274" s="849">
        <v>25781.61</v>
      </c>
      <c r="P274" s="837">
        <v>1.5</v>
      </c>
      <c r="Q274" s="850">
        <v>8593.8700000000008</v>
      </c>
    </row>
    <row r="275" spans="1:17" ht="14.4" customHeight="1" x14ac:dyDescent="0.3">
      <c r="A275" s="831" t="s">
        <v>590</v>
      </c>
      <c r="B275" s="832" t="s">
        <v>3460</v>
      </c>
      <c r="C275" s="832" t="s">
        <v>3724</v>
      </c>
      <c r="D275" s="832" t="s">
        <v>3991</v>
      </c>
      <c r="E275" s="832" t="s">
        <v>3992</v>
      </c>
      <c r="F275" s="849">
        <v>8</v>
      </c>
      <c r="G275" s="849">
        <v>42347.040000000001</v>
      </c>
      <c r="H275" s="849">
        <v>8</v>
      </c>
      <c r="I275" s="849">
        <v>5293.38</v>
      </c>
      <c r="J275" s="849">
        <v>1</v>
      </c>
      <c r="K275" s="849">
        <v>5293.38</v>
      </c>
      <c r="L275" s="849">
        <v>1</v>
      </c>
      <c r="M275" s="849">
        <v>5293.38</v>
      </c>
      <c r="N275" s="849">
        <v>3</v>
      </c>
      <c r="O275" s="849">
        <v>15880.14</v>
      </c>
      <c r="P275" s="837">
        <v>3</v>
      </c>
      <c r="Q275" s="850">
        <v>5293.38</v>
      </c>
    </row>
    <row r="276" spans="1:17" ht="14.4" customHeight="1" x14ac:dyDescent="0.3">
      <c r="A276" s="831" t="s">
        <v>590</v>
      </c>
      <c r="B276" s="832" t="s">
        <v>3460</v>
      </c>
      <c r="C276" s="832" t="s">
        <v>3724</v>
      </c>
      <c r="D276" s="832" t="s">
        <v>3991</v>
      </c>
      <c r="E276" s="832" t="s">
        <v>3993</v>
      </c>
      <c r="F276" s="849">
        <v>21</v>
      </c>
      <c r="G276" s="849">
        <v>111160.98000000001</v>
      </c>
      <c r="H276" s="849">
        <v>1.9090909090909092</v>
      </c>
      <c r="I276" s="849">
        <v>5293.38</v>
      </c>
      <c r="J276" s="849">
        <v>11</v>
      </c>
      <c r="K276" s="849">
        <v>58227.18</v>
      </c>
      <c r="L276" s="849">
        <v>1</v>
      </c>
      <c r="M276" s="849">
        <v>5293.38</v>
      </c>
      <c r="N276" s="849">
        <v>7</v>
      </c>
      <c r="O276" s="849">
        <v>33440.160000000003</v>
      </c>
      <c r="P276" s="837">
        <v>0.57430498952551035</v>
      </c>
      <c r="Q276" s="850">
        <v>4777.1657142857148</v>
      </c>
    </row>
    <row r="277" spans="1:17" ht="14.4" customHeight="1" x14ac:dyDescent="0.3">
      <c r="A277" s="831" t="s">
        <v>590</v>
      </c>
      <c r="B277" s="832" t="s">
        <v>3460</v>
      </c>
      <c r="C277" s="832" t="s">
        <v>3724</v>
      </c>
      <c r="D277" s="832" t="s">
        <v>3994</v>
      </c>
      <c r="E277" s="832" t="s">
        <v>3995</v>
      </c>
      <c r="F277" s="849">
        <v>2</v>
      </c>
      <c r="G277" s="849">
        <v>36790</v>
      </c>
      <c r="H277" s="849">
        <v>2</v>
      </c>
      <c r="I277" s="849">
        <v>18395</v>
      </c>
      <c r="J277" s="849">
        <v>1</v>
      </c>
      <c r="K277" s="849">
        <v>18395</v>
      </c>
      <c r="L277" s="849">
        <v>1</v>
      </c>
      <c r="M277" s="849">
        <v>18395</v>
      </c>
      <c r="N277" s="849"/>
      <c r="O277" s="849"/>
      <c r="P277" s="837"/>
      <c r="Q277" s="850"/>
    </row>
    <row r="278" spans="1:17" ht="14.4" customHeight="1" x14ac:dyDescent="0.3">
      <c r="A278" s="831" t="s">
        <v>590</v>
      </c>
      <c r="B278" s="832" t="s">
        <v>3460</v>
      </c>
      <c r="C278" s="832" t="s">
        <v>3724</v>
      </c>
      <c r="D278" s="832" t="s">
        <v>3996</v>
      </c>
      <c r="E278" s="832" t="s">
        <v>3997</v>
      </c>
      <c r="F278" s="849">
        <v>1</v>
      </c>
      <c r="G278" s="849">
        <v>39790</v>
      </c>
      <c r="H278" s="849">
        <v>1</v>
      </c>
      <c r="I278" s="849">
        <v>39790</v>
      </c>
      <c r="J278" s="849">
        <v>1</v>
      </c>
      <c r="K278" s="849">
        <v>39790</v>
      </c>
      <c r="L278" s="849">
        <v>1</v>
      </c>
      <c r="M278" s="849">
        <v>39790</v>
      </c>
      <c r="N278" s="849"/>
      <c r="O278" s="849"/>
      <c r="P278" s="837"/>
      <c r="Q278" s="850"/>
    </row>
    <row r="279" spans="1:17" ht="14.4" customHeight="1" x14ac:dyDescent="0.3">
      <c r="A279" s="831" t="s">
        <v>590</v>
      </c>
      <c r="B279" s="832" t="s">
        <v>3460</v>
      </c>
      <c r="C279" s="832" t="s">
        <v>3724</v>
      </c>
      <c r="D279" s="832" t="s">
        <v>3998</v>
      </c>
      <c r="E279" s="832" t="s">
        <v>3999</v>
      </c>
      <c r="F279" s="849">
        <v>3</v>
      </c>
      <c r="G279" s="849">
        <v>22539</v>
      </c>
      <c r="H279" s="849">
        <v>0.5</v>
      </c>
      <c r="I279" s="849">
        <v>7513</v>
      </c>
      <c r="J279" s="849">
        <v>6</v>
      </c>
      <c r="K279" s="849">
        <v>45078</v>
      </c>
      <c r="L279" s="849">
        <v>1</v>
      </c>
      <c r="M279" s="849">
        <v>7513</v>
      </c>
      <c r="N279" s="849">
        <v>11</v>
      </c>
      <c r="O279" s="849">
        <v>81508.820000000007</v>
      </c>
      <c r="P279" s="837">
        <v>1.808172944673677</v>
      </c>
      <c r="Q279" s="850">
        <v>7409.8927272727278</v>
      </c>
    </row>
    <row r="280" spans="1:17" ht="14.4" customHeight="1" x14ac:dyDescent="0.3">
      <c r="A280" s="831" t="s">
        <v>590</v>
      </c>
      <c r="B280" s="832" t="s">
        <v>3460</v>
      </c>
      <c r="C280" s="832" t="s">
        <v>3724</v>
      </c>
      <c r="D280" s="832" t="s">
        <v>3998</v>
      </c>
      <c r="E280" s="832" t="s">
        <v>4000</v>
      </c>
      <c r="F280" s="849">
        <v>13</v>
      </c>
      <c r="G280" s="849">
        <v>97669</v>
      </c>
      <c r="H280" s="849">
        <v>2.1666666666666665</v>
      </c>
      <c r="I280" s="849">
        <v>7513</v>
      </c>
      <c r="J280" s="849">
        <v>6</v>
      </c>
      <c r="K280" s="849">
        <v>45078</v>
      </c>
      <c r="L280" s="849">
        <v>1</v>
      </c>
      <c r="M280" s="849">
        <v>7513</v>
      </c>
      <c r="N280" s="849">
        <v>6</v>
      </c>
      <c r="O280" s="849">
        <v>43943.82</v>
      </c>
      <c r="P280" s="837">
        <v>0.97483961134034336</v>
      </c>
      <c r="Q280" s="850">
        <v>7323.97</v>
      </c>
    </row>
    <row r="281" spans="1:17" ht="14.4" customHeight="1" x14ac:dyDescent="0.3">
      <c r="A281" s="831" t="s">
        <v>590</v>
      </c>
      <c r="B281" s="832" t="s">
        <v>3460</v>
      </c>
      <c r="C281" s="832" t="s">
        <v>3724</v>
      </c>
      <c r="D281" s="832" t="s">
        <v>4001</v>
      </c>
      <c r="E281" s="832" t="s">
        <v>4002</v>
      </c>
      <c r="F281" s="849"/>
      <c r="G281" s="849"/>
      <c r="H281" s="849"/>
      <c r="I281" s="849"/>
      <c r="J281" s="849">
        <v>1</v>
      </c>
      <c r="K281" s="849">
        <v>8115.76</v>
      </c>
      <c r="L281" s="849">
        <v>1</v>
      </c>
      <c r="M281" s="849">
        <v>8115.76</v>
      </c>
      <c r="N281" s="849"/>
      <c r="O281" s="849"/>
      <c r="P281" s="837"/>
      <c r="Q281" s="850"/>
    </row>
    <row r="282" spans="1:17" ht="14.4" customHeight="1" x14ac:dyDescent="0.3">
      <c r="A282" s="831" t="s">
        <v>590</v>
      </c>
      <c r="B282" s="832" t="s">
        <v>3460</v>
      </c>
      <c r="C282" s="832" t="s">
        <v>3724</v>
      </c>
      <c r="D282" s="832" t="s">
        <v>4003</v>
      </c>
      <c r="E282" s="832" t="s">
        <v>4004</v>
      </c>
      <c r="F282" s="849"/>
      <c r="G282" s="849"/>
      <c r="H282" s="849"/>
      <c r="I282" s="849"/>
      <c r="J282" s="849">
        <v>6</v>
      </c>
      <c r="K282" s="849">
        <v>42271.199999999997</v>
      </c>
      <c r="L282" s="849">
        <v>1</v>
      </c>
      <c r="M282" s="849">
        <v>7045.2</v>
      </c>
      <c r="N282" s="849">
        <v>3</v>
      </c>
      <c r="O282" s="849">
        <v>21135.599999999999</v>
      </c>
      <c r="P282" s="837">
        <v>0.5</v>
      </c>
      <c r="Q282" s="850">
        <v>7045.2</v>
      </c>
    </row>
    <row r="283" spans="1:17" ht="14.4" customHeight="1" x14ac:dyDescent="0.3">
      <c r="A283" s="831" t="s">
        <v>590</v>
      </c>
      <c r="B283" s="832" t="s">
        <v>3460</v>
      </c>
      <c r="C283" s="832" t="s">
        <v>3724</v>
      </c>
      <c r="D283" s="832" t="s">
        <v>4003</v>
      </c>
      <c r="E283" s="832" t="s">
        <v>4005</v>
      </c>
      <c r="F283" s="849">
        <v>5</v>
      </c>
      <c r="G283" s="849">
        <v>35226</v>
      </c>
      <c r="H283" s="849">
        <v>1.6666666666666667</v>
      </c>
      <c r="I283" s="849">
        <v>7045.2</v>
      </c>
      <c r="J283" s="849">
        <v>3</v>
      </c>
      <c r="K283" s="849">
        <v>21135.599999999999</v>
      </c>
      <c r="L283" s="849">
        <v>1</v>
      </c>
      <c r="M283" s="849">
        <v>7045.2</v>
      </c>
      <c r="N283" s="849">
        <v>6</v>
      </c>
      <c r="O283" s="849">
        <v>42271.199999999997</v>
      </c>
      <c r="P283" s="837">
        <v>2</v>
      </c>
      <c r="Q283" s="850">
        <v>7045.2</v>
      </c>
    </row>
    <row r="284" spans="1:17" ht="14.4" customHeight="1" x14ac:dyDescent="0.3">
      <c r="A284" s="831" t="s">
        <v>590</v>
      </c>
      <c r="B284" s="832" t="s">
        <v>3460</v>
      </c>
      <c r="C284" s="832" t="s">
        <v>3724</v>
      </c>
      <c r="D284" s="832" t="s">
        <v>4006</v>
      </c>
      <c r="E284" s="832" t="s">
        <v>4007</v>
      </c>
      <c r="F284" s="849">
        <v>41</v>
      </c>
      <c r="G284" s="849">
        <v>65108</v>
      </c>
      <c r="H284" s="849"/>
      <c r="I284" s="849">
        <v>1588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590</v>
      </c>
      <c r="B285" s="832" t="s">
        <v>3460</v>
      </c>
      <c r="C285" s="832" t="s">
        <v>3724</v>
      </c>
      <c r="D285" s="832" t="s">
        <v>4008</v>
      </c>
      <c r="E285" s="832" t="s">
        <v>4009</v>
      </c>
      <c r="F285" s="849">
        <v>28</v>
      </c>
      <c r="G285" s="849">
        <v>70112</v>
      </c>
      <c r="H285" s="849"/>
      <c r="I285" s="849">
        <v>2504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" customHeight="1" x14ac:dyDescent="0.3">
      <c r="A286" s="831" t="s">
        <v>590</v>
      </c>
      <c r="B286" s="832" t="s">
        <v>3460</v>
      </c>
      <c r="C286" s="832" t="s">
        <v>3724</v>
      </c>
      <c r="D286" s="832" t="s">
        <v>4010</v>
      </c>
      <c r="E286" s="832" t="s">
        <v>4011</v>
      </c>
      <c r="F286" s="849">
        <v>2</v>
      </c>
      <c r="G286" s="849">
        <v>43984.800000000003</v>
      </c>
      <c r="H286" s="849">
        <v>1</v>
      </c>
      <c r="I286" s="849">
        <v>21992.400000000001</v>
      </c>
      <c r="J286" s="849">
        <v>2</v>
      </c>
      <c r="K286" s="849">
        <v>43984.800000000003</v>
      </c>
      <c r="L286" s="849">
        <v>1</v>
      </c>
      <c r="M286" s="849">
        <v>21992.400000000001</v>
      </c>
      <c r="N286" s="849">
        <v>5</v>
      </c>
      <c r="O286" s="849">
        <v>109962.00000000001</v>
      </c>
      <c r="P286" s="837">
        <v>2.5</v>
      </c>
      <c r="Q286" s="850">
        <v>21992.400000000001</v>
      </c>
    </row>
    <row r="287" spans="1:17" ht="14.4" customHeight="1" x14ac:dyDescent="0.3">
      <c r="A287" s="831" t="s">
        <v>590</v>
      </c>
      <c r="B287" s="832" t="s">
        <v>3460</v>
      </c>
      <c r="C287" s="832" t="s">
        <v>3724</v>
      </c>
      <c r="D287" s="832" t="s">
        <v>4012</v>
      </c>
      <c r="E287" s="832" t="s">
        <v>4011</v>
      </c>
      <c r="F287" s="849">
        <v>2</v>
      </c>
      <c r="G287" s="849">
        <v>24891</v>
      </c>
      <c r="H287" s="849">
        <v>1</v>
      </c>
      <c r="I287" s="849">
        <v>12445.5</v>
      </c>
      <c r="J287" s="849">
        <v>2</v>
      </c>
      <c r="K287" s="849">
        <v>24891</v>
      </c>
      <c r="L287" s="849">
        <v>1</v>
      </c>
      <c r="M287" s="849">
        <v>12445.5</v>
      </c>
      <c r="N287" s="849">
        <v>5</v>
      </c>
      <c r="O287" s="849">
        <v>62227.5</v>
      </c>
      <c r="P287" s="837">
        <v>2.5</v>
      </c>
      <c r="Q287" s="850">
        <v>12445.5</v>
      </c>
    </row>
    <row r="288" spans="1:17" ht="14.4" customHeight="1" x14ac:dyDescent="0.3">
      <c r="A288" s="831" t="s">
        <v>590</v>
      </c>
      <c r="B288" s="832" t="s">
        <v>3460</v>
      </c>
      <c r="C288" s="832" t="s">
        <v>3724</v>
      </c>
      <c r="D288" s="832" t="s">
        <v>4013</v>
      </c>
      <c r="E288" s="832" t="s">
        <v>4011</v>
      </c>
      <c r="F288" s="849">
        <v>2</v>
      </c>
      <c r="G288" s="849">
        <v>10586.6</v>
      </c>
      <c r="H288" s="849">
        <v>1</v>
      </c>
      <c r="I288" s="849">
        <v>5293.3</v>
      </c>
      <c r="J288" s="849">
        <v>2</v>
      </c>
      <c r="K288" s="849">
        <v>10586.6</v>
      </c>
      <c r="L288" s="849">
        <v>1</v>
      </c>
      <c r="M288" s="849">
        <v>5293.3</v>
      </c>
      <c r="N288" s="849">
        <v>5</v>
      </c>
      <c r="O288" s="849">
        <v>26466.5</v>
      </c>
      <c r="P288" s="837">
        <v>2.5</v>
      </c>
      <c r="Q288" s="850">
        <v>5293.3</v>
      </c>
    </row>
    <row r="289" spans="1:17" ht="14.4" customHeight="1" x14ac:dyDescent="0.3">
      <c r="A289" s="831" t="s">
        <v>590</v>
      </c>
      <c r="B289" s="832" t="s">
        <v>3460</v>
      </c>
      <c r="C289" s="832" t="s">
        <v>3724</v>
      </c>
      <c r="D289" s="832" t="s">
        <v>4014</v>
      </c>
      <c r="E289" s="832" t="s">
        <v>4015</v>
      </c>
      <c r="F289" s="849"/>
      <c r="G289" s="849"/>
      <c r="H289" s="849"/>
      <c r="I289" s="849"/>
      <c r="J289" s="849">
        <v>1</v>
      </c>
      <c r="K289" s="849">
        <v>22074</v>
      </c>
      <c r="L289" s="849">
        <v>1</v>
      </c>
      <c r="M289" s="849">
        <v>22074</v>
      </c>
      <c r="N289" s="849"/>
      <c r="O289" s="849"/>
      <c r="P289" s="837"/>
      <c r="Q289" s="850"/>
    </row>
    <row r="290" spans="1:17" ht="14.4" customHeight="1" x14ac:dyDescent="0.3">
      <c r="A290" s="831" t="s">
        <v>590</v>
      </c>
      <c r="B290" s="832" t="s">
        <v>3460</v>
      </c>
      <c r="C290" s="832" t="s">
        <v>3724</v>
      </c>
      <c r="D290" s="832" t="s">
        <v>4014</v>
      </c>
      <c r="E290" s="832" t="s">
        <v>4016</v>
      </c>
      <c r="F290" s="849"/>
      <c r="G290" s="849"/>
      <c r="H290" s="849"/>
      <c r="I290" s="849"/>
      <c r="J290" s="849"/>
      <c r="K290" s="849"/>
      <c r="L290" s="849"/>
      <c r="M290" s="849"/>
      <c r="N290" s="849">
        <v>1</v>
      </c>
      <c r="O290" s="849">
        <v>22074</v>
      </c>
      <c r="P290" s="837"/>
      <c r="Q290" s="850">
        <v>22074</v>
      </c>
    </row>
    <row r="291" spans="1:17" ht="14.4" customHeight="1" x14ac:dyDescent="0.3">
      <c r="A291" s="831" t="s">
        <v>590</v>
      </c>
      <c r="B291" s="832" t="s">
        <v>3460</v>
      </c>
      <c r="C291" s="832" t="s">
        <v>3724</v>
      </c>
      <c r="D291" s="832" t="s">
        <v>4017</v>
      </c>
      <c r="E291" s="832" t="s">
        <v>3937</v>
      </c>
      <c r="F291" s="849"/>
      <c r="G291" s="849"/>
      <c r="H291" s="849"/>
      <c r="I291" s="849"/>
      <c r="J291" s="849">
        <v>4</v>
      </c>
      <c r="K291" s="849">
        <v>8353.2000000000007</v>
      </c>
      <c r="L291" s="849">
        <v>1</v>
      </c>
      <c r="M291" s="849">
        <v>2088.3000000000002</v>
      </c>
      <c r="N291" s="849">
        <v>4</v>
      </c>
      <c r="O291" s="849">
        <v>8353.2000000000007</v>
      </c>
      <c r="P291" s="837">
        <v>1</v>
      </c>
      <c r="Q291" s="850">
        <v>2088.3000000000002</v>
      </c>
    </row>
    <row r="292" spans="1:17" ht="14.4" customHeight="1" x14ac:dyDescent="0.3">
      <c r="A292" s="831" t="s">
        <v>590</v>
      </c>
      <c r="B292" s="832" t="s">
        <v>3460</v>
      </c>
      <c r="C292" s="832" t="s">
        <v>3724</v>
      </c>
      <c r="D292" s="832" t="s">
        <v>4018</v>
      </c>
      <c r="E292" s="832" t="s">
        <v>4019</v>
      </c>
      <c r="F292" s="849"/>
      <c r="G292" s="849"/>
      <c r="H292" s="849"/>
      <c r="I292" s="849"/>
      <c r="J292" s="849">
        <v>1</v>
      </c>
      <c r="K292" s="849">
        <v>14966</v>
      </c>
      <c r="L292" s="849">
        <v>1</v>
      </c>
      <c r="M292" s="849">
        <v>14966</v>
      </c>
      <c r="N292" s="849"/>
      <c r="O292" s="849"/>
      <c r="P292" s="837"/>
      <c r="Q292" s="850"/>
    </row>
    <row r="293" spans="1:17" ht="14.4" customHeight="1" x14ac:dyDescent="0.3">
      <c r="A293" s="831" t="s">
        <v>590</v>
      </c>
      <c r="B293" s="832" t="s">
        <v>3460</v>
      </c>
      <c r="C293" s="832" t="s">
        <v>3724</v>
      </c>
      <c r="D293" s="832" t="s">
        <v>4018</v>
      </c>
      <c r="E293" s="832" t="s">
        <v>4020</v>
      </c>
      <c r="F293" s="849">
        <v>1</v>
      </c>
      <c r="G293" s="849">
        <v>14966</v>
      </c>
      <c r="H293" s="849"/>
      <c r="I293" s="849">
        <v>14966</v>
      </c>
      <c r="J293" s="849"/>
      <c r="K293" s="849"/>
      <c r="L293" s="849"/>
      <c r="M293" s="849"/>
      <c r="N293" s="849">
        <v>1</v>
      </c>
      <c r="O293" s="849">
        <v>14966</v>
      </c>
      <c r="P293" s="837"/>
      <c r="Q293" s="850">
        <v>14966</v>
      </c>
    </row>
    <row r="294" spans="1:17" ht="14.4" customHeight="1" x14ac:dyDescent="0.3">
      <c r="A294" s="831" t="s">
        <v>590</v>
      </c>
      <c r="B294" s="832" t="s">
        <v>3460</v>
      </c>
      <c r="C294" s="832" t="s">
        <v>3724</v>
      </c>
      <c r="D294" s="832" t="s">
        <v>4021</v>
      </c>
      <c r="E294" s="832" t="s">
        <v>4022</v>
      </c>
      <c r="F294" s="849">
        <v>2</v>
      </c>
      <c r="G294" s="849">
        <v>13362</v>
      </c>
      <c r="H294" s="849">
        <v>0.33333333333333331</v>
      </c>
      <c r="I294" s="849">
        <v>6681</v>
      </c>
      <c r="J294" s="849">
        <v>6</v>
      </c>
      <c r="K294" s="849">
        <v>40086</v>
      </c>
      <c r="L294" s="849">
        <v>1</v>
      </c>
      <c r="M294" s="849">
        <v>6681</v>
      </c>
      <c r="N294" s="849">
        <v>10</v>
      </c>
      <c r="O294" s="849">
        <v>66810</v>
      </c>
      <c r="P294" s="837">
        <v>1.6666666666666667</v>
      </c>
      <c r="Q294" s="850">
        <v>6681</v>
      </c>
    </row>
    <row r="295" spans="1:17" ht="14.4" customHeight="1" x14ac:dyDescent="0.3">
      <c r="A295" s="831" t="s">
        <v>590</v>
      </c>
      <c r="B295" s="832" t="s">
        <v>3460</v>
      </c>
      <c r="C295" s="832" t="s">
        <v>3724</v>
      </c>
      <c r="D295" s="832" t="s">
        <v>4021</v>
      </c>
      <c r="E295" s="832" t="s">
        <v>4023</v>
      </c>
      <c r="F295" s="849">
        <v>7</v>
      </c>
      <c r="G295" s="849">
        <v>46767</v>
      </c>
      <c r="H295" s="849">
        <v>0.875</v>
      </c>
      <c r="I295" s="849">
        <v>6681</v>
      </c>
      <c r="J295" s="849">
        <v>8</v>
      </c>
      <c r="K295" s="849">
        <v>53448</v>
      </c>
      <c r="L295" s="849">
        <v>1</v>
      </c>
      <c r="M295" s="849">
        <v>6681</v>
      </c>
      <c r="N295" s="849">
        <v>13</v>
      </c>
      <c r="O295" s="849">
        <v>86853</v>
      </c>
      <c r="P295" s="837">
        <v>1.625</v>
      </c>
      <c r="Q295" s="850">
        <v>6681</v>
      </c>
    </row>
    <row r="296" spans="1:17" ht="14.4" customHeight="1" x14ac:dyDescent="0.3">
      <c r="A296" s="831" t="s">
        <v>590</v>
      </c>
      <c r="B296" s="832" t="s">
        <v>3460</v>
      </c>
      <c r="C296" s="832" t="s">
        <v>3724</v>
      </c>
      <c r="D296" s="832" t="s">
        <v>4024</v>
      </c>
      <c r="E296" s="832" t="s">
        <v>4025</v>
      </c>
      <c r="F296" s="849">
        <v>2</v>
      </c>
      <c r="G296" s="849">
        <v>20497.2</v>
      </c>
      <c r="H296" s="849"/>
      <c r="I296" s="849">
        <v>10248.6</v>
      </c>
      <c r="J296" s="849"/>
      <c r="K296" s="849"/>
      <c r="L296" s="849"/>
      <c r="M296" s="849"/>
      <c r="N296" s="849">
        <v>1</v>
      </c>
      <c r="O296" s="849">
        <v>10248.6</v>
      </c>
      <c r="P296" s="837"/>
      <c r="Q296" s="850">
        <v>10248.6</v>
      </c>
    </row>
    <row r="297" spans="1:17" ht="14.4" customHeight="1" x14ac:dyDescent="0.3">
      <c r="A297" s="831" t="s">
        <v>590</v>
      </c>
      <c r="B297" s="832" t="s">
        <v>3460</v>
      </c>
      <c r="C297" s="832" t="s">
        <v>3724</v>
      </c>
      <c r="D297" s="832" t="s">
        <v>4024</v>
      </c>
      <c r="E297" s="832" t="s">
        <v>4026</v>
      </c>
      <c r="F297" s="849">
        <v>2</v>
      </c>
      <c r="G297" s="849">
        <v>20497.2</v>
      </c>
      <c r="H297" s="849">
        <v>1</v>
      </c>
      <c r="I297" s="849">
        <v>10248.6</v>
      </c>
      <c r="J297" s="849">
        <v>2</v>
      </c>
      <c r="K297" s="849">
        <v>20497.2</v>
      </c>
      <c r="L297" s="849">
        <v>1</v>
      </c>
      <c r="M297" s="849">
        <v>10248.6</v>
      </c>
      <c r="N297" s="849">
        <v>1</v>
      </c>
      <c r="O297" s="849">
        <v>10248.6</v>
      </c>
      <c r="P297" s="837">
        <v>0.5</v>
      </c>
      <c r="Q297" s="850">
        <v>10248.6</v>
      </c>
    </row>
    <row r="298" spans="1:17" ht="14.4" customHeight="1" x14ac:dyDescent="0.3">
      <c r="A298" s="831" t="s">
        <v>590</v>
      </c>
      <c r="B298" s="832" t="s">
        <v>3460</v>
      </c>
      <c r="C298" s="832" t="s">
        <v>3724</v>
      </c>
      <c r="D298" s="832" t="s">
        <v>4027</v>
      </c>
      <c r="E298" s="832" t="s">
        <v>4028</v>
      </c>
      <c r="F298" s="849"/>
      <c r="G298" s="849"/>
      <c r="H298" s="849"/>
      <c r="I298" s="849"/>
      <c r="J298" s="849"/>
      <c r="K298" s="849"/>
      <c r="L298" s="849"/>
      <c r="M298" s="849"/>
      <c r="N298" s="849">
        <v>1</v>
      </c>
      <c r="O298" s="849">
        <v>31407</v>
      </c>
      <c r="P298" s="837"/>
      <c r="Q298" s="850">
        <v>31407</v>
      </c>
    </row>
    <row r="299" spans="1:17" ht="14.4" customHeight="1" x14ac:dyDescent="0.3">
      <c r="A299" s="831" t="s">
        <v>590</v>
      </c>
      <c r="B299" s="832" t="s">
        <v>3460</v>
      </c>
      <c r="C299" s="832" t="s">
        <v>3724</v>
      </c>
      <c r="D299" s="832" t="s">
        <v>4029</v>
      </c>
      <c r="E299" s="832" t="s">
        <v>4030</v>
      </c>
      <c r="F299" s="849">
        <v>2</v>
      </c>
      <c r="G299" s="849">
        <v>41247.279999999999</v>
      </c>
      <c r="H299" s="849">
        <v>0.66666666666666663</v>
      </c>
      <c r="I299" s="849">
        <v>20623.64</v>
      </c>
      <c r="J299" s="849">
        <v>3</v>
      </c>
      <c r="K299" s="849">
        <v>61870.92</v>
      </c>
      <c r="L299" s="849">
        <v>1</v>
      </c>
      <c r="M299" s="849">
        <v>20623.64</v>
      </c>
      <c r="N299" s="849"/>
      <c r="O299" s="849"/>
      <c r="P299" s="837"/>
      <c r="Q299" s="850"/>
    </row>
    <row r="300" spans="1:17" ht="14.4" customHeight="1" x14ac:dyDescent="0.3">
      <c r="A300" s="831" t="s">
        <v>590</v>
      </c>
      <c r="B300" s="832" t="s">
        <v>3460</v>
      </c>
      <c r="C300" s="832" t="s">
        <v>3724</v>
      </c>
      <c r="D300" s="832" t="s">
        <v>4029</v>
      </c>
      <c r="E300" s="832" t="s">
        <v>4031</v>
      </c>
      <c r="F300" s="849">
        <v>1</v>
      </c>
      <c r="G300" s="849">
        <v>20623.64</v>
      </c>
      <c r="H300" s="849">
        <v>1</v>
      </c>
      <c r="I300" s="849">
        <v>20623.64</v>
      </c>
      <c r="J300" s="849">
        <v>1</v>
      </c>
      <c r="K300" s="849">
        <v>20623.64</v>
      </c>
      <c r="L300" s="849">
        <v>1</v>
      </c>
      <c r="M300" s="849">
        <v>20623.64</v>
      </c>
      <c r="N300" s="849">
        <v>2</v>
      </c>
      <c r="O300" s="849">
        <v>38603.14</v>
      </c>
      <c r="P300" s="837">
        <v>1.8717908186915597</v>
      </c>
      <c r="Q300" s="850">
        <v>19301.57</v>
      </c>
    </row>
    <row r="301" spans="1:17" ht="14.4" customHeight="1" x14ac:dyDescent="0.3">
      <c r="A301" s="831" t="s">
        <v>590</v>
      </c>
      <c r="B301" s="832" t="s">
        <v>3460</v>
      </c>
      <c r="C301" s="832" t="s">
        <v>3724</v>
      </c>
      <c r="D301" s="832" t="s">
        <v>4032</v>
      </c>
      <c r="E301" s="832" t="s">
        <v>4033</v>
      </c>
      <c r="F301" s="849">
        <v>3</v>
      </c>
      <c r="G301" s="849">
        <v>106862.54999999999</v>
      </c>
      <c r="H301" s="849">
        <v>1.5</v>
      </c>
      <c r="I301" s="849">
        <v>35620.85</v>
      </c>
      <c r="J301" s="849">
        <v>2</v>
      </c>
      <c r="K301" s="849">
        <v>71241.7</v>
      </c>
      <c r="L301" s="849">
        <v>1</v>
      </c>
      <c r="M301" s="849">
        <v>35620.85</v>
      </c>
      <c r="N301" s="849">
        <v>3</v>
      </c>
      <c r="O301" s="849">
        <v>106862.54999999999</v>
      </c>
      <c r="P301" s="837">
        <v>1.5</v>
      </c>
      <c r="Q301" s="850">
        <v>35620.85</v>
      </c>
    </row>
    <row r="302" spans="1:17" ht="14.4" customHeight="1" x14ac:dyDescent="0.3">
      <c r="A302" s="831" t="s">
        <v>590</v>
      </c>
      <c r="B302" s="832" t="s">
        <v>3460</v>
      </c>
      <c r="C302" s="832" t="s">
        <v>3724</v>
      </c>
      <c r="D302" s="832" t="s">
        <v>4032</v>
      </c>
      <c r="E302" s="832" t="s">
        <v>4034</v>
      </c>
      <c r="F302" s="849">
        <v>2</v>
      </c>
      <c r="G302" s="849">
        <v>71241.7</v>
      </c>
      <c r="H302" s="849">
        <v>0.66666666666666674</v>
      </c>
      <c r="I302" s="849">
        <v>35620.85</v>
      </c>
      <c r="J302" s="849">
        <v>3</v>
      </c>
      <c r="K302" s="849">
        <v>106862.54999999999</v>
      </c>
      <c r="L302" s="849">
        <v>1</v>
      </c>
      <c r="M302" s="849">
        <v>35620.85</v>
      </c>
      <c r="N302" s="849">
        <v>3</v>
      </c>
      <c r="O302" s="849">
        <v>106862.54999999999</v>
      </c>
      <c r="P302" s="837">
        <v>1</v>
      </c>
      <c r="Q302" s="850">
        <v>35620.85</v>
      </c>
    </row>
    <row r="303" spans="1:17" ht="14.4" customHeight="1" x14ac:dyDescent="0.3">
      <c r="A303" s="831" t="s">
        <v>590</v>
      </c>
      <c r="B303" s="832" t="s">
        <v>3460</v>
      </c>
      <c r="C303" s="832" t="s">
        <v>3724</v>
      </c>
      <c r="D303" s="832" t="s">
        <v>4035</v>
      </c>
      <c r="E303" s="832" t="s">
        <v>4036</v>
      </c>
      <c r="F303" s="849">
        <v>1</v>
      </c>
      <c r="G303" s="849">
        <v>31132.52</v>
      </c>
      <c r="H303" s="849"/>
      <c r="I303" s="849">
        <v>31132.52</v>
      </c>
      <c r="J303" s="849"/>
      <c r="K303" s="849"/>
      <c r="L303" s="849"/>
      <c r="M303" s="849"/>
      <c r="N303" s="849"/>
      <c r="O303" s="849"/>
      <c r="P303" s="837"/>
      <c r="Q303" s="850"/>
    </row>
    <row r="304" spans="1:17" ht="14.4" customHeight="1" x14ac:dyDescent="0.3">
      <c r="A304" s="831" t="s">
        <v>590</v>
      </c>
      <c r="B304" s="832" t="s">
        <v>3460</v>
      </c>
      <c r="C304" s="832" t="s">
        <v>3724</v>
      </c>
      <c r="D304" s="832" t="s">
        <v>4037</v>
      </c>
      <c r="E304" s="832" t="s">
        <v>4036</v>
      </c>
      <c r="F304" s="849">
        <v>1</v>
      </c>
      <c r="G304" s="849">
        <v>24113.08</v>
      </c>
      <c r="H304" s="849">
        <v>1</v>
      </c>
      <c r="I304" s="849">
        <v>24113.08</v>
      </c>
      <c r="J304" s="849">
        <v>1</v>
      </c>
      <c r="K304" s="849">
        <v>24113.08</v>
      </c>
      <c r="L304" s="849">
        <v>1</v>
      </c>
      <c r="M304" s="849">
        <v>24113.08</v>
      </c>
      <c r="N304" s="849"/>
      <c r="O304" s="849"/>
      <c r="P304" s="837"/>
      <c r="Q304" s="850"/>
    </row>
    <row r="305" spans="1:17" ht="14.4" customHeight="1" x14ac:dyDescent="0.3">
      <c r="A305" s="831" t="s">
        <v>590</v>
      </c>
      <c r="B305" s="832" t="s">
        <v>3460</v>
      </c>
      <c r="C305" s="832" t="s">
        <v>3724</v>
      </c>
      <c r="D305" s="832" t="s">
        <v>4038</v>
      </c>
      <c r="E305" s="832" t="s">
        <v>4039</v>
      </c>
      <c r="F305" s="849"/>
      <c r="G305" s="849"/>
      <c r="H305" s="849"/>
      <c r="I305" s="849"/>
      <c r="J305" s="849">
        <v>1</v>
      </c>
      <c r="K305" s="849">
        <v>23690.61</v>
      </c>
      <c r="L305" s="849">
        <v>1</v>
      </c>
      <c r="M305" s="849">
        <v>23690.61</v>
      </c>
      <c r="N305" s="849"/>
      <c r="O305" s="849"/>
      <c r="P305" s="837"/>
      <c r="Q305" s="850"/>
    </row>
    <row r="306" spans="1:17" ht="14.4" customHeight="1" x14ac:dyDescent="0.3">
      <c r="A306" s="831" t="s">
        <v>590</v>
      </c>
      <c r="B306" s="832" t="s">
        <v>3460</v>
      </c>
      <c r="C306" s="832" t="s">
        <v>3724</v>
      </c>
      <c r="D306" s="832" t="s">
        <v>4038</v>
      </c>
      <c r="E306" s="832" t="s">
        <v>4040</v>
      </c>
      <c r="F306" s="849">
        <v>1</v>
      </c>
      <c r="G306" s="849">
        <v>23690.61</v>
      </c>
      <c r="H306" s="849"/>
      <c r="I306" s="849">
        <v>23690.61</v>
      </c>
      <c r="J306" s="849"/>
      <c r="K306" s="849"/>
      <c r="L306" s="849"/>
      <c r="M306" s="849"/>
      <c r="N306" s="849"/>
      <c r="O306" s="849"/>
      <c r="P306" s="837"/>
      <c r="Q306" s="850"/>
    </row>
    <row r="307" spans="1:17" ht="14.4" customHeight="1" x14ac:dyDescent="0.3">
      <c r="A307" s="831" t="s">
        <v>590</v>
      </c>
      <c r="B307" s="832" t="s">
        <v>3460</v>
      </c>
      <c r="C307" s="832" t="s">
        <v>3724</v>
      </c>
      <c r="D307" s="832" t="s">
        <v>4041</v>
      </c>
      <c r="E307" s="832" t="s">
        <v>4042</v>
      </c>
      <c r="F307" s="849"/>
      <c r="G307" s="849"/>
      <c r="H307" s="849"/>
      <c r="I307" s="849"/>
      <c r="J307" s="849">
        <v>2</v>
      </c>
      <c r="K307" s="849">
        <v>25672.94</v>
      </c>
      <c r="L307" s="849">
        <v>1</v>
      </c>
      <c r="M307" s="849">
        <v>12836.47</v>
      </c>
      <c r="N307" s="849"/>
      <c r="O307" s="849"/>
      <c r="P307" s="837"/>
      <c r="Q307" s="850"/>
    </row>
    <row r="308" spans="1:17" ht="14.4" customHeight="1" x14ac:dyDescent="0.3">
      <c r="A308" s="831" t="s">
        <v>590</v>
      </c>
      <c r="B308" s="832" t="s">
        <v>3460</v>
      </c>
      <c r="C308" s="832" t="s">
        <v>3724</v>
      </c>
      <c r="D308" s="832" t="s">
        <v>4041</v>
      </c>
      <c r="E308" s="832" t="s">
        <v>4036</v>
      </c>
      <c r="F308" s="849">
        <v>1</v>
      </c>
      <c r="G308" s="849">
        <v>12836.47</v>
      </c>
      <c r="H308" s="849"/>
      <c r="I308" s="849">
        <v>12836.47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590</v>
      </c>
      <c r="B309" s="832" t="s">
        <v>3460</v>
      </c>
      <c r="C309" s="832" t="s">
        <v>3724</v>
      </c>
      <c r="D309" s="832" t="s">
        <v>4043</v>
      </c>
      <c r="E309" s="832" t="s">
        <v>4040</v>
      </c>
      <c r="F309" s="849">
        <v>1</v>
      </c>
      <c r="G309" s="849">
        <v>16638.669999999998</v>
      </c>
      <c r="H309" s="849">
        <v>1</v>
      </c>
      <c r="I309" s="849">
        <v>16638.669999999998</v>
      </c>
      <c r="J309" s="849">
        <v>1</v>
      </c>
      <c r="K309" s="849">
        <v>16638.669999999998</v>
      </c>
      <c r="L309" s="849">
        <v>1</v>
      </c>
      <c r="M309" s="849">
        <v>16638.669999999998</v>
      </c>
      <c r="N309" s="849"/>
      <c r="O309" s="849"/>
      <c r="P309" s="837"/>
      <c r="Q309" s="850"/>
    </row>
    <row r="310" spans="1:17" ht="14.4" customHeight="1" x14ac:dyDescent="0.3">
      <c r="A310" s="831" t="s">
        <v>590</v>
      </c>
      <c r="B310" s="832" t="s">
        <v>3460</v>
      </c>
      <c r="C310" s="832" t="s">
        <v>3724</v>
      </c>
      <c r="D310" s="832" t="s">
        <v>4044</v>
      </c>
      <c r="E310" s="832" t="s">
        <v>4042</v>
      </c>
      <c r="F310" s="849"/>
      <c r="G310" s="849"/>
      <c r="H310" s="849"/>
      <c r="I310" s="849"/>
      <c r="J310" s="849">
        <v>2</v>
      </c>
      <c r="K310" s="849">
        <v>25672.94</v>
      </c>
      <c r="L310" s="849">
        <v>1</v>
      </c>
      <c r="M310" s="849">
        <v>12836.47</v>
      </c>
      <c r="N310" s="849"/>
      <c r="O310" s="849"/>
      <c r="P310" s="837"/>
      <c r="Q310" s="850"/>
    </row>
    <row r="311" spans="1:17" ht="14.4" customHeight="1" x14ac:dyDescent="0.3">
      <c r="A311" s="831" t="s">
        <v>590</v>
      </c>
      <c r="B311" s="832" t="s">
        <v>3460</v>
      </c>
      <c r="C311" s="832" t="s">
        <v>3724</v>
      </c>
      <c r="D311" s="832" t="s">
        <v>4044</v>
      </c>
      <c r="E311" s="832" t="s">
        <v>4036</v>
      </c>
      <c r="F311" s="849">
        <v>1</v>
      </c>
      <c r="G311" s="849">
        <v>12836.47</v>
      </c>
      <c r="H311" s="849"/>
      <c r="I311" s="849">
        <v>12836.47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x14ac:dyDescent="0.3">
      <c r="A312" s="831" t="s">
        <v>590</v>
      </c>
      <c r="B312" s="832" t="s">
        <v>3460</v>
      </c>
      <c r="C312" s="832" t="s">
        <v>3724</v>
      </c>
      <c r="D312" s="832" t="s">
        <v>4045</v>
      </c>
      <c r="E312" s="832" t="s">
        <v>4046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11607.27</v>
      </c>
      <c r="P312" s="837"/>
      <c r="Q312" s="850">
        <v>11607.27</v>
      </c>
    </row>
    <row r="313" spans="1:17" ht="14.4" customHeight="1" x14ac:dyDescent="0.3">
      <c r="A313" s="831" t="s">
        <v>590</v>
      </c>
      <c r="B313" s="832" t="s">
        <v>3460</v>
      </c>
      <c r="C313" s="832" t="s">
        <v>3724</v>
      </c>
      <c r="D313" s="832" t="s">
        <v>4047</v>
      </c>
      <c r="E313" s="832" t="s">
        <v>4048</v>
      </c>
      <c r="F313" s="849">
        <v>2</v>
      </c>
      <c r="G313" s="849">
        <v>12764</v>
      </c>
      <c r="H313" s="849"/>
      <c r="I313" s="849">
        <v>6382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" customHeight="1" x14ac:dyDescent="0.3">
      <c r="A314" s="831" t="s">
        <v>590</v>
      </c>
      <c r="B314" s="832" t="s">
        <v>3460</v>
      </c>
      <c r="C314" s="832" t="s">
        <v>3724</v>
      </c>
      <c r="D314" s="832" t="s">
        <v>4047</v>
      </c>
      <c r="E314" s="832" t="s">
        <v>4049</v>
      </c>
      <c r="F314" s="849"/>
      <c r="G314" s="849"/>
      <c r="H314" s="849"/>
      <c r="I314" s="849"/>
      <c r="J314" s="849">
        <v>4</v>
      </c>
      <c r="K314" s="849">
        <v>25528</v>
      </c>
      <c r="L314" s="849">
        <v>1</v>
      </c>
      <c r="M314" s="849">
        <v>6382</v>
      </c>
      <c r="N314" s="849"/>
      <c r="O314" s="849"/>
      <c r="P314" s="837"/>
      <c r="Q314" s="850"/>
    </row>
    <row r="315" spans="1:17" ht="14.4" customHeight="1" x14ac:dyDescent="0.3">
      <c r="A315" s="831" t="s">
        <v>590</v>
      </c>
      <c r="B315" s="832" t="s">
        <v>3460</v>
      </c>
      <c r="C315" s="832" t="s">
        <v>3724</v>
      </c>
      <c r="D315" s="832" t="s">
        <v>4050</v>
      </c>
      <c r="E315" s="832" t="s">
        <v>4051</v>
      </c>
      <c r="F315" s="849">
        <v>7</v>
      </c>
      <c r="G315" s="849">
        <v>5450.2</v>
      </c>
      <c r="H315" s="849">
        <v>2.333333333333333</v>
      </c>
      <c r="I315" s="849">
        <v>778.6</v>
      </c>
      <c r="J315" s="849">
        <v>3</v>
      </c>
      <c r="K315" s="849">
        <v>2335.8000000000002</v>
      </c>
      <c r="L315" s="849">
        <v>1</v>
      </c>
      <c r="M315" s="849">
        <v>778.6</v>
      </c>
      <c r="N315" s="849"/>
      <c r="O315" s="849"/>
      <c r="P315" s="837"/>
      <c r="Q315" s="850"/>
    </row>
    <row r="316" spans="1:17" ht="14.4" customHeight="1" x14ac:dyDescent="0.3">
      <c r="A316" s="831" t="s">
        <v>590</v>
      </c>
      <c r="B316" s="832" t="s">
        <v>3460</v>
      </c>
      <c r="C316" s="832" t="s">
        <v>3724</v>
      </c>
      <c r="D316" s="832" t="s">
        <v>4052</v>
      </c>
      <c r="E316" s="832" t="s">
        <v>4053</v>
      </c>
      <c r="F316" s="849"/>
      <c r="G316" s="849"/>
      <c r="H316" s="849"/>
      <c r="I316" s="849"/>
      <c r="J316" s="849">
        <v>1</v>
      </c>
      <c r="K316" s="849">
        <v>64169.67</v>
      </c>
      <c r="L316" s="849">
        <v>1</v>
      </c>
      <c r="M316" s="849">
        <v>64169.67</v>
      </c>
      <c r="N316" s="849"/>
      <c r="O316" s="849"/>
      <c r="P316" s="837"/>
      <c r="Q316" s="850"/>
    </row>
    <row r="317" spans="1:17" ht="14.4" customHeight="1" x14ac:dyDescent="0.3">
      <c r="A317" s="831" t="s">
        <v>590</v>
      </c>
      <c r="B317" s="832" t="s">
        <v>3460</v>
      </c>
      <c r="C317" s="832" t="s">
        <v>3724</v>
      </c>
      <c r="D317" s="832" t="s">
        <v>4054</v>
      </c>
      <c r="E317" s="832" t="s">
        <v>4053</v>
      </c>
      <c r="F317" s="849"/>
      <c r="G317" s="849"/>
      <c r="H317" s="849"/>
      <c r="I317" s="849"/>
      <c r="J317" s="849">
        <v>1</v>
      </c>
      <c r="K317" s="849">
        <v>53474.71</v>
      </c>
      <c r="L317" s="849">
        <v>1</v>
      </c>
      <c r="M317" s="849">
        <v>53474.71</v>
      </c>
      <c r="N317" s="849"/>
      <c r="O317" s="849"/>
      <c r="P317" s="837"/>
      <c r="Q317" s="850"/>
    </row>
    <row r="318" spans="1:17" ht="14.4" customHeight="1" x14ac:dyDescent="0.3">
      <c r="A318" s="831" t="s">
        <v>590</v>
      </c>
      <c r="B318" s="832" t="s">
        <v>3460</v>
      </c>
      <c r="C318" s="832" t="s">
        <v>3724</v>
      </c>
      <c r="D318" s="832" t="s">
        <v>4055</v>
      </c>
      <c r="E318" s="832" t="s">
        <v>4056</v>
      </c>
      <c r="F318" s="849"/>
      <c r="G318" s="849"/>
      <c r="H318" s="849"/>
      <c r="I318" s="849"/>
      <c r="J318" s="849">
        <v>0</v>
      </c>
      <c r="K318" s="849">
        <v>0</v>
      </c>
      <c r="L318" s="849"/>
      <c r="M318" s="849"/>
      <c r="N318" s="849"/>
      <c r="O318" s="849"/>
      <c r="P318" s="837"/>
      <c r="Q318" s="850"/>
    </row>
    <row r="319" spans="1:17" ht="14.4" customHeight="1" x14ac:dyDescent="0.3">
      <c r="A319" s="831" t="s">
        <v>590</v>
      </c>
      <c r="B319" s="832" t="s">
        <v>3460</v>
      </c>
      <c r="C319" s="832" t="s">
        <v>3724</v>
      </c>
      <c r="D319" s="832" t="s">
        <v>4057</v>
      </c>
      <c r="E319" s="832" t="s">
        <v>4058</v>
      </c>
      <c r="F319" s="849"/>
      <c r="G319" s="849"/>
      <c r="H319" s="849"/>
      <c r="I319" s="849"/>
      <c r="J319" s="849">
        <v>1</v>
      </c>
      <c r="K319" s="849">
        <v>5927.95</v>
      </c>
      <c r="L319" s="849">
        <v>1</v>
      </c>
      <c r="M319" s="849">
        <v>5927.95</v>
      </c>
      <c r="N319" s="849"/>
      <c r="O319" s="849"/>
      <c r="P319" s="837"/>
      <c r="Q319" s="850"/>
    </row>
    <row r="320" spans="1:17" ht="14.4" customHeight="1" x14ac:dyDescent="0.3">
      <c r="A320" s="831" t="s">
        <v>590</v>
      </c>
      <c r="B320" s="832" t="s">
        <v>3460</v>
      </c>
      <c r="C320" s="832" t="s">
        <v>3724</v>
      </c>
      <c r="D320" s="832" t="s">
        <v>4059</v>
      </c>
      <c r="E320" s="832" t="s">
        <v>4060</v>
      </c>
      <c r="F320" s="849">
        <v>62</v>
      </c>
      <c r="G320" s="849">
        <v>118296</v>
      </c>
      <c r="H320" s="849">
        <v>0.87323943661971826</v>
      </c>
      <c r="I320" s="849">
        <v>1908</v>
      </c>
      <c r="J320" s="849">
        <v>71</v>
      </c>
      <c r="K320" s="849">
        <v>135468</v>
      </c>
      <c r="L320" s="849">
        <v>1</v>
      </c>
      <c r="M320" s="849">
        <v>1908</v>
      </c>
      <c r="N320" s="849">
        <v>49</v>
      </c>
      <c r="O320" s="849">
        <v>93492</v>
      </c>
      <c r="P320" s="837">
        <v>0.6901408450704225</v>
      </c>
      <c r="Q320" s="850">
        <v>1908</v>
      </c>
    </row>
    <row r="321" spans="1:17" ht="14.4" customHeight="1" x14ac:dyDescent="0.3">
      <c r="A321" s="831" t="s">
        <v>590</v>
      </c>
      <c r="B321" s="832" t="s">
        <v>3460</v>
      </c>
      <c r="C321" s="832" t="s">
        <v>3724</v>
      </c>
      <c r="D321" s="832" t="s">
        <v>4061</v>
      </c>
      <c r="E321" s="832" t="s">
        <v>4062</v>
      </c>
      <c r="F321" s="849"/>
      <c r="G321" s="849"/>
      <c r="H321" s="849"/>
      <c r="I321" s="849"/>
      <c r="J321" s="849">
        <v>32</v>
      </c>
      <c r="K321" s="849">
        <v>1021506.2399999998</v>
      </c>
      <c r="L321" s="849">
        <v>1</v>
      </c>
      <c r="M321" s="849">
        <v>31922.069999999992</v>
      </c>
      <c r="N321" s="849">
        <v>29</v>
      </c>
      <c r="O321" s="849">
        <v>800829.47</v>
      </c>
      <c r="P321" s="837">
        <v>0.78396923938516538</v>
      </c>
      <c r="Q321" s="850">
        <v>27614.809310344826</v>
      </c>
    </row>
    <row r="322" spans="1:17" ht="14.4" customHeight="1" x14ac:dyDescent="0.3">
      <c r="A322" s="831" t="s">
        <v>590</v>
      </c>
      <c r="B322" s="832" t="s">
        <v>3460</v>
      </c>
      <c r="C322" s="832" t="s">
        <v>3724</v>
      </c>
      <c r="D322" s="832" t="s">
        <v>4063</v>
      </c>
      <c r="E322" s="832" t="s">
        <v>4064</v>
      </c>
      <c r="F322" s="849">
        <v>1</v>
      </c>
      <c r="G322" s="849">
        <v>8487.82</v>
      </c>
      <c r="H322" s="849"/>
      <c r="I322" s="849">
        <v>8487.82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" customHeight="1" x14ac:dyDescent="0.3">
      <c r="A323" s="831" t="s">
        <v>590</v>
      </c>
      <c r="B323" s="832" t="s">
        <v>3460</v>
      </c>
      <c r="C323" s="832" t="s">
        <v>3724</v>
      </c>
      <c r="D323" s="832" t="s">
        <v>4065</v>
      </c>
      <c r="E323" s="832" t="s">
        <v>4030</v>
      </c>
      <c r="F323" s="849"/>
      <c r="G323" s="849"/>
      <c r="H323" s="849"/>
      <c r="I323" s="849"/>
      <c r="J323" s="849">
        <v>1</v>
      </c>
      <c r="K323" s="849">
        <v>14405.45</v>
      </c>
      <c r="L323" s="849">
        <v>1</v>
      </c>
      <c r="M323" s="849">
        <v>14405.45</v>
      </c>
      <c r="N323" s="849"/>
      <c r="O323" s="849"/>
      <c r="P323" s="837"/>
      <c r="Q323" s="850"/>
    </row>
    <row r="324" spans="1:17" ht="14.4" customHeight="1" x14ac:dyDescent="0.3">
      <c r="A324" s="831" t="s">
        <v>590</v>
      </c>
      <c r="B324" s="832" t="s">
        <v>3460</v>
      </c>
      <c r="C324" s="832" t="s">
        <v>3724</v>
      </c>
      <c r="D324" s="832" t="s">
        <v>4065</v>
      </c>
      <c r="E324" s="832" t="s">
        <v>4031</v>
      </c>
      <c r="F324" s="849">
        <v>1</v>
      </c>
      <c r="G324" s="849">
        <v>14405.45</v>
      </c>
      <c r="H324" s="849">
        <v>1</v>
      </c>
      <c r="I324" s="849">
        <v>14405.45</v>
      </c>
      <c r="J324" s="849">
        <v>1</v>
      </c>
      <c r="K324" s="849">
        <v>14405.45</v>
      </c>
      <c r="L324" s="849">
        <v>1</v>
      </c>
      <c r="M324" s="849">
        <v>14405.45</v>
      </c>
      <c r="N324" s="849"/>
      <c r="O324" s="849"/>
      <c r="P324" s="837"/>
      <c r="Q324" s="850"/>
    </row>
    <row r="325" spans="1:17" ht="14.4" customHeight="1" x14ac:dyDescent="0.3">
      <c r="A325" s="831" t="s">
        <v>590</v>
      </c>
      <c r="B325" s="832" t="s">
        <v>3460</v>
      </c>
      <c r="C325" s="832" t="s">
        <v>3724</v>
      </c>
      <c r="D325" s="832" t="s">
        <v>4066</v>
      </c>
      <c r="E325" s="832" t="s">
        <v>4067</v>
      </c>
      <c r="F325" s="849"/>
      <c r="G325" s="849"/>
      <c r="H325" s="849"/>
      <c r="I325" s="849"/>
      <c r="J325" s="849">
        <v>1</v>
      </c>
      <c r="K325" s="849">
        <v>563</v>
      </c>
      <c r="L325" s="849">
        <v>1</v>
      </c>
      <c r="M325" s="849">
        <v>563</v>
      </c>
      <c r="N325" s="849"/>
      <c r="O325" s="849"/>
      <c r="P325" s="837"/>
      <c r="Q325" s="850"/>
    </row>
    <row r="326" spans="1:17" ht="14.4" customHeight="1" x14ac:dyDescent="0.3">
      <c r="A326" s="831" t="s">
        <v>590</v>
      </c>
      <c r="B326" s="832" t="s">
        <v>3460</v>
      </c>
      <c r="C326" s="832" t="s">
        <v>3724</v>
      </c>
      <c r="D326" s="832" t="s">
        <v>4068</v>
      </c>
      <c r="E326" s="832" t="s">
        <v>4069</v>
      </c>
      <c r="F326" s="849">
        <v>2</v>
      </c>
      <c r="G326" s="849">
        <v>27748.799999999999</v>
      </c>
      <c r="H326" s="849">
        <v>0.33333333333333337</v>
      </c>
      <c r="I326" s="849">
        <v>13874.4</v>
      </c>
      <c r="J326" s="849">
        <v>6</v>
      </c>
      <c r="K326" s="849">
        <v>83246.399999999994</v>
      </c>
      <c r="L326" s="849">
        <v>1</v>
      </c>
      <c r="M326" s="849">
        <v>13874.4</v>
      </c>
      <c r="N326" s="849">
        <v>2</v>
      </c>
      <c r="O326" s="849">
        <v>27748.799999999999</v>
      </c>
      <c r="P326" s="837">
        <v>0.33333333333333337</v>
      </c>
      <c r="Q326" s="850">
        <v>13874.4</v>
      </c>
    </row>
    <row r="327" spans="1:17" ht="14.4" customHeight="1" x14ac:dyDescent="0.3">
      <c r="A327" s="831" t="s">
        <v>590</v>
      </c>
      <c r="B327" s="832" t="s">
        <v>3460</v>
      </c>
      <c r="C327" s="832" t="s">
        <v>3724</v>
      </c>
      <c r="D327" s="832" t="s">
        <v>4068</v>
      </c>
      <c r="E327" s="832" t="s">
        <v>4070</v>
      </c>
      <c r="F327" s="849">
        <v>2</v>
      </c>
      <c r="G327" s="849">
        <v>27748.799999999999</v>
      </c>
      <c r="H327" s="849"/>
      <c r="I327" s="849">
        <v>13874.4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" customHeight="1" x14ac:dyDescent="0.3">
      <c r="A328" s="831" t="s">
        <v>590</v>
      </c>
      <c r="B328" s="832" t="s">
        <v>3460</v>
      </c>
      <c r="C328" s="832" t="s">
        <v>3724</v>
      </c>
      <c r="D328" s="832" t="s">
        <v>4071</v>
      </c>
      <c r="E328" s="832" t="s">
        <v>3937</v>
      </c>
      <c r="F328" s="849"/>
      <c r="G328" s="849"/>
      <c r="H328" s="849"/>
      <c r="I328" s="849"/>
      <c r="J328" s="849">
        <v>3</v>
      </c>
      <c r="K328" s="849">
        <v>6156</v>
      </c>
      <c r="L328" s="849">
        <v>1</v>
      </c>
      <c r="M328" s="849">
        <v>2052</v>
      </c>
      <c r="N328" s="849"/>
      <c r="O328" s="849"/>
      <c r="P328" s="837"/>
      <c r="Q328" s="850"/>
    </row>
    <row r="329" spans="1:17" ht="14.4" customHeight="1" x14ac:dyDescent="0.3">
      <c r="A329" s="831" t="s">
        <v>590</v>
      </c>
      <c r="B329" s="832" t="s">
        <v>3460</v>
      </c>
      <c r="C329" s="832" t="s">
        <v>3724</v>
      </c>
      <c r="D329" s="832" t="s">
        <v>4072</v>
      </c>
      <c r="E329" s="832" t="s">
        <v>4073</v>
      </c>
      <c r="F329" s="849"/>
      <c r="G329" s="849"/>
      <c r="H329" s="849"/>
      <c r="I329" s="849"/>
      <c r="J329" s="849">
        <v>3</v>
      </c>
      <c r="K329" s="849">
        <v>3637.65</v>
      </c>
      <c r="L329" s="849">
        <v>1</v>
      </c>
      <c r="M329" s="849">
        <v>1212.55</v>
      </c>
      <c r="N329" s="849"/>
      <c r="O329" s="849"/>
      <c r="P329" s="837"/>
      <c r="Q329" s="850"/>
    </row>
    <row r="330" spans="1:17" ht="14.4" customHeight="1" x14ac:dyDescent="0.3">
      <c r="A330" s="831" t="s">
        <v>590</v>
      </c>
      <c r="B330" s="832" t="s">
        <v>3460</v>
      </c>
      <c r="C330" s="832" t="s">
        <v>3724</v>
      </c>
      <c r="D330" s="832" t="s">
        <v>4072</v>
      </c>
      <c r="E330" s="832" t="s">
        <v>4074</v>
      </c>
      <c r="F330" s="849"/>
      <c r="G330" s="849"/>
      <c r="H330" s="849"/>
      <c r="I330" s="849"/>
      <c r="J330" s="849">
        <v>5</v>
      </c>
      <c r="K330" s="849">
        <v>6062.75</v>
      </c>
      <c r="L330" s="849">
        <v>1</v>
      </c>
      <c r="M330" s="849">
        <v>1212.55</v>
      </c>
      <c r="N330" s="849"/>
      <c r="O330" s="849"/>
      <c r="P330" s="837"/>
      <c r="Q330" s="850"/>
    </row>
    <row r="331" spans="1:17" ht="14.4" customHeight="1" x14ac:dyDescent="0.3">
      <c r="A331" s="831" t="s">
        <v>590</v>
      </c>
      <c r="B331" s="832" t="s">
        <v>3460</v>
      </c>
      <c r="C331" s="832" t="s">
        <v>3724</v>
      </c>
      <c r="D331" s="832" t="s">
        <v>4075</v>
      </c>
      <c r="E331" s="832" t="s">
        <v>4076</v>
      </c>
      <c r="F331" s="849">
        <v>1</v>
      </c>
      <c r="G331" s="849">
        <v>9215</v>
      </c>
      <c r="H331" s="849">
        <v>1</v>
      </c>
      <c r="I331" s="849">
        <v>9215</v>
      </c>
      <c r="J331" s="849">
        <v>1</v>
      </c>
      <c r="K331" s="849">
        <v>9215</v>
      </c>
      <c r="L331" s="849">
        <v>1</v>
      </c>
      <c r="M331" s="849">
        <v>9215</v>
      </c>
      <c r="N331" s="849">
        <v>1</v>
      </c>
      <c r="O331" s="849">
        <v>8559.02</v>
      </c>
      <c r="P331" s="837">
        <v>0.92881389039609341</v>
      </c>
      <c r="Q331" s="850">
        <v>8559.02</v>
      </c>
    </row>
    <row r="332" spans="1:17" ht="14.4" customHeight="1" x14ac:dyDescent="0.3">
      <c r="A332" s="831" t="s">
        <v>590</v>
      </c>
      <c r="B332" s="832" t="s">
        <v>3460</v>
      </c>
      <c r="C332" s="832" t="s">
        <v>3724</v>
      </c>
      <c r="D332" s="832" t="s">
        <v>4077</v>
      </c>
      <c r="E332" s="832" t="s">
        <v>4078</v>
      </c>
      <c r="F332" s="849">
        <v>1</v>
      </c>
      <c r="G332" s="849">
        <v>26471</v>
      </c>
      <c r="H332" s="849">
        <v>1</v>
      </c>
      <c r="I332" s="849">
        <v>26471</v>
      </c>
      <c r="J332" s="849">
        <v>1</v>
      </c>
      <c r="K332" s="849">
        <v>26471</v>
      </c>
      <c r="L332" s="849">
        <v>1</v>
      </c>
      <c r="M332" s="849">
        <v>26471</v>
      </c>
      <c r="N332" s="849">
        <v>1</v>
      </c>
      <c r="O332" s="849">
        <v>24789.14</v>
      </c>
      <c r="P332" s="837">
        <v>0.93646405500358876</v>
      </c>
      <c r="Q332" s="850">
        <v>24789.14</v>
      </c>
    </row>
    <row r="333" spans="1:17" ht="14.4" customHeight="1" x14ac:dyDescent="0.3">
      <c r="A333" s="831" t="s">
        <v>590</v>
      </c>
      <c r="B333" s="832" t="s">
        <v>3460</v>
      </c>
      <c r="C333" s="832" t="s">
        <v>3724</v>
      </c>
      <c r="D333" s="832" t="s">
        <v>4079</v>
      </c>
      <c r="E333" s="832" t="s">
        <v>4080</v>
      </c>
      <c r="F333" s="849"/>
      <c r="G333" s="849"/>
      <c r="H333" s="849"/>
      <c r="I333" s="849"/>
      <c r="J333" s="849">
        <v>3</v>
      </c>
      <c r="K333" s="849">
        <v>4079.13</v>
      </c>
      <c r="L333" s="849">
        <v>1</v>
      </c>
      <c r="M333" s="849">
        <v>1359.71</v>
      </c>
      <c r="N333" s="849">
        <v>4</v>
      </c>
      <c r="O333" s="849">
        <v>5438.84</v>
      </c>
      <c r="P333" s="837">
        <v>1.3333333333333333</v>
      </c>
      <c r="Q333" s="850">
        <v>1359.71</v>
      </c>
    </row>
    <row r="334" spans="1:17" ht="14.4" customHeight="1" x14ac:dyDescent="0.3">
      <c r="A334" s="831" t="s">
        <v>590</v>
      </c>
      <c r="B334" s="832" t="s">
        <v>3460</v>
      </c>
      <c r="C334" s="832" t="s">
        <v>3724</v>
      </c>
      <c r="D334" s="832" t="s">
        <v>4079</v>
      </c>
      <c r="E334" s="832" t="s">
        <v>4081</v>
      </c>
      <c r="F334" s="849"/>
      <c r="G334" s="849"/>
      <c r="H334" s="849"/>
      <c r="I334" s="849"/>
      <c r="J334" s="849">
        <v>2</v>
      </c>
      <c r="K334" s="849">
        <v>2719.42</v>
      </c>
      <c r="L334" s="849">
        <v>1</v>
      </c>
      <c r="M334" s="849">
        <v>1359.71</v>
      </c>
      <c r="N334" s="849"/>
      <c r="O334" s="849"/>
      <c r="P334" s="837"/>
      <c r="Q334" s="850"/>
    </row>
    <row r="335" spans="1:17" ht="14.4" customHeight="1" x14ac:dyDescent="0.3">
      <c r="A335" s="831" t="s">
        <v>590</v>
      </c>
      <c r="B335" s="832" t="s">
        <v>3460</v>
      </c>
      <c r="C335" s="832" t="s">
        <v>3724</v>
      </c>
      <c r="D335" s="832" t="s">
        <v>4082</v>
      </c>
      <c r="E335" s="832" t="s">
        <v>4083</v>
      </c>
      <c r="F335" s="849">
        <v>1</v>
      </c>
      <c r="G335" s="849">
        <v>13600</v>
      </c>
      <c r="H335" s="849"/>
      <c r="I335" s="849">
        <v>13600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" customHeight="1" x14ac:dyDescent="0.3">
      <c r="A336" s="831" t="s">
        <v>590</v>
      </c>
      <c r="B336" s="832" t="s">
        <v>3460</v>
      </c>
      <c r="C336" s="832" t="s">
        <v>3724</v>
      </c>
      <c r="D336" s="832" t="s">
        <v>4084</v>
      </c>
      <c r="E336" s="832" t="s">
        <v>4085</v>
      </c>
      <c r="F336" s="849"/>
      <c r="G336" s="849"/>
      <c r="H336" s="849"/>
      <c r="I336" s="849"/>
      <c r="J336" s="849">
        <v>2</v>
      </c>
      <c r="K336" s="849">
        <v>14728.8</v>
      </c>
      <c r="L336" s="849">
        <v>1</v>
      </c>
      <c r="M336" s="849">
        <v>7364.4</v>
      </c>
      <c r="N336" s="849"/>
      <c r="O336" s="849"/>
      <c r="P336" s="837"/>
      <c r="Q336" s="850"/>
    </row>
    <row r="337" spans="1:17" ht="14.4" customHeight="1" x14ac:dyDescent="0.3">
      <c r="A337" s="831" t="s">
        <v>590</v>
      </c>
      <c r="B337" s="832" t="s">
        <v>3460</v>
      </c>
      <c r="C337" s="832" t="s">
        <v>3724</v>
      </c>
      <c r="D337" s="832" t="s">
        <v>4086</v>
      </c>
      <c r="E337" s="832" t="s">
        <v>4087</v>
      </c>
      <c r="F337" s="849"/>
      <c r="G337" s="849"/>
      <c r="H337" s="849"/>
      <c r="I337" s="849"/>
      <c r="J337" s="849"/>
      <c r="K337" s="849"/>
      <c r="L337" s="849"/>
      <c r="M337" s="849"/>
      <c r="N337" s="849">
        <v>1</v>
      </c>
      <c r="O337" s="849">
        <v>1331</v>
      </c>
      <c r="P337" s="837"/>
      <c r="Q337" s="850">
        <v>1331</v>
      </c>
    </row>
    <row r="338" spans="1:17" ht="14.4" customHeight="1" x14ac:dyDescent="0.3">
      <c r="A338" s="831" t="s">
        <v>590</v>
      </c>
      <c r="B338" s="832" t="s">
        <v>3460</v>
      </c>
      <c r="C338" s="832" t="s">
        <v>3724</v>
      </c>
      <c r="D338" s="832" t="s">
        <v>4088</v>
      </c>
      <c r="E338" s="832" t="s">
        <v>4089</v>
      </c>
      <c r="F338" s="849">
        <v>2</v>
      </c>
      <c r="G338" s="849">
        <v>1978</v>
      </c>
      <c r="H338" s="849">
        <v>0.5</v>
      </c>
      <c r="I338" s="849">
        <v>989</v>
      </c>
      <c r="J338" s="849">
        <v>4</v>
      </c>
      <c r="K338" s="849">
        <v>3956</v>
      </c>
      <c r="L338" s="849">
        <v>1</v>
      </c>
      <c r="M338" s="849">
        <v>989</v>
      </c>
      <c r="N338" s="849">
        <v>1</v>
      </c>
      <c r="O338" s="849">
        <v>812.89</v>
      </c>
      <c r="P338" s="837">
        <v>0.20548281092012133</v>
      </c>
      <c r="Q338" s="850">
        <v>812.89</v>
      </c>
    </row>
    <row r="339" spans="1:17" ht="14.4" customHeight="1" x14ac:dyDescent="0.3">
      <c r="A339" s="831" t="s">
        <v>590</v>
      </c>
      <c r="B339" s="832" t="s">
        <v>3460</v>
      </c>
      <c r="C339" s="832" t="s">
        <v>3724</v>
      </c>
      <c r="D339" s="832" t="s">
        <v>4090</v>
      </c>
      <c r="E339" s="832" t="s">
        <v>4091</v>
      </c>
      <c r="F339" s="849"/>
      <c r="G339" s="849"/>
      <c r="H339" s="849"/>
      <c r="I339" s="849"/>
      <c r="J339" s="849">
        <v>3</v>
      </c>
      <c r="K339" s="849">
        <v>66411</v>
      </c>
      <c r="L339" s="849">
        <v>1</v>
      </c>
      <c r="M339" s="849">
        <v>22137</v>
      </c>
      <c r="N339" s="849"/>
      <c r="O339" s="849"/>
      <c r="P339" s="837"/>
      <c r="Q339" s="850"/>
    </row>
    <row r="340" spans="1:17" ht="14.4" customHeight="1" x14ac:dyDescent="0.3">
      <c r="A340" s="831" t="s">
        <v>590</v>
      </c>
      <c r="B340" s="832" t="s">
        <v>3460</v>
      </c>
      <c r="C340" s="832" t="s">
        <v>3724</v>
      </c>
      <c r="D340" s="832" t="s">
        <v>4090</v>
      </c>
      <c r="E340" s="832" t="s">
        <v>4092</v>
      </c>
      <c r="F340" s="849">
        <v>1</v>
      </c>
      <c r="G340" s="849">
        <v>22137</v>
      </c>
      <c r="H340" s="849"/>
      <c r="I340" s="849">
        <v>22137</v>
      </c>
      <c r="J340" s="849"/>
      <c r="K340" s="849"/>
      <c r="L340" s="849"/>
      <c r="M340" s="849"/>
      <c r="N340" s="849"/>
      <c r="O340" s="849"/>
      <c r="P340" s="837"/>
      <c r="Q340" s="850"/>
    </row>
    <row r="341" spans="1:17" ht="14.4" customHeight="1" x14ac:dyDescent="0.3">
      <c r="A341" s="831" t="s">
        <v>590</v>
      </c>
      <c r="B341" s="832" t="s">
        <v>3460</v>
      </c>
      <c r="C341" s="832" t="s">
        <v>3724</v>
      </c>
      <c r="D341" s="832" t="s">
        <v>4093</v>
      </c>
      <c r="E341" s="832" t="s">
        <v>4094</v>
      </c>
      <c r="F341" s="849"/>
      <c r="G341" s="849"/>
      <c r="H341" s="849"/>
      <c r="I341" s="849"/>
      <c r="J341" s="849">
        <v>1</v>
      </c>
      <c r="K341" s="849">
        <v>443.4</v>
      </c>
      <c r="L341" s="849">
        <v>1</v>
      </c>
      <c r="M341" s="849">
        <v>443.4</v>
      </c>
      <c r="N341" s="849"/>
      <c r="O341" s="849"/>
      <c r="P341" s="837"/>
      <c r="Q341" s="850"/>
    </row>
    <row r="342" spans="1:17" ht="14.4" customHeight="1" x14ac:dyDescent="0.3">
      <c r="A342" s="831" t="s">
        <v>590</v>
      </c>
      <c r="B342" s="832" t="s">
        <v>3460</v>
      </c>
      <c r="C342" s="832" t="s">
        <v>3724</v>
      </c>
      <c r="D342" s="832" t="s">
        <v>4095</v>
      </c>
      <c r="E342" s="832" t="s">
        <v>4096</v>
      </c>
      <c r="F342" s="849">
        <v>3</v>
      </c>
      <c r="G342" s="849">
        <v>39000</v>
      </c>
      <c r="H342" s="849"/>
      <c r="I342" s="849">
        <v>13000</v>
      </c>
      <c r="J342" s="849"/>
      <c r="K342" s="849"/>
      <c r="L342" s="849"/>
      <c r="M342" s="849"/>
      <c r="N342" s="849"/>
      <c r="O342" s="849"/>
      <c r="P342" s="837"/>
      <c r="Q342" s="850"/>
    </row>
    <row r="343" spans="1:17" ht="14.4" customHeight="1" x14ac:dyDescent="0.3">
      <c r="A343" s="831" t="s">
        <v>590</v>
      </c>
      <c r="B343" s="832" t="s">
        <v>3460</v>
      </c>
      <c r="C343" s="832" t="s">
        <v>3724</v>
      </c>
      <c r="D343" s="832" t="s">
        <v>4095</v>
      </c>
      <c r="E343" s="832" t="s">
        <v>4097</v>
      </c>
      <c r="F343" s="849">
        <v>6</v>
      </c>
      <c r="G343" s="849">
        <v>78000</v>
      </c>
      <c r="H343" s="849"/>
      <c r="I343" s="849">
        <v>13000</v>
      </c>
      <c r="J343" s="849"/>
      <c r="K343" s="849"/>
      <c r="L343" s="849"/>
      <c r="M343" s="849"/>
      <c r="N343" s="849"/>
      <c r="O343" s="849"/>
      <c r="P343" s="837"/>
      <c r="Q343" s="850"/>
    </row>
    <row r="344" spans="1:17" ht="14.4" customHeight="1" x14ac:dyDescent="0.3">
      <c r="A344" s="831" t="s">
        <v>590</v>
      </c>
      <c r="B344" s="832" t="s">
        <v>3460</v>
      </c>
      <c r="C344" s="832" t="s">
        <v>3724</v>
      </c>
      <c r="D344" s="832" t="s">
        <v>4098</v>
      </c>
      <c r="E344" s="832" t="s">
        <v>4099</v>
      </c>
      <c r="F344" s="849"/>
      <c r="G344" s="849"/>
      <c r="H344" s="849"/>
      <c r="I344" s="849"/>
      <c r="J344" s="849"/>
      <c r="K344" s="849"/>
      <c r="L344" s="849"/>
      <c r="M344" s="849"/>
      <c r="N344" s="849">
        <v>2</v>
      </c>
      <c r="O344" s="849">
        <v>2151.5</v>
      </c>
      <c r="P344" s="837"/>
      <c r="Q344" s="850">
        <v>1075.75</v>
      </c>
    </row>
    <row r="345" spans="1:17" ht="14.4" customHeight="1" x14ac:dyDescent="0.3">
      <c r="A345" s="831" t="s">
        <v>590</v>
      </c>
      <c r="B345" s="832" t="s">
        <v>3460</v>
      </c>
      <c r="C345" s="832" t="s">
        <v>3724</v>
      </c>
      <c r="D345" s="832" t="s">
        <v>4098</v>
      </c>
      <c r="E345" s="832" t="s">
        <v>4100</v>
      </c>
      <c r="F345" s="849"/>
      <c r="G345" s="849"/>
      <c r="H345" s="849"/>
      <c r="I345" s="849"/>
      <c r="J345" s="849">
        <v>4</v>
      </c>
      <c r="K345" s="849">
        <v>4303</v>
      </c>
      <c r="L345" s="849">
        <v>1</v>
      </c>
      <c r="M345" s="849">
        <v>1075.75</v>
      </c>
      <c r="N345" s="849"/>
      <c r="O345" s="849"/>
      <c r="P345" s="837"/>
      <c r="Q345" s="850"/>
    </row>
    <row r="346" spans="1:17" ht="14.4" customHeight="1" x14ac:dyDescent="0.3">
      <c r="A346" s="831" t="s">
        <v>590</v>
      </c>
      <c r="B346" s="832" t="s">
        <v>3460</v>
      </c>
      <c r="C346" s="832" t="s">
        <v>3724</v>
      </c>
      <c r="D346" s="832" t="s">
        <v>4101</v>
      </c>
      <c r="E346" s="832" t="s">
        <v>4102</v>
      </c>
      <c r="F346" s="849">
        <v>2</v>
      </c>
      <c r="G346" s="849">
        <v>20140.080000000002</v>
      </c>
      <c r="H346" s="849">
        <v>0.5</v>
      </c>
      <c r="I346" s="849">
        <v>10070.040000000001</v>
      </c>
      <c r="J346" s="849">
        <v>4</v>
      </c>
      <c r="K346" s="849">
        <v>40280.160000000003</v>
      </c>
      <c r="L346" s="849">
        <v>1</v>
      </c>
      <c r="M346" s="849">
        <v>10070.040000000001</v>
      </c>
      <c r="N346" s="849"/>
      <c r="O346" s="849"/>
      <c r="P346" s="837"/>
      <c r="Q346" s="850"/>
    </row>
    <row r="347" spans="1:17" ht="14.4" customHeight="1" x14ac:dyDescent="0.3">
      <c r="A347" s="831" t="s">
        <v>590</v>
      </c>
      <c r="B347" s="832" t="s">
        <v>3460</v>
      </c>
      <c r="C347" s="832" t="s">
        <v>3724</v>
      </c>
      <c r="D347" s="832" t="s">
        <v>4101</v>
      </c>
      <c r="E347" s="832" t="s">
        <v>4103</v>
      </c>
      <c r="F347" s="849"/>
      <c r="G347" s="849"/>
      <c r="H347" s="849"/>
      <c r="I347" s="849"/>
      <c r="J347" s="849"/>
      <c r="K347" s="849"/>
      <c r="L347" s="849"/>
      <c r="M347" s="849"/>
      <c r="N347" s="849">
        <v>2</v>
      </c>
      <c r="O347" s="849">
        <v>20140.080000000002</v>
      </c>
      <c r="P347" s="837"/>
      <c r="Q347" s="850">
        <v>10070.040000000001</v>
      </c>
    </row>
    <row r="348" spans="1:17" ht="14.4" customHeight="1" x14ac:dyDescent="0.3">
      <c r="A348" s="831" t="s">
        <v>590</v>
      </c>
      <c r="B348" s="832" t="s">
        <v>3460</v>
      </c>
      <c r="C348" s="832" t="s">
        <v>3724</v>
      </c>
      <c r="D348" s="832" t="s">
        <v>4104</v>
      </c>
      <c r="E348" s="832" t="s">
        <v>4105</v>
      </c>
      <c r="F348" s="849"/>
      <c r="G348" s="849"/>
      <c r="H348" s="849"/>
      <c r="I348" s="849"/>
      <c r="J348" s="849">
        <v>1</v>
      </c>
      <c r="K348" s="849">
        <v>248.73</v>
      </c>
      <c r="L348" s="849">
        <v>1</v>
      </c>
      <c r="M348" s="849">
        <v>248.73</v>
      </c>
      <c r="N348" s="849"/>
      <c r="O348" s="849"/>
      <c r="P348" s="837"/>
      <c r="Q348" s="850"/>
    </row>
    <row r="349" spans="1:17" ht="14.4" customHeight="1" x14ac:dyDescent="0.3">
      <c r="A349" s="831" t="s">
        <v>590</v>
      </c>
      <c r="B349" s="832" t="s">
        <v>3460</v>
      </c>
      <c r="C349" s="832" t="s">
        <v>3724</v>
      </c>
      <c r="D349" s="832" t="s">
        <v>4106</v>
      </c>
      <c r="E349" s="832" t="s">
        <v>4107</v>
      </c>
      <c r="F349" s="849">
        <v>1</v>
      </c>
      <c r="G349" s="849">
        <v>14500</v>
      </c>
      <c r="H349" s="849">
        <v>1</v>
      </c>
      <c r="I349" s="849">
        <v>14500</v>
      </c>
      <c r="J349" s="849">
        <v>1</v>
      </c>
      <c r="K349" s="849">
        <v>14500</v>
      </c>
      <c r="L349" s="849">
        <v>1</v>
      </c>
      <c r="M349" s="849">
        <v>14500</v>
      </c>
      <c r="N349" s="849">
        <v>1</v>
      </c>
      <c r="O349" s="849">
        <v>14500</v>
      </c>
      <c r="P349" s="837">
        <v>1</v>
      </c>
      <c r="Q349" s="850">
        <v>14500</v>
      </c>
    </row>
    <row r="350" spans="1:17" ht="14.4" customHeight="1" x14ac:dyDescent="0.3">
      <c r="A350" s="831" t="s">
        <v>590</v>
      </c>
      <c r="B350" s="832" t="s">
        <v>3460</v>
      </c>
      <c r="C350" s="832" t="s">
        <v>3724</v>
      </c>
      <c r="D350" s="832" t="s">
        <v>4108</v>
      </c>
      <c r="E350" s="832" t="s">
        <v>1726</v>
      </c>
      <c r="F350" s="849"/>
      <c r="G350" s="849"/>
      <c r="H350" s="849"/>
      <c r="I350" s="849"/>
      <c r="J350" s="849">
        <v>1</v>
      </c>
      <c r="K350" s="849">
        <v>38233</v>
      </c>
      <c r="L350" s="849">
        <v>1</v>
      </c>
      <c r="M350" s="849">
        <v>38233</v>
      </c>
      <c r="N350" s="849">
        <v>4</v>
      </c>
      <c r="O350" s="849">
        <v>152932</v>
      </c>
      <c r="P350" s="837">
        <v>4</v>
      </c>
      <c r="Q350" s="850">
        <v>38233</v>
      </c>
    </row>
    <row r="351" spans="1:17" ht="14.4" customHeight="1" x14ac:dyDescent="0.3">
      <c r="A351" s="831" t="s">
        <v>590</v>
      </c>
      <c r="B351" s="832" t="s">
        <v>3460</v>
      </c>
      <c r="C351" s="832" t="s">
        <v>3724</v>
      </c>
      <c r="D351" s="832" t="s">
        <v>4109</v>
      </c>
      <c r="E351" s="832" t="s">
        <v>4110</v>
      </c>
      <c r="F351" s="849">
        <v>5</v>
      </c>
      <c r="G351" s="849">
        <v>98496</v>
      </c>
      <c r="H351" s="849"/>
      <c r="I351" s="849">
        <v>19699.2</v>
      </c>
      <c r="J351" s="849"/>
      <c r="K351" s="849"/>
      <c r="L351" s="849"/>
      <c r="M351" s="849"/>
      <c r="N351" s="849">
        <v>1</v>
      </c>
      <c r="O351" s="849">
        <v>19699.2</v>
      </c>
      <c r="P351" s="837"/>
      <c r="Q351" s="850">
        <v>19699.2</v>
      </c>
    </row>
    <row r="352" spans="1:17" ht="14.4" customHeight="1" x14ac:dyDescent="0.3">
      <c r="A352" s="831" t="s">
        <v>590</v>
      </c>
      <c r="B352" s="832" t="s">
        <v>3460</v>
      </c>
      <c r="C352" s="832" t="s">
        <v>3724</v>
      </c>
      <c r="D352" s="832" t="s">
        <v>4111</v>
      </c>
      <c r="E352" s="832" t="s">
        <v>4112</v>
      </c>
      <c r="F352" s="849"/>
      <c r="G352" s="849"/>
      <c r="H352" s="849"/>
      <c r="I352" s="849"/>
      <c r="J352" s="849"/>
      <c r="K352" s="849"/>
      <c r="L352" s="849"/>
      <c r="M352" s="849"/>
      <c r="N352" s="849">
        <v>1</v>
      </c>
      <c r="O352" s="849">
        <v>11229</v>
      </c>
      <c r="P352" s="837"/>
      <c r="Q352" s="850">
        <v>11229</v>
      </c>
    </row>
    <row r="353" spans="1:17" ht="14.4" customHeight="1" x14ac:dyDescent="0.3">
      <c r="A353" s="831" t="s">
        <v>590</v>
      </c>
      <c r="B353" s="832" t="s">
        <v>3460</v>
      </c>
      <c r="C353" s="832" t="s">
        <v>3724</v>
      </c>
      <c r="D353" s="832" t="s">
        <v>4113</v>
      </c>
      <c r="E353" s="832" t="s">
        <v>4114</v>
      </c>
      <c r="F353" s="849"/>
      <c r="G353" s="849"/>
      <c r="H353" s="849"/>
      <c r="I353" s="849"/>
      <c r="J353" s="849">
        <v>1</v>
      </c>
      <c r="K353" s="849">
        <v>31583.7</v>
      </c>
      <c r="L353" s="849">
        <v>1</v>
      </c>
      <c r="M353" s="849">
        <v>31583.7</v>
      </c>
      <c r="N353" s="849"/>
      <c r="O353" s="849"/>
      <c r="P353" s="837"/>
      <c r="Q353" s="850"/>
    </row>
    <row r="354" spans="1:17" ht="14.4" customHeight="1" x14ac:dyDescent="0.3">
      <c r="A354" s="831" t="s">
        <v>590</v>
      </c>
      <c r="B354" s="832" t="s">
        <v>3460</v>
      </c>
      <c r="C354" s="832" t="s">
        <v>3724</v>
      </c>
      <c r="D354" s="832" t="s">
        <v>4115</v>
      </c>
      <c r="E354" s="832" t="s">
        <v>4114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31583.7</v>
      </c>
      <c r="P354" s="837"/>
      <c r="Q354" s="850">
        <v>31583.7</v>
      </c>
    </row>
    <row r="355" spans="1:17" ht="14.4" customHeight="1" x14ac:dyDescent="0.3">
      <c r="A355" s="831" t="s">
        <v>590</v>
      </c>
      <c r="B355" s="832" t="s">
        <v>3460</v>
      </c>
      <c r="C355" s="832" t="s">
        <v>3724</v>
      </c>
      <c r="D355" s="832" t="s">
        <v>4116</v>
      </c>
      <c r="E355" s="832" t="s">
        <v>4112</v>
      </c>
      <c r="F355" s="849"/>
      <c r="G355" s="849"/>
      <c r="H355" s="849"/>
      <c r="I355" s="849"/>
      <c r="J355" s="849">
        <v>1</v>
      </c>
      <c r="K355" s="849">
        <v>11229</v>
      </c>
      <c r="L355" s="849">
        <v>1</v>
      </c>
      <c r="M355" s="849">
        <v>11229</v>
      </c>
      <c r="N355" s="849">
        <v>1</v>
      </c>
      <c r="O355" s="849">
        <v>11229</v>
      </c>
      <c r="P355" s="837">
        <v>1</v>
      </c>
      <c r="Q355" s="850">
        <v>11229</v>
      </c>
    </row>
    <row r="356" spans="1:17" ht="14.4" customHeight="1" x14ac:dyDescent="0.3">
      <c r="A356" s="831" t="s">
        <v>590</v>
      </c>
      <c r="B356" s="832" t="s">
        <v>3460</v>
      </c>
      <c r="C356" s="832" t="s">
        <v>3724</v>
      </c>
      <c r="D356" s="832" t="s">
        <v>4117</v>
      </c>
      <c r="E356" s="832" t="s">
        <v>4118</v>
      </c>
      <c r="F356" s="849"/>
      <c r="G356" s="849"/>
      <c r="H356" s="849"/>
      <c r="I356" s="849"/>
      <c r="J356" s="849"/>
      <c r="K356" s="849"/>
      <c r="L356" s="849"/>
      <c r="M356" s="849"/>
      <c r="N356" s="849">
        <v>1</v>
      </c>
      <c r="O356" s="849">
        <v>6396.54</v>
      </c>
      <c r="P356" s="837"/>
      <c r="Q356" s="850">
        <v>6396.54</v>
      </c>
    </row>
    <row r="357" spans="1:17" ht="14.4" customHeight="1" x14ac:dyDescent="0.3">
      <c r="A357" s="831" t="s">
        <v>590</v>
      </c>
      <c r="B357" s="832" t="s">
        <v>3460</v>
      </c>
      <c r="C357" s="832" t="s">
        <v>3724</v>
      </c>
      <c r="D357" s="832" t="s">
        <v>4119</v>
      </c>
      <c r="E357" s="832" t="s">
        <v>4120</v>
      </c>
      <c r="F357" s="849">
        <v>1</v>
      </c>
      <c r="G357" s="849">
        <v>13744.25</v>
      </c>
      <c r="H357" s="849"/>
      <c r="I357" s="849">
        <v>13744.25</v>
      </c>
      <c r="J357" s="849"/>
      <c r="K357" s="849"/>
      <c r="L357" s="849"/>
      <c r="M357" s="849"/>
      <c r="N357" s="849"/>
      <c r="O357" s="849"/>
      <c r="P357" s="837"/>
      <c r="Q357" s="850"/>
    </row>
    <row r="358" spans="1:17" ht="14.4" customHeight="1" x14ac:dyDescent="0.3">
      <c r="A358" s="831" t="s">
        <v>590</v>
      </c>
      <c r="B358" s="832" t="s">
        <v>3460</v>
      </c>
      <c r="C358" s="832" t="s">
        <v>3724</v>
      </c>
      <c r="D358" s="832" t="s">
        <v>4121</v>
      </c>
      <c r="E358" s="832" t="s">
        <v>4122</v>
      </c>
      <c r="F358" s="849">
        <v>1</v>
      </c>
      <c r="G358" s="849">
        <v>30759.27</v>
      </c>
      <c r="H358" s="849"/>
      <c r="I358" s="849">
        <v>30759.27</v>
      </c>
      <c r="J358" s="849"/>
      <c r="K358" s="849"/>
      <c r="L358" s="849"/>
      <c r="M358" s="849"/>
      <c r="N358" s="849">
        <v>5</v>
      </c>
      <c r="O358" s="849">
        <v>148831.09</v>
      </c>
      <c r="P358" s="837"/>
      <c r="Q358" s="850">
        <v>29766.218000000001</v>
      </c>
    </row>
    <row r="359" spans="1:17" ht="14.4" customHeight="1" x14ac:dyDescent="0.3">
      <c r="A359" s="831" t="s">
        <v>590</v>
      </c>
      <c r="B359" s="832" t="s">
        <v>3460</v>
      </c>
      <c r="C359" s="832" t="s">
        <v>3724</v>
      </c>
      <c r="D359" s="832" t="s">
        <v>4121</v>
      </c>
      <c r="E359" s="832" t="s">
        <v>4123</v>
      </c>
      <c r="F359" s="849"/>
      <c r="G359" s="849"/>
      <c r="H359" s="849"/>
      <c r="I359" s="849"/>
      <c r="J359" s="849"/>
      <c r="K359" s="849"/>
      <c r="L359" s="849"/>
      <c r="M359" s="849"/>
      <c r="N359" s="849">
        <v>3</v>
      </c>
      <c r="O359" s="849">
        <v>82347.289999999994</v>
      </c>
      <c r="P359" s="837"/>
      <c r="Q359" s="850">
        <v>27449.096666666665</v>
      </c>
    </row>
    <row r="360" spans="1:17" ht="14.4" customHeight="1" x14ac:dyDescent="0.3">
      <c r="A360" s="831" t="s">
        <v>590</v>
      </c>
      <c r="B360" s="832" t="s">
        <v>3460</v>
      </c>
      <c r="C360" s="832" t="s">
        <v>3724</v>
      </c>
      <c r="D360" s="832" t="s">
        <v>4124</v>
      </c>
      <c r="E360" s="832" t="s">
        <v>4125</v>
      </c>
      <c r="F360" s="849">
        <v>9</v>
      </c>
      <c r="G360" s="849">
        <v>17376.75</v>
      </c>
      <c r="H360" s="849">
        <v>0.9</v>
      </c>
      <c r="I360" s="849">
        <v>1930.75</v>
      </c>
      <c r="J360" s="849">
        <v>10</v>
      </c>
      <c r="K360" s="849">
        <v>19307.5</v>
      </c>
      <c r="L360" s="849">
        <v>1</v>
      </c>
      <c r="M360" s="849">
        <v>1930.75</v>
      </c>
      <c r="N360" s="849">
        <v>12</v>
      </c>
      <c r="O360" s="849">
        <v>21325.17</v>
      </c>
      <c r="P360" s="837">
        <v>1.1045018775087401</v>
      </c>
      <c r="Q360" s="850">
        <v>1777.0974999999999</v>
      </c>
    </row>
    <row r="361" spans="1:17" ht="14.4" customHeight="1" x14ac:dyDescent="0.3">
      <c r="A361" s="831" t="s">
        <v>590</v>
      </c>
      <c r="B361" s="832" t="s">
        <v>3460</v>
      </c>
      <c r="C361" s="832" t="s">
        <v>3724</v>
      </c>
      <c r="D361" s="832" t="s">
        <v>4126</v>
      </c>
      <c r="E361" s="832" t="s">
        <v>4127</v>
      </c>
      <c r="F361" s="849"/>
      <c r="G361" s="849"/>
      <c r="H361" s="849"/>
      <c r="I361" s="849"/>
      <c r="J361" s="849"/>
      <c r="K361" s="849"/>
      <c r="L361" s="849"/>
      <c r="M361" s="849"/>
      <c r="N361" s="849">
        <v>2</v>
      </c>
      <c r="O361" s="849">
        <v>10925.96</v>
      </c>
      <c r="P361" s="837"/>
      <c r="Q361" s="850">
        <v>5462.98</v>
      </c>
    </row>
    <row r="362" spans="1:17" ht="14.4" customHeight="1" x14ac:dyDescent="0.3">
      <c r="A362" s="831" t="s">
        <v>590</v>
      </c>
      <c r="B362" s="832" t="s">
        <v>3460</v>
      </c>
      <c r="C362" s="832" t="s">
        <v>3724</v>
      </c>
      <c r="D362" s="832" t="s">
        <v>4128</v>
      </c>
      <c r="E362" s="832" t="s">
        <v>4129</v>
      </c>
      <c r="F362" s="849">
        <v>1</v>
      </c>
      <c r="G362" s="849">
        <v>45352.31</v>
      </c>
      <c r="H362" s="849"/>
      <c r="I362" s="849">
        <v>45352.31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590</v>
      </c>
      <c r="B363" s="832" t="s">
        <v>3460</v>
      </c>
      <c r="C363" s="832" t="s">
        <v>3724</v>
      </c>
      <c r="D363" s="832" t="s">
        <v>4128</v>
      </c>
      <c r="E363" s="832" t="s">
        <v>4130</v>
      </c>
      <c r="F363" s="849"/>
      <c r="G363" s="849"/>
      <c r="H363" s="849"/>
      <c r="I363" s="849"/>
      <c r="J363" s="849"/>
      <c r="K363" s="849"/>
      <c r="L363" s="849"/>
      <c r="M363" s="849"/>
      <c r="N363" s="849">
        <v>1</v>
      </c>
      <c r="O363" s="849">
        <v>45352.31</v>
      </c>
      <c r="P363" s="837"/>
      <c r="Q363" s="850">
        <v>45352.31</v>
      </c>
    </row>
    <row r="364" spans="1:17" ht="14.4" customHeight="1" x14ac:dyDescent="0.3">
      <c r="A364" s="831" t="s">
        <v>590</v>
      </c>
      <c r="B364" s="832" t="s">
        <v>3460</v>
      </c>
      <c r="C364" s="832" t="s">
        <v>3724</v>
      </c>
      <c r="D364" s="832" t="s">
        <v>4131</v>
      </c>
      <c r="E364" s="832" t="s">
        <v>4132</v>
      </c>
      <c r="F364" s="849"/>
      <c r="G364" s="849"/>
      <c r="H364" s="849"/>
      <c r="I364" s="849"/>
      <c r="J364" s="849"/>
      <c r="K364" s="849"/>
      <c r="L364" s="849"/>
      <c r="M364" s="849"/>
      <c r="N364" s="849">
        <v>1</v>
      </c>
      <c r="O364" s="849">
        <v>40429.79</v>
      </c>
      <c r="P364" s="837"/>
      <c r="Q364" s="850">
        <v>40429.79</v>
      </c>
    </row>
    <row r="365" spans="1:17" ht="14.4" customHeight="1" x14ac:dyDescent="0.3">
      <c r="A365" s="831" t="s">
        <v>590</v>
      </c>
      <c r="B365" s="832" t="s">
        <v>3460</v>
      </c>
      <c r="C365" s="832" t="s">
        <v>3724</v>
      </c>
      <c r="D365" s="832" t="s">
        <v>4133</v>
      </c>
      <c r="E365" s="832" t="s">
        <v>4134</v>
      </c>
      <c r="F365" s="849"/>
      <c r="G365" s="849"/>
      <c r="H365" s="849"/>
      <c r="I365" s="849"/>
      <c r="J365" s="849"/>
      <c r="K365" s="849"/>
      <c r="L365" s="849"/>
      <c r="M365" s="849"/>
      <c r="N365" s="849">
        <v>5</v>
      </c>
      <c r="O365" s="849">
        <v>10294.19</v>
      </c>
      <c r="P365" s="837"/>
      <c r="Q365" s="850">
        <v>2058.8380000000002</v>
      </c>
    </row>
    <row r="366" spans="1:17" ht="14.4" customHeight="1" x14ac:dyDescent="0.3">
      <c r="A366" s="831" t="s">
        <v>590</v>
      </c>
      <c r="B366" s="832" t="s">
        <v>3460</v>
      </c>
      <c r="C366" s="832" t="s">
        <v>3724</v>
      </c>
      <c r="D366" s="832" t="s">
        <v>4135</v>
      </c>
      <c r="E366" s="832" t="s">
        <v>4136</v>
      </c>
      <c r="F366" s="849">
        <v>2</v>
      </c>
      <c r="G366" s="849">
        <v>23550</v>
      </c>
      <c r="H366" s="849"/>
      <c r="I366" s="849">
        <v>11775</v>
      </c>
      <c r="J366" s="849"/>
      <c r="K366" s="849"/>
      <c r="L366" s="849"/>
      <c r="M366" s="849"/>
      <c r="N366" s="849"/>
      <c r="O366" s="849"/>
      <c r="P366" s="837"/>
      <c r="Q366" s="850"/>
    </row>
    <row r="367" spans="1:17" ht="14.4" customHeight="1" x14ac:dyDescent="0.3">
      <c r="A367" s="831" t="s">
        <v>590</v>
      </c>
      <c r="B367" s="832" t="s">
        <v>3460</v>
      </c>
      <c r="C367" s="832" t="s">
        <v>3724</v>
      </c>
      <c r="D367" s="832" t="s">
        <v>4137</v>
      </c>
      <c r="E367" s="832" t="s">
        <v>4138</v>
      </c>
      <c r="F367" s="849">
        <v>1</v>
      </c>
      <c r="G367" s="849">
        <v>10826</v>
      </c>
      <c r="H367" s="849"/>
      <c r="I367" s="849">
        <v>10826</v>
      </c>
      <c r="J367" s="849"/>
      <c r="K367" s="849"/>
      <c r="L367" s="849"/>
      <c r="M367" s="849"/>
      <c r="N367" s="849"/>
      <c r="O367" s="849"/>
      <c r="P367" s="837"/>
      <c r="Q367" s="850"/>
    </row>
    <row r="368" spans="1:17" ht="14.4" customHeight="1" x14ac:dyDescent="0.3">
      <c r="A368" s="831" t="s">
        <v>590</v>
      </c>
      <c r="B368" s="832" t="s">
        <v>3460</v>
      </c>
      <c r="C368" s="832" t="s">
        <v>3724</v>
      </c>
      <c r="D368" s="832" t="s">
        <v>4139</v>
      </c>
      <c r="E368" s="832" t="s">
        <v>4140</v>
      </c>
      <c r="F368" s="849">
        <v>1</v>
      </c>
      <c r="G368" s="849">
        <v>625</v>
      </c>
      <c r="H368" s="849"/>
      <c r="I368" s="849">
        <v>625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590</v>
      </c>
      <c r="B369" s="832" t="s">
        <v>3460</v>
      </c>
      <c r="C369" s="832" t="s">
        <v>3724</v>
      </c>
      <c r="D369" s="832" t="s">
        <v>4141</v>
      </c>
      <c r="E369" s="832" t="s">
        <v>4142</v>
      </c>
      <c r="F369" s="849">
        <v>1</v>
      </c>
      <c r="G369" s="849">
        <v>13274.47</v>
      </c>
      <c r="H369" s="849"/>
      <c r="I369" s="849">
        <v>13274.47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590</v>
      </c>
      <c r="B370" s="832" t="s">
        <v>3460</v>
      </c>
      <c r="C370" s="832" t="s">
        <v>3724</v>
      </c>
      <c r="D370" s="832" t="s">
        <v>4143</v>
      </c>
      <c r="E370" s="832" t="s">
        <v>4144</v>
      </c>
      <c r="F370" s="849">
        <v>1</v>
      </c>
      <c r="G370" s="849">
        <v>2798.69</v>
      </c>
      <c r="H370" s="849"/>
      <c r="I370" s="849">
        <v>2798.69</v>
      </c>
      <c r="J370" s="849"/>
      <c r="K370" s="849"/>
      <c r="L370" s="849"/>
      <c r="M370" s="849"/>
      <c r="N370" s="849"/>
      <c r="O370" s="849"/>
      <c r="P370" s="837"/>
      <c r="Q370" s="850"/>
    </row>
    <row r="371" spans="1:17" ht="14.4" customHeight="1" x14ac:dyDescent="0.3">
      <c r="A371" s="831" t="s">
        <v>590</v>
      </c>
      <c r="B371" s="832" t="s">
        <v>3460</v>
      </c>
      <c r="C371" s="832" t="s">
        <v>3724</v>
      </c>
      <c r="D371" s="832" t="s">
        <v>4145</v>
      </c>
      <c r="E371" s="832" t="s">
        <v>4146</v>
      </c>
      <c r="F371" s="849">
        <v>1</v>
      </c>
      <c r="G371" s="849">
        <v>1519.31</v>
      </c>
      <c r="H371" s="849"/>
      <c r="I371" s="849">
        <v>1519.31</v>
      </c>
      <c r="J371" s="849"/>
      <c r="K371" s="849"/>
      <c r="L371" s="849"/>
      <c r="M371" s="849"/>
      <c r="N371" s="849"/>
      <c r="O371" s="849"/>
      <c r="P371" s="837"/>
      <c r="Q371" s="850"/>
    </row>
    <row r="372" spans="1:17" ht="14.4" customHeight="1" x14ac:dyDescent="0.3">
      <c r="A372" s="831" t="s">
        <v>590</v>
      </c>
      <c r="B372" s="832" t="s">
        <v>3460</v>
      </c>
      <c r="C372" s="832" t="s">
        <v>3724</v>
      </c>
      <c r="D372" s="832" t="s">
        <v>4147</v>
      </c>
      <c r="E372" s="832" t="s">
        <v>4148</v>
      </c>
      <c r="F372" s="849">
        <v>12</v>
      </c>
      <c r="G372" s="849">
        <v>29230.44</v>
      </c>
      <c r="H372" s="849"/>
      <c r="I372" s="849">
        <v>2435.87</v>
      </c>
      <c r="J372" s="849"/>
      <c r="K372" s="849"/>
      <c r="L372" s="849"/>
      <c r="M372" s="849"/>
      <c r="N372" s="849"/>
      <c r="O372" s="849"/>
      <c r="P372" s="837"/>
      <c r="Q372" s="850"/>
    </row>
    <row r="373" spans="1:17" ht="14.4" customHeight="1" x14ac:dyDescent="0.3">
      <c r="A373" s="831" t="s">
        <v>590</v>
      </c>
      <c r="B373" s="832" t="s">
        <v>3460</v>
      </c>
      <c r="C373" s="832" t="s">
        <v>3724</v>
      </c>
      <c r="D373" s="832" t="s">
        <v>4149</v>
      </c>
      <c r="E373" s="832" t="s">
        <v>4150</v>
      </c>
      <c r="F373" s="849">
        <v>1</v>
      </c>
      <c r="G373" s="849">
        <v>1560.76</v>
      </c>
      <c r="H373" s="849"/>
      <c r="I373" s="849">
        <v>1560.76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590</v>
      </c>
      <c r="B374" s="832" t="s">
        <v>3460</v>
      </c>
      <c r="C374" s="832" t="s">
        <v>3724</v>
      </c>
      <c r="D374" s="832" t="s">
        <v>4151</v>
      </c>
      <c r="E374" s="832" t="s">
        <v>4152</v>
      </c>
      <c r="F374" s="849">
        <v>1</v>
      </c>
      <c r="G374" s="849">
        <v>20953</v>
      </c>
      <c r="H374" s="849"/>
      <c r="I374" s="849">
        <v>20953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590</v>
      </c>
      <c r="B375" s="832" t="s">
        <v>3460</v>
      </c>
      <c r="C375" s="832" t="s">
        <v>3724</v>
      </c>
      <c r="D375" s="832" t="s">
        <v>4153</v>
      </c>
      <c r="E375" s="832" t="s">
        <v>4154</v>
      </c>
      <c r="F375" s="849">
        <v>2</v>
      </c>
      <c r="G375" s="849">
        <v>5882.4</v>
      </c>
      <c r="H375" s="849"/>
      <c r="I375" s="849">
        <v>2941.2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590</v>
      </c>
      <c r="B376" s="832" t="s">
        <v>3460</v>
      </c>
      <c r="C376" s="832" t="s">
        <v>3724</v>
      </c>
      <c r="D376" s="832" t="s">
        <v>4155</v>
      </c>
      <c r="E376" s="832" t="s">
        <v>4156</v>
      </c>
      <c r="F376" s="849">
        <v>11</v>
      </c>
      <c r="G376" s="849">
        <v>98021</v>
      </c>
      <c r="H376" s="849"/>
      <c r="I376" s="849">
        <v>8911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590</v>
      </c>
      <c r="B377" s="832" t="s">
        <v>3460</v>
      </c>
      <c r="C377" s="832" t="s">
        <v>3724</v>
      </c>
      <c r="D377" s="832" t="s">
        <v>4157</v>
      </c>
      <c r="E377" s="832" t="s">
        <v>4158</v>
      </c>
      <c r="F377" s="849">
        <v>1</v>
      </c>
      <c r="G377" s="849">
        <v>9252</v>
      </c>
      <c r="H377" s="849"/>
      <c r="I377" s="849">
        <v>9252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590</v>
      </c>
      <c r="B378" s="832" t="s">
        <v>3460</v>
      </c>
      <c r="C378" s="832" t="s">
        <v>3724</v>
      </c>
      <c r="D378" s="832" t="s">
        <v>4159</v>
      </c>
      <c r="E378" s="832" t="s">
        <v>4160</v>
      </c>
      <c r="F378" s="849"/>
      <c r="G378" s="849"/>
      <c r="H378" s="849"/>
      <c r="I378" s="849"/>
      <c r="J378" s="849"/>
      <c r="K378" s="849"/>
      <c r="L378" s="849"/>
      <c r="M378" s="849"/>
      <c r="N378" s="849">
        <v>4</v>
      </c>
      <c r="O378" s="849">
        <v>15139.2</v>
      </c>
      <c r="P378" s="837"/>
      <c r="Q378" s="850">
        <v>3784.8</v>
      </c>
    </row>
    <row r="379" spans="1:17" ht="14.4" customHeight="1" x14ac:dyDescent="0.3">
      <c r="A379" s="831" t="s">
        <v>590</v>
      </c>
      <c r="B379" s="832" t="s">
        <v>3460</v>
      </c>
      <c r="C379" s="832" t="s">
        <v>3724</v>
      </c>
      <c r="D379" s="832" t="s">
        <v>4159</v>
      </c>
      <c r="E379" s="832" t="s">
        <v>4161</v>
      </c>
      <c r="F379" s="849"/>
      <c r="G379" s="849"/>
      <c r="H379" s="849"/>
      <c r="I379" s="849"/>
      <c r="J379" s="849">
        <v>3</v>
      </c>
      <c r="K379" s="849">
        <v>11354.400000000001</v>
      </c>
      <c r="L379" s="849">
        <v>1</v>
      </c>
      <c r="M379" s="849">
        <v>3784.8000000000006</v>
      </c>
      <c r="N379" s="849">
        <v>4</v>
      </c>
      <c r="O379" s="849">
        <v>15139.2</v>
      </c>
      <c r="P379" s="837">
        <v>1.3333333333333333</v>
      </c>
      <c r="Q379" s="850">
        <v>3784.8</v>
      </c>
    </row>
    <row r="380" spans="1:17" ht="14.4" customHeight="1" x14ac:dyDescent="0.3">
      <c r="A380" s="831" t="s">
        <v>590</v>
      </c>
      <c r="B380" s="832" t="s">
        <v>3460</v>
      </c>
      <c r="C380" s="832" t="s">
        <v>3724</v>
      </c>
      <c r="D380" s="832" t="s">
        <v>4162</v>
      </c>
      <c r="E380" s="832" t="s">
        <v>4163</v>
      </c>
      <c r="F380" s="849"/>
      <c r="G380" s="849"/>
      <c r="H380" s="849"/>
      <c r="I380" s="849"/>
      <c r="J380" s="849"/>
      <c r="K380" s="849"/>
      <c r="L380" s="849"/>
      <c r="M380" s="849"/>
      <c r="N380" s="849">
        <v>47</v>
      </c>
      <c r="O380" s="849">
        <v>137731.93</v>
      </c>
      <c r="P380" s="837"/>
      <c r="Q380" s="850">
        <v>2930.4665957446805</v>
      </c>
    </row>
    <row r="381" spans="1:17" ht="14.4" customHeight="1" x14ac:dyDescent="0.3">
      <c r="A381" s="831" t="s">
        <v>590</v>
      </c>
      <c r="B381" s="832" t="s">
        <v>3460</v>
      </c>
      <c r="C381" s="832" t="s">
        <v>3724</v>
      </c>
      <c r="D381" s="832" t="s">
        <v>4164</v>
      </c>
      <c r="E381" s="832" t="s">
        <v>4165</v>
      </c>
      <c r="F381" s="849"/>
      <c r="G381" s="849"/>
      <c r="H381" s="849"/>
      <c r="I381" s="849"/>
      <c r="J381" s="849">
        <v>20</v>
      </c>
      <c r="K381" s="849">
        <v>352301.4</v>
      </c>
      <c r="L381" s="849">
        <v>1</v>
      </c>
      <c r="M381" s="849">
        <v>17615.07</v>
      </c>
      <c r="N381" s="849">
        <v>11</v>
      </c>
      <c r="O381" s="849">
        <v>173194.16999999998</v>
      </c>
      <c r="P381" s="837">
        <v>0.49160795273592434</v>
      </c>
      <c r="Q381" s="850">
        <v>15744.924545454543</v>
      </c>
    </row>
    <row r="382" spans="1:17" ht="14.4" customHeight="1" x14ac:dyDescent="0.3">
      <c r="A382" s="831" t="s">
        <v>590</v>
      </c>
      <c r="B382" s="832" t="s">
        <v>3460</v>
      </c>
      <c r="C382" s="832" t="s">
        <v>3724</v>
      </c>
      <c r="D382" s="832" t="s">
        <v>4166</v>
      </c>
      <c r="E382" s="832" t="s">
        <v>4167</v>
      </c>
      <c r="F382" s="849"/>
      <c r="G382" s="849"/>
      <c r="H382" s="849"/>
      <c r="I382" s="849"/>
      <c r="J382" s="849">
        <v>3</v>
      </c>
      <c r="K382" s="849">
        <v>23256</v>
      </c>
      <c r="L382" s="849">
        <v>1</v>
      </c>
      <c r="M382" s="849">
        <v>7752</v>
      </c>
      <c r="N382" s="849">
        <v>12</v>
      </c>
      <c r="O382" s="849">
        <v>93024</v>
      </c>
      <c r="P382" s="837">
        <v>4</v>
      </c>
      <c r="Q382" s="850">
        <v>7752</v>
      </c>
    </row>
    <row r="383" spans="1:17" ht="14.4" customHeight="1" x14ac:dyDescent="0.3">
      <c r="A383" s="831" t="s">
        <v>590</v>
      </c>
      <c r="B383" s="832" t="s">
        <v>3460</v>
      </c>
      <c r="C383" s="832" t="s">
        <v>3724</v>
      </c>
      <c r="D383" s="832" t="s">
        <v>4168</v>
      </c>
      <c r="E383" s="832" t="s">
        <v>4169</v>
      </c>
      <c r="F383" s="849"/>
      <c r="G383" s="849"/>
      <c r="H383" s="849"/>
      <c r="I383" s="849"/>
      <c r="J383" s="849">
        <v>22</v>
      </c>
      <c r="K383" s="849">
        <v>41243.400000000009</v>
      </c>
      <c r="L383" s="849">
        <v>1</v>
      </c>
      <c r="M383" s="849">
        <v>1874.7000000000005</v>
      </c>
      <c r="N383" s="849">
        <v>25</v>
      </c>
      <c r="O383" s="849">
        <v>43020.7</v>
      </c>
      <c r="P383" s="837">
        <v>1.043092955478937</v>
      </c>
      <c r="Q383" s="850">
        <v>1720.828</v>
      </c>
    </row>
    <row r="384" spans="1:17" ht="14.4" customHeight="1" x14ac:dyDescent="0.3">
      <c r="A384" s="831" t="s">
        <v>590</v>
      </c>
      <c r="B384" s="832" t="s">
        <v>3460</v>
      </c>
      <c r="C384" s="832" t="s">
        <v>3724</v>
      </c>
      <c r="D384" s="832" t="s">
        <v>4170</v>
      </c>
      <c r="E384" s="832" t="s">
        <v>3990</v>
      </c>
      <c r="F384" s="849"/>
      <c r="G384" s="849"/>
      <c r="H384" s="849"/>
      <c r="I384" s="849"/>
      <c r="J384" s="849"/>
      <c r="K384" s="849"/>
      <c r="L384" s="849"/>
      <c r="M384" s="849"/>
      <c r="N384" s="849">
        <v>1</v>
      </c>
      <c r="O384" s="849">
        <v>5413.65</v>
      </c>
      <c r="P384" s="837"/>
      <c r="Q384" s="850">
        <v>5413.65</v>
      </c>
    </row>
    <row r="385" spans="1:17" ht="14.4" customHeight="1" x14ac:dyDescent="0.3">
      <c r="A385" s="831" t="s">
        <v>590</v>
      </c>
      <c r="B385" s="832" t="s">
        <v>3460</v>
      </c>
      <c r="C385" s="832" t="s">
        <v>3724</v>
      </c>
      <c r="D385" s="832" t="s">
        <v>4171</v>
      </c>
      <c r="E385" s="832" t="s">
        <v>4172</v>
      </c>
      <c r="F385" s="849"/>
      <c r="G385" s="849"/>
      <c r="H385" s="849"/>
      <c r="I385" s="849"/>
      <c r="J385" s="849"/>
      <c r="K385" s="849"/>
      <c r="L385" s="849"/>
      <c r="M385" s="849"/>
      <c r="N385" s="849">
        <v>6</v>
      </c>
      <c r="O385" s="849">
        <v>50342.400000000001</v>
      </c>
      <c r="P385" s="837"/>
      <c r="Q385" s="850">
        <v>8390.4</v>
      </c>
    </row>
    <row r="386" spans="1:17" ht="14.4" customHeight="1" x14ac:dyDescent="0.3">
      <c r="A386" s="831" t="s">
        <v>590</v>
      </c>
      <c r="B386" s="832" t="s">
        <v>3460</v>
      </c>
      <c r="C386" s="832" t="s">
        <v>3724</v>
      </c>
      <c r="D386" s="832" t="s">
        <v>4173</v>
      </c>
      <c r="E386" s="832" t="s">
        <v>4174</v>
      </c>
      <c r="F386" s="849"/>
      <c r="G386" s="849"/>
      <c r="H386" s="849"/>
      <c r="I386" s="849"/>
      <c r="J386" s="849">
        <v>4</v>
      </c>
      <c r="K386" s="849">
        <v>15918.96</v>
      </c>
      <c r="L386" s="849">
        <v>1</v>
      </c>
      <c r="M386" s="849">
        <v>3979.74</v>
      </c>
      <c r="N386" s="849">
        <v>1</v>
      </c>
      <c r="O386" s="849">
        <v>3979.74</v>
      </c>
      <c r="P386" s="837">
        <v>0.25</v>
      </c>
      <c r="Q386" s="850">
        <v>3979.74</v>
      </c>
    </row>
    <row r="387" spans="1:17" ht="14.4" customHeight="1" x14ac:dyDescent="0.3">
      <c r="A387" s="831" t="s">
        <v>590</v>
      </c>
      <c r="B387" s="832" t="s">
        <v>3460</v>
      </c>
      <c r="C387" s="832" t="s">
        <v>3724</v>
      </c>
      <c r="D387" s="832" t="s">
        <v>4175</v>
      </c>
      <c r="E387" s="832" t="s">
        <v>4176</v>
      </c>
      <c r="F387" s="849"/>
      <c r="G387" s="849"/>
      <c r="H387" s="849"/>
      <c r="I387" s="849"/>
      <c r="J387" s="849"/>
      <c r="K387" s="849"/>
      <c r="L387" s="849"/>
      <c r="M387" s="849"/>
      <c r="N387" s="849">
        <v>4</v>
      </c>
      <c r="O387" s="849">
        <v>111388.77</v>
      </c>
      <c r="P387" s="837"/>
      <c r="Q387" s="850">
        <v>27847.192500000001</v>
      </c>
    </row>
    <row r="388" spans="1:17" ht="14.4" customHeight="1" x14ac:dyDescent="0.3">
      <c r="A388" s="831" t="s">
        <v>590</v>
      </c>
      <c r="B388" s="832" t="s">
        <v>3460</v>
      </c>
      <c r="C388" s="832" t="s">
        <v>3724</v>
      </c>
      <c r="D388" s="832" t="s">
        <v>4175</v>
      </c>
      <c r="E388" s="832" t="s">
        <v>4177</v>
      </c>
      <c r="F388" s="849"/>
      <c r="G388" s="849"/>
      <c r="H388" s="849"/>
      <c r="I388" s="849"/>
      <c r="J388" s="849"/>
      <c r="K388" s="849"/>
      <c r="L388" s="849"/>
      <c r="M388" s="849"/>
      <c r="N388" s="849">
        <v>2</v>
      </c>
      <c r="O388" s="849">
        <v>54158.559999999998</v>
      </c>
      <c r="P388" s="837"/>
      <c r="Q388" s="850">
        <v>27079.279999999999</v>
      </c>
    </row>
    <row r="389" spans="1:17" ht="14.4" customHeight="1" x14ac:dyDescent="0.3">
      <c r="A389" s="831" t="s">
        <v>590</v>
      </c>
      <c r="B389" s="832" t="s">
        <v>3460</v>
      </c>
      <c r="C389" s="832" t="s">
        <v>3724</v>
      </c>
      <c r="D389" s="832" t="s">
        <v>4178</v>
      </c>
      <c r="E389" s="832" t="s">
        <v>3816</v>
      </c>
      <c r="F389" s="849"/>
      <c r="G389" s="849"/>
      <c r="H389" s="849"/>
      <c r="I389" s="849"/>
      <c r="J389" s="849"/>
      <c r="K389" s="849"/>
      <c r="L389" s="849"/>
      <c r="M389" s="849"/>
      <c r="N389" s="849">
        <v>4</v>
      </c>
      <c r="O389" s="849">
        <v>26875.25</v>
      </c>
      <c r="P389" s="837"/>
      <c r="Q389" s="850">
        <v>6718.8125</v>
      </c>
    </row>
    <row r="390" spans="1:17" ht="14.4" customHeight="1" x14ac:dyDescent="0.3">
      <c r="A390" s="831" t="s">
        <v>590</v>
      </c>
      <c r="B390" s="832" t="s">
        <v>3460</v>
      </c>
      <c r="C390" s="832" t="s">
        <v>3724</v>
      </c>
      <c r="D390" s="832" t="s">
        <v>4178</v>
      </c>
      <c r="E390" s="832" t="s">
        <v>4179</v>
      </c>
      <c r="F390" s="849"/>
      <c r="G390" s="849"/>
      <c r="H390" s="849"/>
      <c r="I390" s="849"/>
      <c r="J390" s="849"/>
      <c r="K390" s="849"/>
      <c r="L390" s="849"/>
      <c r="M390" s="849"/>
      <c r="N390" s="849">
        <v>4</v>
      </c>
      <c r="O390" s="849">
        <v>26875.25</v>
      </c>
      <c r="P390" s="837"/>
      <c r="Q390" s="850">
        <v>6718.8125</v>
      </c>
    </row>
    <row r="391" spans="1:17" ht="14.4" customHeight="1" x14ac:dyDescent="0.3">
      <c r="A391" s="831" t="s">
        <v>590</v>
      </c>
      <c r="B391" s="832" t="s">
        <v>3460</v>
      </c>
      <c r="C391" s="832" t="s">
        <v>3724</v>
      </c>
      <c r="D391" s="832" t="s">
        <v>4180</v>
      </c>
      <c r="E391" s="832" t="s">
        <v>4181</v>
      </c>
      <c r="F391" s="849"/>
      <c r="G391" s="849"/>
      <c r="H391" s="849"/>
      <c r="I391" s="849"/>
      <c r="J391" s="849">
        <v>7</v>
      </c>
      <c r="K391" s="849">
        <v>11515</v>
      </c>
      <c r="L391" s="849">
        <v>1</v>
      </c>
      <c r="M391" s="849">
        <v>1645</v>
      </c>
      <c r="N391" s="849">
        <v>10</v>
      </c>
      <c r="O391" s="849">
        <v>16450</v>
      </c>
      <c r="P391" s="837">
        <v>1.4285714285714286</v>
      </c>
      <c r="Q391" s="850">
        <v>1645</v>
      </c>
    </row>
    <row r="392" spans="1:17" ht="14.4" customHeight="1" x14ac:dyDescent="0.3">
      <c r="A392" s="831" t="s">
        <v>590</v>
      </c>
      <c r="B392" s="832" t="s">
        <v>3460</v>
      </c>
      <c r="C392" s="832" t="s">
        <v>3724</v>
      </c>
      <c r="D392" s="832" t="s">
        <v>4180</v>
      </c>
      <c r="E392" s="832" t="s">
        <v>4182</v>
      </c>
      <c r="F392" s="849"/>
      <c r="G392" s="849"/>
      <c r="H392" s="849"/>
      <c r="I392" s="849"/>
      <c r="J392" s="849">
        <v>18</v>
      </c>
      <c r="K392" s="849">
        <v>29610</v>
      </c>
      <c r="L392" s="849">
        <v>1</v>
      </c>
      <c r="M392" s="849">
        <v>1645</v>
      </c>
      <c r="N392" s="849">
        <v>18</v>
      </c>
      <c r="O392" s="849">
        <v>29610</v>
      </c>
      <c r="P392" s="837">
        <v>1</v>
      </c>
      <c r="Q392" s="850">
        <v>1645</v>
      </c>
    </row>
    <row r="393" spans="1:17" ht="14.4" customHeight="1" x14ac:dyDescent="0.3">
      <c r="A393" s="831" t="s">
        <v>590</v>
      </c>
      <c r="B393" s="832" t="s">
        <v>3460</v>
      </c>
      <c r="C393" s="832" t="s">
        <v>3724</v>
      </c>
      <c r="D393" s="832" t="s">
        <v>4183</v>
      </c>
      <c r="E393" s="832" t="s">
        <v>4174</v>
      </c>
      <c r="F393" s="849"/>
      <c r="G393" s="849"/>
      <c r="H393" s="849"/>
      <c r="I393" s="849"/>
      <c r="J393" s="849">
        <v>1</v>
      </c>
      <c r="K393" s="849">
        <v>2811.15</v>
      </c>
      <c r="L393" s="849">
        <v>1</v>
      </c>
      <c r="M393" s="849">
        <v>2811.15</v>
      </c>
      <c r="N393" s="849">
        <v>2</v>
      </c>
      <c r="O393" s="849">
        <v>4912.28</v>
      </c>
      <c r="P393" s="837">
        <v>1.7474272095050067</v>
      </c>
      <c r="Q393" s="850">
        <v>2456.14</v>
      </c>
    </row>
    <row r="394" spans="1:17" ht="14.4" customHeight="1" x14ac:dyDescent="0.3">
      <c r="A394" s="831" t="s">
        <v>590</v>
      </c>
      <c r="B394" s="832" t="s">
        <v>3460</v>
      </c>
      <c r="C394" s="832" t="s">
        <v>3724</v>
      </c>
      <c r="D394" s="832" t="s">
        <v>4184</v>
      </c>
      <c r="E394" s="832" t="s">
        <v>4114</v>
      </c>
      <c r="F394" s="849"/>
      <c r="G394" s="849"/>
      <c r="H394" s="849"/>
      <c r="I394" s="849"/>
      <c r="J394" s="849"/>
      <c r="K394" s="849"/>
      <c r="L394" s="849"/>
      <c r="M394" s="849"/>
      <c r="N394" s="849">
        <v>1</v>
      </c>
      <c r="O394" s="849">
        <v>31583.7</v>
      </c>
      <c r="P394" s="837"/>
      <c r="Q394" s="850">
        <v>31583.7</v>
      </c>
    </row>
    <row r="395" spans="1:17" ht="14.4" customHeight="1" x14ac:dyDescent="0.3">
      <c r="A395" s="831" t="s">
        <v>590</v>
      </c>
      <c r="B395" s="832" t="s">
        <v>3460</v>
      </c>
      <c r="C395" s="832" t="s">
        <v>3724</v>
      </c>
      <c r="D395" s="832" t="s">
        <v>4185</v>
      </c>
      <c r="E395" s="832" t="s">
        <v>4118</v>
      </c>
      <c r="F395" s="849"/>
      <c r="G395" s="849"/>
      <c r="H395" s="849"/>
      <c r="I395" s="849"/>
      <c r="J395" s="849"/>
      <c r="K395" s="849"/>
      <c r="L395" s="849"/>
      <c r="M395" s="849"/>
      <c r="N395" s="849">
        <v>1</v>
      </c>
      <c r="O395" s="849">
        <v>6396.54</v>
      </c>
      <c r="P395" s="837"/>
      <c r="Q395" s="850">
        <v>6396.54</v>
      </c>
    </row>
    <row r="396" spans="1:17" ht="14.4" customHeight="1" x14ac:dyDescent="0.3">
      <c r="A396" s="831" t="s">
        <v>590</v>
      </c>
      <c r="B396" s="832" t="s">
        <v>3460</v>
      </c>
      <c r="C396" s="832" t="s">
        <v>3724</v>
      </c>
      <c r="D396" s="832" t="s">
        <v>4186</v>
      </c>
      <c r="E396" s="832" t="s">
        <v>3776</v>
      </c>
      <c r="F396" s="849"/>
      <c r="G396" s="849"/>
      <c r="H396" s="849"/>
      <c r="I396" s="849"/>
      <c r="J396" s="849">
        <v>3</v>
      </c>
      <c r="K396" s="849">
        <v>543.59999999999991</v>
      </c>
      <c r="L396" s="849">
        <v>1</v>
      </c>
      <c r="M396" s="849">
        <v>181.19999999999996</v>
      </c>
      <c r="N396" s="849">
        <v>1</v>
      </c>
      <c r="O396" s="849">
        <v>181.2</v>
      </c>
      <c r="P396" s="837">
        <v>0.33333333333333337</v>
      </c>
      <c r="Q396" s="850">
        <v>181.2</v>
      </c>
    </row>
    <row r="397" spans="1:17" ht="14.4" customHeight="1" x14ac:dyDescent="0.3">
      <c r="A397" s="831" t="s">
        <v>590</v>
      </c>
      <c r="B397" s="832" t="s">
        <v>3460</v>
      </c>
      <c r="C397" s="832" t="s">
        <v>3724</v>
      </c>
      <c r="D397" s="832" t="s">
        <v>4187</v>
      </c>
      <c r="E397" s="832" t="s">
        <v>4188</v>
      </c>
      <c r="F397" s="849"/>
      <c r="G397" s="849"/>
      <c r="H397" s="849"/>
      <c r="I397" s="849"/>
      <c r="J397" s="849"/>
      <c r="K397" s="849"/>
      <c r="L397" s="849"/>
      <c r="M397" s="849"/>
      <c r="N397" s="849">
        <v>6</v>
      </c>
      <c r="O397" s="849">
        <v>2831.7599999999998</v>
      </c>
      <c r="P397" s="837"/>
      <c r="Q397" s="850">
        <v>471.96</v>
      </c>
    </row>
    <row r="398" spans="1:17" ht="14.4" customHeight="1" x14ac:dyDescent="0.3">
      <c r="A398" s="831" t="s">
        <v>590</v>
      </c>
      <c r="B398" s="832" t="s">
        <v>3460</v>
      </c>
      <c r="C398" s="832" t="s">
        <v>3724</v>
      </c>
      <c r="D398" s="832" t="s">
        <v>4189</v>
      </c>
      <c r="E398" s="832" t="s">
        <v>4190</v>
      </c>
      <c r="F398" s="849"/>
      <c r="G398" s="849"/>
      <c r="H398" s="849"/>
      <c r="I398" s="849"/>
      <c r="J398" s="849">
        <v>2</v>
      </c>
      <c r="K398" s="849">
        <v>6657.6</v>
      </c>
      <c r="L398" s="849">
        <v>1</v>
      </c>
      <c r="M398" s="849">
        <v>3328.8</v>
      </c>
      <c r="N398" s="849"/>
      <c r="O398" s="849"/>
      <c r="P398" s="837"/>
      <c r="Q398" s="850"/>
    </row>
    <row r="399" spans="1:17" ht="14.4" customHeight="1" x14ac:dyDescent="0.3">
      <c r="A399" s="831" t="s">
        <v>590</v>
      </c>
      <c r="B399" s="832" t="s">
        <v>3460</v>
      </c>
      <c r="C399" s="832" t="s">
        <v>3724</v>
      </c>
      <c r="D399" s="832" t="s">
        <v>4191</v>
      </c>
      <c r="E399" s="832" t="s">
        <v>4192</v>
      </c>
      <c r="F399" s="849"/>
      <c r="G399" s="849"/>
      <c r="H399" s="849"/>
      <c r="I399" s="849"/>
      <c r="J399" s="849">
        <v>43</v>
      </c>
      <c r="K399" s="849">
        <v>118475.32</v>
      </c>
      <c r="L399" s="849">
        <v>1</v>
      </c>
      <c r="M399" s="849">
        <v>2755.2400000000002</v>
      </c>
      <c r="N399" s="849"/>
      <c r="O399" s="849"/>
      <c r="P399" s="837"/>
      <c r="Q399" s="850"/>
    </row>
    <row r="400" spans="1:17" ht="14.4" customHeight="1" x14ac:dyDescent="0.3">
      <c r="A400" s="831" t="s">
        <v>590</v>
      </c>
      <c r="B400" s="832" t="s">
        <v>3460</v>
      </c>
      <c r="C400" s="832" t="s">
        <v>3724</v>
      </c>
      <c r="D400" s="832" t="s">
        <v>4193</v>
      </c>
      <c r="E400" s="832" t="s">
        <v>4194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1367</v>
      </c>
      <c r="P400" s="837"/>
      <c r="Q400" s="850">
        <v>1367</v>
      </c>
    </row>
    <row r="401" spans="1:17" ht="14.4" customHeight="1" x14ac:dyDescent="0.3">
      <c r="A401" s="831" t="s">
        <v>590</v>
      </c>
      <c r="B401" s="832" t="s">
        <v>3460</v>
      </c>
      <c r="C401" s="832" t="s">
        <v>3724</v>
      </c>
      <c r="D401" s="832" t="s">
        <v>4195</v>
      </c>
      <c r="E401" s="832" t="s">
        <v>4196</v>
      </c>
      <c r="F401" s="849"/>
      <c r="G401" s="849"/>
      <c r="H401" s="849"/>
      <c r="I401" s="849"/>
      <c r="J401" s="849">
        <v>1</v>
      </c>
      <c r="K401" s="849">
        <v>42542</v>
      </c>
      <c r="L401" s="849">
        <v>1</v>
      </c>
      <c r="M401" s="849">
        <v>42542</v>
      </c>
      <c r="N401" s="849"/>
      <c r="O401" s="849"/>
      <c r="P401" s="837"/>
      <c r="Q401" s="850"/>
    </row>
    <row r="402" spans="1:17" ht="14.4" customHeight="1" x14ac:dyDescent="0.3">
      <c r="A402" s="831" t="s">
        <v>590</v>
      </c>
      <c r="B402" s="832" t="s">
        <v>3460</v>
      </c>
      <c r="C402" s="832" t="s">
        <v>3724</v>
      </c>
      <c r="D402" s="832" t="s">
        <v>4197</v>
      </c>
      <c r="E402" s="832" t="s">
        <v>4198</v>
      </c>
      <c r="F402" s="849"/>
      <c r="G402" s="849"/>
      <c r="H402" s="849"/>
      <c r="I402" s="849"/>
      <c r="J402" s="849"/>
      <c r="K402" s="849"/>
      <c r="L402" s="849"/>
      <c r="M402" s="849"/>
      <c r="N402" s="849">
        <v>6</v>
      </c>
      <c r="O402" s="849">
        <v>23390.280000000002</v>
      </c>
      <c r="P402" s="837"/>
      <c r="Q402" s="850">
        <v>3898.3800000000006</v>
      </c>
    </row>
    <row r="403" spans="1:17" ht="14.4" customHeight="1" x14ac:dyDescent="0.3">
      <c r="A403" s="831" t="s">
        <v>590</v>
      </c>
      <c r="B403" s="832" t="s">
        <v>3460</v>
      </c>
      <c r="C403" s="832" t="s">
        <v>3724</v>
      </c>
      <c r="D403" s="832" t="s">
        <v>4197</v>
      </c>
      <c r="E403" s="832" t="s">
        <v>4199</v>
      </c>
      <c r="F403" s="849"/>
      <c r="G403" s="849"/>
      <c r="H403" s="849"/>
      <c r="I403" s="849"/>
      <c r="J403" s="849"/>
      <c r="K403" s="849"/>
      <c r="L403" s="849"/>
      <c r="M403" s="849"/>
      <c r="N403" s="849">
        <v>6</v>
      </c>
      <c r="O403" s="849">
        <v>23390.280000000002</v>
      </c>
      <c r="P403" s="837"/>
      <c r="Q403" s="850">
        <v>3898.3800000000006</v>
      </c>
    </row>
    <row r="404" spans="1:17" ht="14.4" customHeight="1" x14ac:dyDescent="0.3">
      <c r="A404" s="831" t="s">
        <v>590</v>
      </c>
      <c r="B404" s="832" t="s">
        <v>3460</v>
      </c>
      <c r="C404" s="832" t="s">
        <v>3724</v>
      </c>
      <c r="D404" s="832" t="s">
        <v>4200</v>
      </c>
      <c r="E404" s="832" t="s">
        <v>4196</v>
      </c>
      <c r="F404" s="849"/>
      <c r="G404" s="849"/>
      <c r="H404" s="849"/>
      <c r="I404" s="849"/>
      <c r="J404" s="849">
        <v>2</v>
      </c>
      <c r="K404" s="849">
        <v>47890</v>
      </c>
      <c r="L404" s="849">
        <v>1</v>
      </c>
      <c r="M404" s="849">
        <v>23945</v>
      </c>
      <c r="N404" s="849"/>
      <c r="O404" s="849"/>
      <c r="P404" s="837"/>
      <c r="Q404" s="850"/>
    </row>
    <row r="405" spans="1:17" ht="14.4" customHeight="1" x14ac:dyDescent="0.3">
      <c r="A405" s="831" t="s">
        <v>590</v>
      </c>
      <c r="B405" s="832" t="s">
        <v>3460</v>
      </c>
      <c r="C405" s="832" t="s">
        <v>3724</v>
      </c>
      <c r="D405" s="832" t="s">
        <v>4201</v>
      </c>
      <c r="E405" s="832" t="s">
        <v>4202</v>
      </c>
      <c r="F405" s="849"/>
      <c r="G405" s="849"/>
      <c r="H405" s="849"/>
      <c r="I405" s="849"/>
      <c r="J405" s="849">
        <v>2</v>
      </c>
      <c r="K405" s="849">
        <v>99676</v>
      </c>
      <c r="L405" s="849">
        <v>1</v>
      </c>
      <c r="M405" s="849">
        <v>49838</v>
      </c>
      <c r="N405" s="849"/>
      <c r="O405" s="849"/>
      <c r="P405" s="837"/>
      <c r="Q405" s="850"/>
    </row>
    <row r="406" spans="1:17" ht="14.4" customHeight="1" x14ac:dyDescent="0.3">
      <c r="A406" s="831" t="s">
        <v>590</v>
      </c>
      <c r="B406" s="832" t="s">
        <v>3460</v>
      </c>
      <c r="C406" s="832" t="s">
        <v>3724</v>
      </c>
      <c r="D406" s="832" t="s">
        <v>4203</v>
      </c>
      <c r="E406" s="832" t="s">
        <v>4196</v>
      </c>
      <c r="F406" s="849"/>
      <c r="G406" s="849"/>
      <c r="H406" s="849"/>
      <c r="I406" s="849"/>
      <c r="J406" s="849">
        <v>1</v>
      </c>
      <c r="K406" s="849">
        <v>50817</v>
      </c>
      <c r="L406" s="849">
        <v>1</v>
      </c>
      <c r="M406" s="849">
        <v>50817</v>
      </c>
      <c r="N406" s="849"/>
      <c r="O406" s="849"/>
      <c r="P406" s="837"/>
      <c r="Q406" s="850"/>
    </row>
    <row r="407" spans="1:17" ht="14.4" customHeight="1" x14ac:dyDescent="0.3">
      <c r="A407" s="831" t="s">
        <v>590</v>
      </c>
      <c r="B407" s="832" t="s">
        <v>3460</v>
      </c>
      <c r="C407" s="832" t="s">
        <v>3724</v>
      </c>
      <c r="D407" s="832" t="s">
        <v>4204</v>
      </c>
      <c r="E407" s="832" t="s">
        <v>4205</v>
      </c>
      <c r="F407" s="849"/>
      <c r="G407" s="849"/>
      <c r="H407" s="849"/>
      <c r="I407" s="849"/>
      <c r="J407" s="849"/>
      <c r="K407" s="849"/>
      <c r="L407" s="849"/>
      <c r="M407" s="849"/>
      <c r="N407" s="849">
        <v>1</v>
      </c>
      <c r="O407" s="849">
        <v>2753.1</v>
      </c>
      <c r="P407" s="837"/>
      <c r="Q407" s="850">
        <v>2753.1</v>
      </c>
    </row>
    <row r="408" spans="1:17" ht="14.4" customHeight="1" x14ac:dyDescent="0.3">
      <c r="A408" s="831" t="s">
        <v>590</v>
      </c>
      <c r="B408" s="832" t="s">
        <v>3460</v>
      </c>
      <c r="C408" s="832" t="s">
        <v>3724</v>
      </c>
      <c r="D408" s="832" t="s">
        <v>4206</v>
      </c>
      <c r="E408" s="832" t="s">
        <v>4207</v>
      </c>
      <c r="F408" s="849"/>
      <c r="G408" s="849"/>
      <c r="H408" s="849"/>
      <c r="I408" s="849"/>
      <c r="J408" s="849">
        <v>1</v>
      </c>
      <c r="K408" s="849">
        <v>68528</v>
      </c>
      <c r="L408" s="849">
        <v>1</v>
      </c>
      <c r="M408" s="849">
        <v>68528</v>
      </c>
      <c r="N408" s="849"/>
      <c r="O408" s="849"/>
      <c r="P408" s="837"/>
      <c r="Q408" s="850"/>
    </row>
    <row r="409" spans="1:17" ht="14.4" customHeight="1" x14ac:dyDescent="0.3">
      <c r="A409" s="831" t="s">
        <v>590</v>
      </c>
      <c r="B409" s="832" t="s">
        <v>3460</v>
      </c>
      <c r="C409" s="832" t="s">
        <v>3724</v>
      </c>
      <c r="D409" s="832" t="s">
        <v>4208</v>
      </c>
      <c r="E409" s="832" t="s">
        <v>4209</v>
      </c>
      <c r="F409" s="849"/>
      <c r="G409" s="849"/>
      <c r="H409" s="849"/>
      <c r="I409" s="849"/>
      <c r="J409" s="849"/>
      <c r="K409" s="849"/>
      <c r="L409" s="849"/>
      <c r="M409" s="849"/>
      <c r="N409" s="849">
        <v>1</v>
      </c>
      <c r="O409" s="849">
        <v>19312.64</v>
      </c>
      <c r="P409" s="837"/>
      <c r="Q409" s="850">
        <v>19312.64</v>
      </c>
    </row>
    <row r="410" spans="1:17" ht="14.4" customHeight="1" x14ac:dyDescent="0.3">
      <c r="A410" s="831" t="s">
        <v>590</v>
      </c>
      <c r="B410" s="832" t="s">
        <v>3460</v>
      </c>
      <c r="C410" s="832" t="s">
        <v>3724</v>
      </c>
      <c r="D410" s="832" t="s">
        <v>4208</v>
      </c>
      <c r="E410" s="832" t="s">
        <v>4210</v>
      </c>
      <c r="F410" s="849"/>
      <c r="G410" s="849"/>
      <c r="H410" s="849"/>
      <c r="I410" s="849"/>
      <c r="J410" s="849">
        <v>1</v>
      </c>
      <c r="K410" s="849">
        <v>19312.64</v>
      </c>
      <c r="L410" s="849">
        <v>1</v>
      </c>
      <c r="M410" s="849">
        <v>19312.64</v>
      </c>
      <c r="N410" s="849"/>
      <c r="O410" s="849"/>
      <c r="P410" s="837"/>
      <c r="Q410" s="850"/>
    </row>
    <row r="411" spans="1:17" ht="14.4" customHeight="1" x14ac:dyDescent="0.3">
      <c r="A411" s="831" t="s">
        <v>590</v>
      </c>
      <c r="B411" s="832" t="s">
        <v>3460</v>
      </c>
      <c r="C411" s="832" t="s">
        <v>3724</v>
      </c>
      <c r="D411" s="832" t="s">
        <v>4211</v>
      </c>
      <c r="E411" s="832" t="s">
        <v>4212</v>
      </c>
      <c r="F411" s="849"/>
      <c r="G411" s="849"/>
      <c r="H411" s="849"/>
      <c r="I411" s="849"/>
      <c r="J411" s="849">
        <v>1</v>
      </c>
      <c r="K411" s="849">
        <v>3702.9</v>
      </c>
      <c r="L411" s="849">
        <v>1</v>
      </c>
      <c r="M411" s="849">
        <v>3702.9</v>
      </c>
      <c r="N411" s="849"/>
      <c r="O411" s="849"/>
      <c r="P411" s="837"/>
      <c r="Q411" s="850"/>
    </row>
    <row r="412" spans="1:17" ht="14.4" customHeight="1" x14ac:dyDescent="0.3">
      <c r="A412" s="831" t="s">
        <v>590</v>
      </c>
      <c r="B412" s="832" t="s">
        <v>3460</v>
      </c>
      <c r="C412" s="832" t="s">
        <v>3724</v>
      </c>
      <c r="D412" s="832" t="s">
        <v>4213</v>
      </c>
      <c r="E412" s="832" t="s">
        <v>4214</v>
      </c>
      <c r="F412" s="849"/>
      <c r="G412" s="849"/>
      <c r="H412" s="849"/>
      <c r="I412" s="849"/>
      <c r="J412" s="849">
        <v>1</v>
      </c>
      <c r="K412" s="849">
        <v>214.53</v>
      </c>
      <c r="L412" s="849">
        <v>1</v>
      </c>
      <c r="M412" s="849">
        <v>214.53</v>
      </c>
      <c r="N412" s="849"/>
      <c r="O412" s="849"/>
      <c r="P412" s="837"/>
      <c r="Q412" s="850"/>
    </row>
    <row r="413" spans="1:17" ht="14.4" customHeight="1" x14ac:dyDescent="0.3">
      <c r="A413" s="831" t="s">
        <v>590</v>
      </c>
      <c r="B413" s="832" t="s">
        <v>3460</v>
      </c>
      <c r="C413" s="832" t="s">
        <v>3724</v>
      </c>
      <c r="D413" s="832" t="s">
        <v>4215</v>
      </c>
      <c r="E413" s="832" t="s">
        <v>4216</v>
      </c>
      <c r="F413" s="849"/>
      <c r="G413" s="849"/>
      <c r="H413" s="849"/>
      <c r="I413" s="849"/>
      <c r="J413" s="849">
        <v>1</v>
      </c>
      <c r="K413" s="849">
        <v>24314</v>
      </c>
      <c r="L413" s="849">
        <v>1</v>
      </c>
      <c r="M413" s="849">
        <v>24314</v>
      </c>
      <c r="N413" s="849"/>
      <c r="O413" s="849"/>
      <c r="P413" s="837"/>
      <c r="Q413" s="850"/>
    </row>
    <row r="414" spans="1:17" ht="14.4" customHeight="1" x14ac:dyDescent="0.3">
      <c r="A414" s="831" t="s">
        <v>590</v>
      </c>
      <c r="B414" s="832" t="s">
        <v>3460</v>
      </c>
      <c r="C414" s="832" t="s">
        <v>3724</v>
      </c>
      <c r="D414" s="832" t="s">
        <v>4217</v>
      </c>
      <c r="E414" s="832" t="s">
        <v>4218</v>
      </c>
      <c r="F414" s="849"/>
      <c r="G414" s="849"/>
      <c r="H414" s="849"/>
      <c r="I414" s="849"/>
      <c r="J414" s="849">
        <v>2</v>
      </c>
      <c r="K414" s="849">
        <v>17601.599999999999</v>
      </c>
      <c r="L414" s="849">
        <v>1</v>
      </c>
      <c r="M414" s="849">
        <v>8800.7999999999993</v>
      </c>
      <c r="N414" s="849"/>
      <c r="O414" s="849"/>
      <c r="P414" s="837"/>
      <c r="Q414" s="850"/>
    </row>
    <row r="415" spans="1:17" ht="14.4" customHeight="1" x14ac:dyDescent="0.3">
      <c r="A415" s="831" t="s">
        <v>590</v>
      </c>
      <c r="B415" s="832" t="s">
        <v>3460</v>
      </c>
      <c r="C415" s="832" t="s">
        <v>3724</v>
      </c>
      <c r="D415" s="832" t="s">
        <v>4219</v>
      </c>
      <c r="E415" s="832" t="s">
        <v>4220</v>
      </c>
      <c r="F415" s="849"/>
      <c r="G415" s="849"/>
      <c r="H415" s="849"/>
      <c r="I415" s="849"/>
      <c r="J415" s="849">
        <v>2</v>
      </c>
      <c r="K415" s="849">
        <v>276</v>
      </c>
      <c r="L415" s="849">
        <v>1</v>
      </c>
      <c r="M415" s="849">
        <v>138</v>
      </c>
      <c r="N415" s="849"/>
      <c r="O415" s="849"/>
      <c r="P415" s="837"/>
      <c r="Q415" s="850"/>
    </row>
    <row r="416" spans="1:17" ht="14.4" customHeight="1" x14ac:dyDescent="0.3">
      <c r="A416" s="831" t="s">
        <v>590</v>
      </c>
      <c r="B416" s="832" t="s">
        <v>3460</v>
      </c>
      <c r="C416" s="832" t="s">
        <v>3724</v>
      </c>
      <c r="D416" s="832" t="s">
        <v>4221</v>
      </c>
      <c r="E416" s="832" t="s">
        <v>4222</v>
      </c>
      <c r="F416" s="849"/>
      <c r="G416" s="849"/>
      <c r="H416" s="849"/>
      <c r="I416" s="849"/>
      <c r="J416" s="849">
        <v>4</v>
      </c>
      <c r="K416" s="849">
        <v>15283.44</v>
      </c>
      <c r="L416" s="849">
        <v>1</v>
      </c>
      <c r="M416" s="849">
        <v>3820.86</v>
      </c>
      <c r="N416" s="849">
        <v>6</v>
      </c>
      <c r="O416" s="849">
        <v>22925.16</v>
      </c>
      <c r="P416" s="837">
        <v>1.5</v>
      </c>
      <c r="Q416" s="850">
        <v>3820.86</v>
      </c>
    </row>
    <row r="417" spans="1:17" ht="14.4" customHeight="1" x14ac:dyDescent="0.3">
      <c r="A417" s="831" t="s">
        <v>590</v>
      </c>
      <c r="B417" s="832" t="s">
        <v>3460</v>
      </c>
      <c r="C417" s="832" t="s">
        <v>3724</v>
      </c>
      <c r="D417" s="832" t="s">
        <v>4223</v>
      </c>
      <c r="E417" s="832" t="s">
        <v>4196</v>
      </c>
      <c r="F417" s="849"/>
      <c r="G417" s="849"/>
      <c r="H417" s="849"/>
      <c r="I417" s="849"/>
      <c r="J417" s="849">
        <v>3</v>
      </c>
      <c r="K417" s="849">
        <v>65973</v>
      </c>
      <c r="L417" s="849">
        <v>1</v>
      </c>
      <c r="M417" s="849">
        <v>21991</v>
      </c>
      <c r="N417" s="849"/>
      <c r="O417" s="849"/>
      <c r="P417" s="837"/>
      <c r="Q417" s="850"/>
    </row>
    <row r="418" spans="1:17" ht="14.4" customHeight="1" x14ac:dyDescent="0.3">
      <c r="A418" s="831" t="s">
        <v>590</v>
      </c>
      <c r="B418" s="832" t="s">
        <v>3460</v>
      </c>
      <c r="C418" s="832" t="s">
        <v>3724</v>
      </c>
      <c r="D418" s="832" t="s">
        <v>4224</v>
      </c>
      <c r="E418" s="832" t="s">
        <v>4225</v>
      </c>
      <c r="F418" s="849"/>
      <c r="G418" s="849"/>
      <c r="H418" s="849"/>
      <c r="I418" s="849"/>
      <c r="J418" s="849">
        <v>1</v>
      </c>
      <c r="K418" s="849">
        <v>88</v>
      </c>
      <c r="L418" s="849">
        <v>1</v>
      </c>
      <c r="M418" s="849">
        <v>88</v>
      </c>
      <c r="N418" s="849"/>
      <c r="O418" s="849"/>
      <c r="P418" s="837"/>
      <c r="Q418" s="850"/>
    </row>
    <row r="419" spans="1:17" ht="14.4" customHeight="1" x14ac:dyDescent="0.3">
      <c r="A419" s="831" t="s">
        <v>590</v>
      </c>
      <c r="B419" s="832" t="s">
        <v>3460</v>
      </c>
      <c r="C419" s="832" t="s">
        <v>3724</v>
      </c>
      <c r="D419" s="832" t="s">
        <v>4226</v>
      </c>
      <c r="E419" s="832" t="s">
        <v>4118</v>
      </c>
      <c r="F419" s="849"/>
      <c r="G419" s="849"/>
      <c r="H419" s="849"/>
      <c r="I419" s="849"/>
      <c r="J419" s="849">
        <v>1</v>
      </c>
      <c r="K419" s="849">
        <v>6396.54</v>
      </c>
      <c r="L419" s="849">
        <v>1</v>
      </c>
      <c r="M419" s="849">
        <v>6396.54</v>
      </c>
      <c r="N419" s="849"/>
      <c r="O419" s="849"/>
      <c r="P419" s="837"/>
      <c r="Q419" s="850"/>
    </row>
    <row r="420" spans="1:17" ht="14.4" customHeight="1" x14ac:dyDescent="0.3">
      <c r="A420" s="831" t="s">
        <v>590</v>
      </c>
      <c r="B420" s="832" t="s">
        <v>3460</v>
      </c>
      <c r="C420" s="832" t="s">
        <v>3724</v>
      </c>
      <c r="D420" s="832" t="s">
        <v>4227</v>
      </c>
      <c r="E420" s="832" t="s">
        <v>4228</v>
      </c>
      <c r="F420" s="849"/>
      <c r="G420" s="849"/>
      <c r="H420" s="849"/>
      <c r="I420" s="849"/>
      <c r="J420" s="849"/>
      <c r="K420" s="849"/>
      <c r="L420" s="849"/>
      <c r="M420" s="849"/>
      <c r="N420" s="849">
        <v>25</v>
      </c>
      <c r="O420" s="849">
        <v>245025</v>
      </c>
      <c r="P420" s="837"/>
      <c r="Q420" s="850">
        <v>9801</v>
      </c>
    </row>
    <row r="421" spans="1:17" ht="14.4" customHeight="1" x14ac:dyDescent="0.3">
      <c r="A421" s="831" t="s">
        <v>590</v>
      </c>
      <c r="B421" s="832" t="s">
        <v>3460</v>
      </c>
      <c r="C421" s="832" t="s">
        <v>3724</v>
      </c>
      <c r="D421" s="832" t="s">
        <v>4229</v>
      </c>
      <c r="E421" s="832" t="s">
        <v>4230</v>
      </c>
      <c r="F421" s="849"/>
      <c r="G421" s="849"/>
      <c r="H421" s="849"/>
      <c r="I421" s="849"/>
      <c r="J421" s="849"/>
      <c r="K421" s="849"/>
      <c r="L421" s="849"/>
      <c r="M421" s="849"/>
      <c r="N421" s="849">
        <v>2</v>
      </c>
      <c r="O421" s="849">
        <v>31978.28</v>
      </c>
      <c r="P421" s="837"/>
      <c r="Q421" s="850">
        <v>15989.14</v>
      </c>
    </row>
    <row r="422" spans="1:17" ht="14.4" customHeight="1" x14ac:dyDescent="0.3">
      <c r="A422" s="831" t="s">
        <v>590</v>
      </c>
      <c r="B422" s="832" t="s">
        <v>3460</v>
      </c>
      <c r="C422" s="832" t="s">
        <v>3724</v>
      </c>
      <c r="D422" s="832" t="s">
        <v>4231</v>
      </c>
      <c r="E422" s="832" t="s">
        <v>4232</v>
      </c>
      <c r="F422" s="849"/>
      <c r="G422" s="849"/>
      <c r="H422" s="849"/>
      <c r="I422" s="849"/>
      <c r="J422" s="849"/>
      <c r="K422" s="849"/>
      <c r="L422" s="849"/>
      <c r="M422" s="849"/>
      <c r="N422" s="849">
        <v>15</v>
      </c>
      <c r="O422" s="849">
        <v>25327.35</v>
      </c>
      <c r="P422" s="837"/>
      <c r="Q422" s="850">
        <v>1688.49</v>
      </c>
    </row>
    <row r="423" spans="1:17" ht="14.4" customHeight="1" x14ac:dyDescent="0.3">
      <c r="A423" s="831" t="s">
        <v>590</v>
      </c>
      <c r="B423" s="832" t="s">
        <v>3460</v>
      </c>
      <c r="C423" s="832" t="s">
        <v>3724</v>
      </c>
      <c r="D423" s="832" t="s">
        <v>4233</v>
      </c>
      <c r="E423" s="832" t="s">
        <v>4234</v>
      </c>
      <c r="F423" s="849"/>
      <c r="G423" s="849"/>
      <c r="H423" s="849"/>
      <c r="I423" s="849"/>
      <c r="J423" s="849"/>
      <c r="K423" s="849"/>
      <c r="L423" s="849"/>
      <c r="M423" s="849"/>
      <c r="N423" s="849">
        <v>1</v>
      </c>
      <c r="O423" s="849">
        <v>4998.8999999999996</v>
      </c>
      <c r="P423" s="837"/>
      <c r="Q423" s="850">
        <v>4998.8999999999996</v>
      </c>
    </row>
    <row r="424" spans="1:17" ht="14.4" customHeight="1" x14ac:dyDescent="0.3">
      <c r="A424" s="831" t="s">
        <v>590</v>
      </c>
      <c r="B424" s="832" t="s">
        <v>3460</v>
      </c>
      <c r="C424" s="832" t="s">
        <v>3724</v>
      </c>
      <c r="D424" s="832" t="s">
        <v>4235</v>
      </c>
      <c r="E424" s="832" t="s">
        <v>4236</v>
      </c>
      <c r="F424" s="849"/>
      <c r="G424" s="849"/>
      <c r="H424" s="849"/>
      <c r="I424" s="849"/>
      <c r="J424" s="849"/>
      <c r="K424" s="849"/>
      <c r="L424" s="849"/>
      <c r="M424" s="849"/>
      <c r="N424" s="849">
        <v>2</v>
      </c>
      <c r="O424" s="849">
        <v>19308.86</v>
      </c>
      <c r="P424" s="837"/>
      <c r="Q424" s="850">
        <v>9654.43</v>
      </c>
    </row>
    <row r="425" spans="1:17" ht="14.4" customHeight="1" x14ac:dyDescent="0.3">
      <c r="A425" s="831" t="s">
        <v>590</v>
      </c>
      <c r="B425" s="832" t="s">
        <v>3460</v>
      </c>
      <c r="C425" s="832" t="s">
        <v>3724</v>
      </c>
      <c r="D425" s="832" t="s">
        <v>4237</v>
      </c>
      <c r="E425" s="832" t="s">
        <v>4238</v>
      </c>
      <c r="F425" s="849"/>
      <c r="G425" s="849"/>
      <c r="H425" s="849"/>
      <c r="I425" s="849"/>
      <c r="J425" s="849"/>
      <c r="K425" s="849"/>
      <c r="L425" s="849"/>
      <c r="M425" s="849"/>
      <c r="N425" s="849">
        <v>3</v>
      </c>
      <c r="O425" s="849">
        <v>16917.810000000001</v>
      </c>
      <c r="P425" s="837"/>
      <c r="Q425" s="850">
        <v>5639.27</v>
      </c>
    </row>
    <row r="426" spans="1:17" ht="14.4" customHeight="1" x14ac:dyDescent="0.3">
      <c r="A426" s="831" t="s">
        <v>590</v>
      </c>
      <c r="B426" s="832" t="s">
        <v>3460</v>
      </c>
      <c r="C426" s="832" t="s">
        <v>3724</v>
      </c>
      <c r="D426" s="832" t="s">
        <v>4239</v>
      </c>
      <c r="E426" s="832" t="s">
        <v>4240</v>
      </c>
      <c r="F426" s="849"/>
      <c r="G426" s="849"/>
      <c r="H426" s="849"/>
      <c r="I426" s="849"/>
      <c r="J426" s="849"/>
      <c r="K426" s="849"/>
      <c r="L426" s="849"/>
      <c r="M426" s="849"/>
      <c r="N426" s="849">
        <v>1</v>
      </c>
      <c r="O426" s="849">
        <v>6500.2</v>
      </c>
      <c r="P426" s="837"/>
      <c r="Q426" s="850">
        <v>6500.2</v>
      </c>
    </row>
    <row r="427" spans="1:17" ht="14.4" customHeight="1" x14ac:dyDescent="0.3">
      <c r="A427" s="831" t="s">
        <v>590</v>
      </c>
      <c r="B427" s="832" t="s">
        <v>3460</v>
      </c>
      <c r="C427" s="832" t="s">
        <v>3724</v>
      </c>
      <c r="D427" s="832" t="s">
        <v>4241</v>
      </c>
      <c r="E427" s="832" t="s">
        <v>4242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1484.02</v>
      </c>
      <c r="P427" s="837"/>
      <c r="Q427" s="850">
        <v>1484.02</v>
      </c>
    </row>
    <row r="428" spans="1:17" ht="14.4" customHeight="1" x14ac:dyDescent="0.3">
      <c r="A428" s="831" t="s">
        <v>590</v>
      </c>
      <c r="B428" s="832" t="s">
        <v>3460</v>
      </c>
      <c r="C428" s="832" t="s">
        <v>3724</v>
      </c>
      <c r="D428" s="832" t="s">
        <v>4243</v>
      </c>
      <c r="E428" s="832" t="s">
        <v>4244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4827</v>
      </c>
      <c r="P428" s="837"/>
      <c r="Q428" s="850">
        <v>4827</v>
      </c>
    </row>
    <row r="429" spans="1:17" ht="14.4" customHeight="1" x14ac:dyDescent="0.3">
      <c r="A429" s="831" t="s">
        <v>590</v>
      </c>
      <c r="B429" s="832" t="s">
        <v>3460</v>
      </c>
      <c r="C429" s="832" t="s">
        <v>3724</v>
      </c>
      <c r="D429" s="832" t="s">
        <v>4245</v>
      </c>
      <c r="E429" s="832" t="s">
        <v>4246</v>
      </c>
      <c r="F429" s="849"/>
      <c r="G429" s="849"/>
      <c r="H429" s="849"/>
      <c r="I429" s="849"/>
      <c r="J429" s="849"/>
      <c r="K429" s="849"/>
      <c r="L429" s="849"/>
      <c r="M429" s="849"/>
      <c r="N429" s="849">
        <v>6</v>
      </c>
      <c r="O429" s="849">
        <v>45624</v>
      </c>
      <c r="P429" s="837"/>
      <c r="Q429" s="850">
        <v>7604</v>
      </c>
    </row>
    <row r="430" spans="1:17" ht="14.4" customHeight="1" x14ac:dyDescent="0.3">
      <c r="A430" s="831" t="s">
        <v>590</v>
      </c>
      <c r="B430" s="832" t="s">
        <v>3460</v>
      </c>
      <c r="C430" s="832" t="s">
        <v>3724</v>
      </c>
      <c r="D430" s="832" t="s">
        <v>4245</v>
      </c>
      <c r="E430" s="832" t="s">
        <v>4247</v>
      </c>
      <c r="F430" s="849"/>
      <c r="G430" s="849"/>
      <c r="H430" s="849"/>
      <c r="I430" s="849"/>
      <c r="J430" s="849"/>
      <c r="K430" s="849"/>
      <c r="L430" s="849"/>
      <c r="M430" s="849"/>
      <c r="N430" s="849">
        <v>5</v>
      </c>
      <c r="O430" s="849">
        <v>38020</v>
      </c>
      <c r="P430" s="837"/>
      <c r="Q430" s="850">
        <v>7604</v>
      </c>
    </row>
    <row r="431" spans="1:17" ht="14.4" customHeight="1" x14ac:dyDescent="0.3">
      <c r="A431" s="831" t="s">
        <v>590</v>
      </c>
      <c r="B431" s="832" t="s">
        <v>3460</v>
      </c>
      <c r="C431" s="832" t="s">
        <v>3724</v>
      </c>
      <c r="D431" s="832" t="s">
        <v>4248</v>
      </c>
      <c r="E431" s="832" t="s">
        <v>4249</v>
      </c>
      <c r="F431" s="849"/>
      <c r="G431" s="849"/>
      <c r="H431" s="849"/>
      <c r="I431" s="849"/>
      <c r="J431" s="849"/>
      <c r="K431" s="849"/>
      <c r="L431" s="849"/>
      <c r="M431" s="849"/>
      <c r="N431" s="849">
        <v>1</v>
      </c>
      <c r="O431" s="849">
        <v>8510</v>
      </c>
      <c r="P431" s="837"/>
      <c r="Q431" s="850">
        <v>8510</v>
      </c>
    </row>
    <row r="432" spans="1:17" ht="14.4" customHeight="1" x14ac:dyDescent="0.3">
      <c r="A432" s="831" t="s">
        <v>590</v>
      </c>
      <c r="B432" s="832" t="s">
        <v>3460</v>
      </c>
      <c r="C432" s="832" t="s">
        <v>3724</v>
      </c>
      <c r="D432" s="832" t="s">
        <v>4250</v>
      </c>
      <c r="E432" s="832" t="s">
        <v>4251</v>
      </c>
      <c r="F432" s="849"/>
      <c r="G432" s="849"/>
      <c r="H432" s="849"/>
      <c r="I432" s="849"/>
      <c r="J432" s="849"/>
      <c r="K432" s="849"/>
      <c r="L432" s="849"/>
      <c r="M432" s="849"/>
      <c r="N432" s="849">
        <v>3</v>
      </c>
      <c r="O432" s="849">
        <v>2362.92</v>
      </c>
      <c r="P432" s="837"/>
      <c r="Q432" s="850">
        <v>787.64</v>
      </c>
    </row>
    <row r="433" spans="1:17" ht="14.4" customHeight="1" x14ac:dyDescent="0.3">
      <c r="A433" s="831" t="s">
        <v>590</v>
      </c>
      <c r="B433" s="832" t="s">
        <v>3460</v>
      </c>
      <c r="C433" s="832" t="s">
        <v>3724</v>
      </c>
      <c r="D433" s="832" t="s">
        <v>4252</v>
      </c>
      <c r="E433" s="832" t="s">
        <v>4253</v>
      </c>
      <c r="F433" s="849"/>
      <c r="G433" s="849"/>
      <c r="H433" s="849"/>
      <c r="I433" s="849"/>
      <c r="J433" s="849"/>
      <c r="K433" s="849"/>
      <c r="L433" s="849"/>
      <c r="M433" s="849"/>
      <c r="N433" s="849">
        <v>1</v>
      </c>
      <c r="O433" s="849">
        <v>8949.9</v>
      </c>
      <c r="P433" s="837"/>
      <c r="Q433" s="850">
        <v>8949.9</v>
      </c>
    </row>
    <row r="434" spans="1:17" ht="14.4" customHeight="1" x14ac:dyDescent="0.3">
      <c r="A434" s="831" t="s">
        <v>590</v>
      </c>
      <c r="B434" s="832" t="s">
        <v>3460</v>
      </c>
      <c r="C434" s="832" t="s">
        <v>3724</v>
      </c>
      <c r="D434" s="832" t="s">
        <v>4254</v>
      </c>
      <c r="E434" s="832" t="s">
        <v>4255</v>
      </c>
      <c r="F434" s="849"/>
      <c r="G434" s="849"/>
      <c r="H434" s="849"/>
      <c r="I434" s="849"/>
      <c r="J434" s="849"/>
      <c r="K434" s="849"/>
      <c r="L434" s="849"/>
      <c r="M434" s="849"/>
      <c r="N434" s="849">
        <v>1</v>
      </c>
      <c r="O434" s="849">
        <v>2017.8</v>
      </c>
      <c r="P434" s="837"/>
      <c r="Q434" s="850">
        <v>2017.8</v>
      </c>
    </row>
    <row r="435" spans="1:17" ht="14.4" customHeight="1" x14ac:dyDescent="0.3">
      <c r="A435" s="831" t="s">
        <v>590</v>
      </c>
      <c r="B435" s="832" t="s">
        <v>3460</v>
      </c>
      <c r="C435" s="832" t="s">
        <v>3724</v>
      </c>
      <c r="D435" s="832" t="s">
        <v>4256</v>
      </c>
      <c r="E435" s="832" t="s">
        <v>4257</v>
      </c>
      <c r="F435" s="849">
        <v>1</v>
      </c>
      <c r="G435" s="849">
        <v>20136</v>
      </c>
      <c r="H435" s="849"/>
      <c r="I435" s="849">
        <v>20136</v>
      </c>
      <c r="J435" s="849"/>
      <c r="K435" s="849"/>
      <c r="L435" s="849"/>
      <c r="M435" s="849"/>
      <c r="N435" s="849"/>
      <c r="O435" s="849"/>
      <c r="P435" s="837"/>
      <c r="Q435" s="850"/>
    </row>
    <row r="436" spans="1:17" ht="14.4" customHeight="1" x14ac:dyDescent="0.3">
      <c r="A436" s="831" t="s">
        <v>590</v>
      </c>
      <c r="B436" s="832" t="s">
        <v>3460</v>
      </c>
      <c r="C436" s="832" t="s">
        <v>3724</v>
      </c>
      <c r="D436" s="832" t="s">
        <v>4258</v>
      </c>
      <c r="E436" s="832"/>
      <c r="F436" s="849"/>
      <c r="G436" s="849"/>
      <c r="H436" s="849"/>
      <c r="I436" s="849"/>
      <c r="J436" s="849"/>
      <c r="K436" s="849"/>
      <c r="L436" s="849"/>
      <c r="M436" s="849"/>
      <c r="N436" s="849">
        <v>1</v>
      </c>
      <c r="O436" s="849">
        <v>7499</v>
      </c>
      <c r="P436" s="837"/>
      <c r="Q436" s="850">
        <v>7499</v>
      </c>
    </row>
    <row r="437" spans="1:17" ht="14.4" customHeight="1" x14ac:dyDescent="0.3">
      <c r="A437" s="831" t="s">
        <v>590</v>
      </c>
      <c r="B437" s="832" t="s">
        <v>3460</v>
      </c>
      <c r="C437" s="832" t="s">
        <v>3724</v>
      </c>
      <c r="D437" s="832" t="s">
        <v>4259</v>
      </c>
      <c r="E437" s="832" t="s">
        <v>4260</v>
      </c>
      <c r="F437" s="849"/>
      <c r="G437" s="849"/>
      <c r="H437" s="849"/>
      <c r="I437" s="849"/>
      <c r="J437" s="849"/>
      <c r="K437" s="849"/>
      <c r="L437" s="849"/>
      <c r="M437" s="849"/>
      <c r="N437" s="849">
        <v>1</v>
      </c>
      <c r="O437" s="849">
        <v>5440.09</v>
      </c>
      <c r="P437" s="837"/>
      <c r="Q437" s="850">
        <v>5440.09</v>
      </c>
    </row>
    <row r="438" spans="1:17" ht="14.4" customHeight="1" x14ac:dyDescent="0.3">
      <c r="A438" s="831" t="s">
        <v>590</v>
      </c>
      <c r="B438" s="832" t="s">
        <v>3460</v>
      </c>
      <c r="C438" s="832" t="s">
        <v>3464</v>
      </c>
      <c r="D438" s="832" t="s">
        <v>4261</v>
      </c>
      <c r="E438" s="832" t="s">
        <v>4262</v>
      </c>
      <c r="F438" s="849">
        <v>4</v>
      </c>
      <c r="G438" s="849">
        <v>780</v>
      </c>
      <c r="H438" s="849">
        <v>0.39795918367346939</v>
      </c>
      <c r="I438" s="849">
        <v>195</v>
      </c>
      <c r="J438" s="849">
        <v>10</v>
      </c>
      <c r="K438" s="849">
        <v>1960</v>
      </c>
      <c r="L438" s="849">
        <v>1</v>
      </c>
      <c r="M438" s="849">
        <v>196</v>
      </c>
      <c r="N438" s="849">
        <v>24</v>
      </c>
      <c r="O438" s="849">
        <v>4704</v>
      </c>
      <c r="P438" s="837">
        <v>2.4</v>
      </c>
      <c r="Q438" s="850">
        <v>196</v>
      </c>
    </row>
    <row r="439" spans="1:17" ht="14.4" customHeight="1" x14ac:dyDescent="0.3">
      <c r="A439" s="831" t="s">
        <v>590</v>
      </c>
      <c r="B439" s="832" t="s">
        <v>3460</v>
      </c>
      <c r="C439" s="832" t="s">
        <v>3464</v>
      </c>
      <c r="D439" s="832" t="s">
        <v>4261</v>
      </c>
      <c r="E439" s="832" t="s">
        <v>4263</v>
      </c>
      <c r="F439" s="849">
        <v>42</v>
      </c>
      <c r="G439" s="849">
        <v>8190</v>
      </c>
      <c r="H439" s="849">
        <v>2.1992481203007519</v>
      </c>
      <c r="I439" s="849">
        <v>195</v>
      </c>
      <c r="J439" s="849">
        <v>19</v>
      </c>
      <c r="K439" s="849">
        <v>3724</v>
      </c>
      <c r="L439" s="849">
        <v>1</v>
      </c>
      <c r="M439" s="849">
        <v>196</v>
      </c>
      <c r="N439" s="849">
        <v>13</v>
      </c>
      <c r="O439" s="849">
        <v>2548</v>
      </c>
      <c r="P439" s="837">
        <v>0.68421052631578949</v>
      </c>
      <c r="Q439" s="850">
        <v>196</v>
      </c>
    </row>
    <row r="440" spans="1:17" ht="14.4" customHeight="1" x14ac:dyDescent="0.3">
      <c r="A440" s="831" t="s">
        <v>590</v>
      </c>
      <c r="B440" s="832" t="s">
        <v>3460</v>
      </c>
      <c r="C440" s="832" t="s">
        <v>3464</v>
      </c>
      <c r="D440" s="832" t="s">
        <v>3502</v>
      </c>
      <c r="E440" s="832" t="s">
        <v>3503</v>
      </c>
      <c r="F440" s="849">
        <v>7</v>
      </c>
      <c r="G440" s="849">
        <v>2163</v>
      </c>
      <c r="H440" s="849">
        <v>1.1666666666666667</v>
      </c>
      <c r="I440" s="849">
        <v>309</v>
      </c>
      <c r="J440" s="849">
        <v>6</v>
      </c>
      <c r="K440" s="849">
        <v>1854</v>
      </c>
      <c r="L440" s="849">
        <v>1</v>
      </c>
      <c r="M440" s="849">
        <v>309</v>
      </c>
      <c r="N440" s="849">
        <v>4</v>
      </c>
      <c r="O440" s="849">
        <v>1528</v>
      </c>
      <c r="P440" s="837">
        <v>0.82416396979503781</v>
      </c>
      <c r="Q440" s="850">
        <v>382</v>
      </c>
    </row>
    <row r="441" spans="1:17" ht="14.4" customHeight="1" x14ac:dyDescent="0.3">
      <c r="A441" s="831" t="s">
        <v>590</v>
      </c>
      <c r="B441" s="832" t="s">
        <v>3460</v>
      </c>
      <c r="C441" s="832" t="s">
        <v>3464</v>
      </c>
      <c r="D441" s="832" t="s">
        <v>3502</v>
      </c>
      <c r="E441" s="832" t="s">
        <v>3504</v>
      </c>
      <c r="F441" s="849">
        <v>10</v>
      </c>
      <c r="G441" s="849">
        <v>3090</v>
      </c>
      <c r="H441" s="849">
        <v>1.1111111111111112</v>
      </c>
      <c r="I441" s="849">
        <v>309</v>
      </c>
      <c r="J441" s="849">
        <v>9</v>
      </c>
      <c r="K441" s="849">
        <v>2781</v>
      </c>
      <c r="L441" s="849">
        <v>1</v>
      </c>
      <c r="M441" s="849">
        <v>309</v>
      </c>
      <c r="N441" s="849">
        <v>4</v>
      </c>
      <c r="O441" s="849">
        <v>1528</v>
      </c>
      <c r="P441" s="837">
        <v>0.54944264653002517</v>
      </c>
      <c r="Q441" s="850">
        <v>382</v>
      </c>
    </row>
    <row r="442" spans="1:17" ht="14.4" customHeight="1" x14ac:dyDescent="0.3">
      <c r="A442" s="831" t="s">
        <v>590</v>
      </c>
      <c r="B442" s="832" t="s">
        <v>3460</v>
      </c>
      <c r="C442" s="832" t="s">
        <v>3464</v>
      </c>
      <c r="D442" s="832" t="s">
        <v>3505</v>
      </c>
      <c r="E442" s="832" t="s">
        <v>4264</v>
      </c>
      <c r="F442" s="849">
        <v>1</v>
      </c>
      <c r="G442" s="849">
        <v>488</v>
      </c>
      <c r="H442" s="849"/>
      <c r="I442" s="849">
        <v>488</v>
      </c>
      <c r="J442" s="849"/>
      <c r="K442" s="849"/>
      <c r="L442" s="849"/>
      <c r="M442" s="849"/>
      <c r="N442" s="849"/>
      <c r="O442" s="849"/>
      <c r="P442" s="837"/>
      <c r="Q442" s="850"/>
    </row>
    <row r="443" spans="1:17" ht="14.4" customHeight="1" x14ac:dyDescent="0.3">
      <c r="A443" s="831" t="s">
        <v>590</v>
      </c>
      <c r="B443" s="832" t="s">
        <v>3460</v>
      </c>
      <c r="C443" s="832" t="s">
        <v>3464</v>
      </c>
      <c r="D443" s="832" t="s">
        <v>3505</v>
      </c>
      <c r="E443" s="832" t="s">
        <v>3506</v>
      </c>
      <c r="F443" s="849">
        <v>1</v>
      </c>
      <c r="G443" s="849">
        <v>488</v>
      </c>
      <c r="H443" s="849"/>
      <c r="I443" s="849">
        <v>488</v>
      </c>
      <c r="J443" s="849"/>
      <c r="K443" s="849"/>
      <c r="L443" s="849"/>
      <c r="M443" s="849"/>
      <c r="N443" s="849"/>
      <c r="O443" s="849"/>
      <c r="P443" s="837"/>
      <c r="Q443" s="850"/>
    </row>
    <row r="444" spans="1:17" ht="14.4" customHeight="1" x14ac:dyDescent="0.3">
      <c r="A444" s="831" t="s">
        <v>590</v>
      </c>
      <c r="B444" s="832" t="s">
        <v>3460</v>
      </c>
      <c r="C444" s="832" t="s">
        <v>3464</v>
      </c>
      <c r="D444" s="832" t="s">
        <v>3510</v>
      </c>
      <c r="E444" s="832" t="s">
        <v>4265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434</v>
      </c>
      <c r="P444" s="837"/>
      <c r="Q444" s="850">
        <v>434</v>
      </c>
    </row>
    <row r="445" spans="1:17" ht="14.4" customHeight="1" x14ac:dyDescent="0.3">
      <c r="A445" s="831" t="s">
        <v>590</v>
      </c>
      <c r="B445" s="832" t="s">
        <v>3460</v>
      </c>
      <c r="C445" s="832" t="s">
        <v>3464</v>
      </c>
      <c r="D445" s="832" t="s">
        <v>3512</v>
      </c>
      <c r="E445" s="832" t="s">
        <v>3513</v>
      </c>
      <c r="F445" s="849">
        <v>30</v>
      </c>
      <c r="G445" s="849">
        <v>2902</v>
      </c>
      <c r="H445" s="849">
        <v>1.2465635738831615</v>
      </c>
      <c r="I445" s="849">
        <v>96.733333333333334</v>
      </c>
      <c r="J445" s="849">
        <v>24</v>
      </c>
      <c r="K445" s="849">
        <v>2328</v>
      </c>
      <c r="L445" s="849">
        <v>1</v>
      </c>
      <c r="M445" s="849">
        <v>97</v>
      </c>
      <c r="N445" s="849">
        <v>26</v>
      </c>
      <c r="O445" s="849">
        <v>2106</v>
      </c>
      <c r="P445" s="837">
        <v>0.90463917525773196</v>
      </c>
      <c r="Q445" s="850">
        <v>81</v>
      </c>
    </row>
    <row r="446" spans="1:17" ht="14.4" customHeight="1" x14ac:dyDescent="0.3">
      <c r="A446" s="831" t="s">
        <v>590</v>
      </c>
      <c r="B446" s="832" t="s">
        <v>3460</v>
      </c>
      <c r="C446" s="832" t="s">
        <v>3464</v>
      </c>
      <c r="D446" s="832" t="s">
        <v>3512</v>
      </c>
      <c r="E446" s="832" t="s">
        <v>3514</v>
      </c>
      <c r="F446" s="849">
        <v>20</v>
      </c>
      <c r="G446" s="849">
        <v>1940</v>
      </c>
      <c r="H446" s="849">
        <v>0.5714285714285714</v>
      </c>
      <c r="I446" s="849">
        <v>97</v>
      </c>
      <c r="J446" s="849">
        <v>35</v>
      </c>
      <c r="K446" s="849">
        <v>3395</v>
      </c>
      <c r="L446" s="849">
        <v>1</v>
      </c>
      <c r="M446" s="849">
        <v>97</v>
      </c>
      <c r="N446" s="849">
        <v>37</v>
      </c>
      <c r="O446" s="849">
        <v>2997</v>
      </c>
      <c r="P446" s="837">
        <v>0.88276877761413841</v>
      </c>
      <c r="Q446" s="850">
        <v>81</v>
      </c>
    </row>
    <row r="447" spans="1:17" ht="14.4" customHeight="1" x14ac:dyDescent="0.3">
      <c r="A447" s="831" t="s">
        <v>590</v>
      </c>
      <c r="B447" s="832" t="s">
        <v>3460</v>
      </c>
      <c r="C447" s="832" t="s">
        <v>3464</v>
      </c>
      <c r="D447" s="832" t="s">
        <v>4266</v>
      </c>
      <c r="E447" s="832" t="s">
        <v>4267</v>
      </c>
      <c r="F447" s="849">
        <v>1</v>
      </c>
      <c r="G447" s="849">
        <v>2466</v>
      </c>
      <c r="H447" s="849"/>
      <c r="I447" s="849">
        <v>2466</v>
      </c>
      <c r="J447" s="849"/>
      <c r="K447" s="849"/>
      <c r="L447" s="849"/>
      <c r="M447" s="849"/>
      <c r="N447" s="849"/>
      <c r="O447" s="849"/>
      <c r="P447" s="837"/>
      <c r="Q447" s="850"/>
    </row>
    <row r="448" spans="1:17" ht="14.4" customHeight="1" x14ac:dyDescent="0.3">
      <c r="A448" s="831" t="s">
        <v>590</v>
      </c>
      <c r="B448" s="832" t="s">
        <v>3460</v>
      </c>
      <c r="C448" s="832" t="s">
        <v>3464</v>
      </c>
      <c r="D448" s="832" t="s">
        <v>4268</v>
      </c>
      <c r="E448" s="832" t="s">
        <v>4269</v>
      </c>
      <c r="F448" s="849">
        <v>1</v>
      </c>
      <c r="G448" s="849">
        <v>5507</v>
      </c>
      <c r="H448" s="849"/>
      <c r="I448" s="849">
        <v>5507</v>
      </c>
      <c r="J448" s="849"/>
      <c r="K448" s="849"/>
      <c r="L448" s="849"/>
      <c r="M448" s="849"/>
      <c r="N448" s="849">
        <v>3</v>
      </c>
      <c r="O448" s="849">
        <v>16545</v>
      </c>
      <c r="P448" s="837"/>
      <c r="Q448" s="850">
        <v>5515</v>
      </c>
    </row>
    <row r="449" spans="1:17" ht="14.4" customHeight="1" x14ac:dyDescent="0.3">
      <c r="A449" s="831" t="s">
        <v>590</v>
      </c>
      <c r="B449" s="832" t="s">
        <v>3460</v>
      </c>
      <c r="C449" s="832" t="s">
        <v>3464</v>
      </c>
      <c r="D449" s="832" t="s">
        <v>4270</v>
      </c>
      <c r="E449" s="832" t="s">
        <v>4271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1602</v>
      </c>
      <c r="P449" s="837"/>
      <c r="Q449" s="850">
        <v>1602</v>
      </c>
    </row>
    <row r="450" spans="1:17" ht="14.4" customHeight="1" x14ac:dyDescent="0.3">
      <c r="A450" s="831" t="s">
        <v>590</v>
      </c>
      <c r="B450" s="832" t="s">
        <v>3460</v>
      </c>
      <c r="C450" s="832" t="s">
        <v>3464</v>
      </c>
      <c r="D450" s="832" t="s">
        <v>4272</v>
      </c>
      <c r="E450" s="832" t="s">
        <v>4273</v>
      </c>
      <c r="F450" s="849">
        <v>10</v>
      </c>
      <c r="G450" s="849">
        <v>9546</v>
      </c>
      <c r="H450" s="849">
        <v>3.3042575285565938</v>
      </c>
      <c r="I450" s="849">
        <v>954.6</v>
      </c>
      <c r="J450" s="849">
        <v>3</v>
      </c>
      <c r="K450" s="849">
        <v>2889</v>
      </c>
      <c r="L450" s="849">
        <v>1</v>
      </c>
      <c r="M450" s="849">
        <v>963</v>
      </c>
      <c r="N450" s="849">
        <v>3</v>
      </c>
      <c r="O450" s="849">
        <v>2895</v>
      </c>
      <c r="P450" s="837">
        <v>1.0020768431983385</v>
      </c>
      <c r="Q450" s="850">
        <v>965</v>
      </c>
    </row>
    <row r="451" spans="1:17" ht="14.4" customHeight="1" x14ac:dyDescent="0.3">
      <c r="A451" s="831" t="s">
        <v>590</v>
      </c>
      <c r="B451" s="832" t="s">
        <v>3460</v>
      </c>
      <c r="C451" s="832" t="s">
        <v>3464</v>
      </c>
      <c r="D451" s="832" t="s">
        <v>4272</v>
      </c>
      <c r="E451" s="832" t="s">
        <v>4274</v>
      </c>
      <c r="F451" s="849">
        <v>4</v>
      </c>
      <c r="G451" s="849">
        <v>3848</v>
      </c>
      <c r="H451" s="849">
        <v>0.66597438560055378</v>
      </c>
      <c r="I451" s="849">
        <v>962</v>
      </c>
      <c r="J451" s="849">
        <v>6</v>
      </c>
      <c r="K451" s="849">
        <v>5778</v>
      </c>
      <c r="L451" s="849">
        <v>1</v>
      </c>
      <c r="M451" s="849">
        <v>963</v>
      </c>
      <c r="N451" s="849">
        <v>6</v>
      </c>
      <c r="O451" s="849">
        <v>5790</v>
      </c>
      <c r="P451" s="837">
        <v>1.0020768431983385</v>
      </c>
      <c r="Q451" s="850">
        <v>965</v>
      </c>
    </row>
    <row r="452" spans="1:17" ht="14.4" customHeight="1" x14ac:dyDescent="0.3">
      <c r="A452" s="831" t="s">
        <v>590</v>
      </c>
      <c r="B452" s="832" t="s">
        <v>3460</v>
      </c>
      <c r="C452" s="832" t="s">
        <v>3464</v>
      </c>
      <c r="D452" s="832" t="s">
        <v>3515</v>
      </c>
      <c r="E452" s="832" t="s">
        <v>3516</v>
      </c>
      <c r="F452" s="849">
        <v>166</v>
      </c>
      <c r="G452" s="849">
        <v>41618</v>
      </c>
      <c r="H452" s="849">
        <v>0.92630594938681032</v>
      </c>
      <c r="I452" s="849">
        <v>250.71084337349399</v>
      </c>
      <c r="J452" s="849">
        <v>179</v>
      </c>
      <c r="K452" s="849">
        <v>44929</v>
      </c>
      <c r="L452" s="849">
        <v>1</v>
      </c>
      <c r="M452" s="849">
        <v>251</v>
      </c>
      <c r="N452" s="849">
        <v>196</v>
      </c>
      <c r="O452" s="849">
        <v>49391</v>
      </c>
      <c r="P452" s="837">
        <v>1.0993122482138484</v>
      </c>
      <c r="Q452" s="850">
        <v>251.99489795918367</v>
      </c>
    </row>
    <row r="453" spans="1:17" ht="14.4" customHeight="1" x14ac:dyDescent="0.3">
      <c r="A453" s="831" t="s">
        <v>590</v>
      </c>
      <c r="B453" s="832" t="s">
        <v>3460</v>
      </c>
      <c r="C453" s="832" t="s">
        <v>3464</v>
      </c>
      <c r="D453" s="832" t="s">
        <v>3515</v>
      </c>
      <c r="E453" s="832" t="s">
        <v>3517</v>
      </c>
      <c r="F453" s="849">
        <v>254</v>
      </c>
      <c r="G453" s="849">
        <v>63754</v>
      </c>
      <c r="H453" s="849">
        <v>1.016</v>
      </c>
      <c r="I453" s="849">
        <v>251</v>
      </c>
      <c r="J453" s="849">
        <v>250</v>
      </c>
      <c r="K453" s="849">
        <v>62750</v>
      </c>
      <c r="L453" s="849">
        <v>1</v>
      </c>
      <c r="M453" s="849">
        <v>251</v>
      </c>
      <c r="N453" s="849">
        <v>267</v>
      </c>
      <c r="O453" s="849">
        <v>67283</v>
      </c>
      <c r="P453" s="837">
        <v>1.0722390438247011</v>
      </c>
      <c r="Q453" s="850">
        <v>251.99625468164794</v>
      </c>
    </row>
    <row r="454" spans="1:17" ht="14.4" customHeight="1" x14ac:dyDescent="0.3">
      <c r="A454" s="831" t="s">
        <v>590</v>
      </c>
      <c r="B454" s="832" t="s">
        <v>3460</v>
      </c>
      <c r="C454" s="832" t="s">
        <v>3464</v>
      </c>
      <c r="D454" s="832" t="s">
        <v>4275</v>
      </c>
      <c r="E454" s="832" t="s">
        <v>4276</v>
      </c>
      <c r="F454" s="849">
        <v>47</v>
      </c>
      <c r="G454" s="849">
        <v>238710</v>
      </c>
      <c r="H454" s="849">
        <v>0.76972933232727769</v>
      </c>
      <c r="I454" s="849">
        <v>5078.9361702127662</v>
      </c>
      <c r="J454" s="849">
        <v>61</v>
      </c>
      <c r="K454" s="849">
        <v>310122</v>
      </c>
      <c r="L454" s="849">
        <v>1</v>
      </c>
      <c r="M454" s="849">
        <v>5083.9672131147545</v>
      </c>
      <c r="N454" s="849">
        <v>58</v>
      </c>
      <c r="O454" s="849">
        <v>295104</v>
      </c>
      <c r="P454" s="837">
        <v>0.95157389672451487</v>
      </c>
      <c r="Q454" s="850">
        <v>5088</v>
      </c>
    </row>
    <row r="455" spans="1:17" ht="14.4" customHeight="1" x14ac:dyDescent="0.3">
      <c r="A455" s="831" t="s">
        <v>590</v>
      </c>
      <c r="B455" s="832" t="s">
        <v>3460</v>
      </c>
      <c r="C455" s="832" t="s">
        <v>3464</v>
      </c>
      <c r="D455" s="832" t="s">
        <v>4275</v>
      </c>
      <c r="E455" s="832" t="s">
        <v>4277</v>
      </c>
      <c r="F455" s="849">
        <v>67</v>
      </c>
      <c r="G455" s="849">
        <v>340494</v>
      </c>
      <c r="H455" s="849">
        <v>1.0464631687647521</v>
      </c>
      <c r="I455" s="849">
        <v>5082</v>
      </c>
      <c r="J455" s="849">
        <v>64</v>
      </c>
      <c r="K455" s="849">
        <v>325376</v>
      </c>
      <c r="L455" s="849">
        <v>1</v>
      </c>
      <c r="M455" s="849">
        <v>5084</v>
      </c>
      <c r="N455" s="849">
        <v>73</v>
      </c>
      <c r="O455" s="849">
        <v>371424</v>
      </c>
      <c r="P455" s="837">
        <v>1.1415224232887491</v>
      </c>
      <c r="Q455" s="850">
        <v>5088</v>
      </c>
    </row>
    <row r="456" spans="1:17" ht="14.4" customHeight="1" x14ac:dyDescent="0.3">
      <c r="A456" s="831" t="s">
        <v>590</v>
      </c>
      <c r="B456" s="832" t="s">
        <v>3460</v>
      </c>
      <c r="C456" s="832" t="s">
        <v>3464</v>
      </c>
      <c r="D456" s="832" t="s">
        <v>4278</v>
      </c>
      <c r="E456" s="832" t="s">
        <v>4279</v>
      </c>
      <c r="F456" s="849">
        <v>2</v>
      </c>
      <c r="G456" s="849">
        <v>10182</v>
      </c>
      <c r="H456" s="849">
        <v>0.99921491658488715</v>
      </c>
      <c r="I456" s="849">
        <v>5091</v>
      </c>
      <c r="J456" s="849">
        <v>2</v>
      </c>
      <c r="K456" s="849">
        <v>10190</v>
      </c>
      <c r="L456" s="849">
        <v>1</v>
      </c>
      <c r="M456" s="849">
        <v>5095</v>
      </c>
      <c r="N456" s="849"/>
      <c r="O456" s="849"/>
      <c r="P456" s="837"/>
      <c r="Q456" s="850"/>
    </row>
    <row r="457" spans="1:17" ht="14.4" customHeight="1" x14ac:dyDescent="0.3">
      <c r="A457" s="831" t="s">
        <v>590</v>
      </c>
      <c r="B457" s="832" t="s">
        <v>3460</v>
      </c>
      <c r="C457" s="832" t="s">
        <v>3464</v>
      </c>
      <c r="D457" s="832" t="s">
        <v>4278</v>
      </c>
      <c r="E457" s="832" t="s">
        <v>4280</v>
      </c>
      <c r="F457" s="849">
        <v>2</v>
      </c>
      <c r="G457" s="849">
        <v>10182</v>
      </c>
      <c r="H457" s="849">
        <v>0.99921491658488715</v>
      </c>
      <c r="I457" s="849">
        <v>5091</v>
      </c>
      <c r="J457" s="849">
        <v>2</v>
      </c>
      <c r="K457" s="849">
        <v>10190</v>
      </c>
      <c r="L457" s="849">
        <v>1</v>
      </c>
      <c r="M457" s="849">
        <v>5095</v>
      </c>
      <c r="N457" s="849">
        <v>2</v>
      </c>
      <c r="O457" s="849">
        <v>10208</v>
      </c>
      <c r="P457" s="837">
        <v>1.0017664376840039</v>
      </c>
      <c r="Q457" s="850">
        <v>5104</v>
      </c>
    </row>
    <row r="458" spans="1:17" ht="14.4" customHeight="1" x14ac:dyDescent="0.3">
      <c r="A458" s="831" t="s">
        <v>590</v>
      </c>
      <c r="B458" s="832" t="s">
        <v>3460</v>
      </c>
      <c r="C458" s="832" t="s">
        <v>3464</v>
      </c>
      <c r="D458" s="832" t="s">
        <v>4281</v>
      </c>
      <c r="E458" s="832" t="s">
        <v>4282</v>
      </c>
      <c r="F458" s="849"/>
      <c r="G458" s="849"/>
      <c r="H458" s="849"/>
      <c r="I458" s="849"/>
      <c r="J458" s="849">
        <v>2</v>
      </c>
      <c r="K458" s="849">
        <v>6378</v>
      </c>
      <c r="L458" s="849">
        <v>1</v>
      </c>
      <c r="M458" s="849">
        <v>3189</v>
      </c>
      <c r="N458" s="849"/>
      <c r="O458" s="849"/>
      <c r="P458" s="837"/>
      <c r="Q458" s="850"/>
    </row>
    <row r="459" spans="1:17" ht="14.4" customHeight="1" x14ac:dyDescent="0.3">
      <c r="A459" s="831" t="s">
        <v>590</v>
      </c>
      <c r="B459" s="832" t="s">
        <v>3460</v>
      </c>
      <c r="C459" s="832" t="s">
        <v>3464</v>
      </c>
      <c r="D459" s="832" t="s">
        <v>4283</v>
      </c>
      <c r="E459" s="832" t="s">
        <v>4284</v>
      </c>
      <c r="F459" s="849">
        <v>2</v>
      </c>
      <c r="G459" s="849">
        <v>5666</v>
      </c>
      <c r="H459" s="849">
        <v>0.99964714184897674</v>
      </c>
      <c r="I459" s="849">
        <v>2833</v>
      </c>
      <c r="J459" s="849">
        <v>2</v>
      </c>
      <c r="K459" s="849">
        <v>5668</v>
      </c>
      <c r="L459" s="849">
        <v>1</v>
      </c>
      <c r="M459" s="849">
        <v>2834</v>
      </c>
      <c r="N459" s="849"/>
      <c r="O459" s="849"/>
      <c r="P459" s="837"/>
      <c r="Q459" s="850"/>
    </row>
    <row r="460" spans="1:17" ht="14.4" customHeight="1" x14ac:dyDescent="0.3">
      <c r="A460" s="831" t="s">
        <v>590</v>
      </c>
      <c r="B460" s="832" t="s">
        <v>3460</v>
      </c>
      <c r="C460" s="832" t="s">
        <v>3464</v>
      </c>
      <c r="D460" s="832" t="s">
        <v>4283</v>
      </c>
      <c r="E460" s="832" t="s">
        <v>4285</v>
      </c>
      <c r="F460" s="849">
        <v>2</v>
      </c>
      <c r="G460" s="849">
        <v>5666</v>
      </c>
      <c r="H460" s="849">
        <v>1.9992942836979535</v>
      </c>
      <c r="I460" s="849">
        <v>2833</v>
      </c>
      <c r="J460" s="849">
        <v>1</v>
      </c>
      <c r="K460" s="849">
        <v>2834</v>
      </c>
      <c r="L460" s="849">
        <v>1</v>
      </c>
      <c r="M460" s="849">
        <v>2834</v>
      </c>
      <c r="N460" s="849">
        <v>2</v>
      </c>
      <c r="O460" s="849">
        <v>5678</v>
      </c>
      <c r="P460" s="837">
        <v>2.0035285815102331</v>
      </c>
      <c r="Q460" s="850">
        <v>2839</v>
      </c>
    </row>
    <row r="461" spans="1:17" ht="14.4" customHeight="1" x14ac:dyDescent="0.3">
      <c r="A461" s="831" t="s">
        <v>590</v>
      </c>
      <c r="B461" s="832" t="s">
        <v>3460</v>
      </c>
      <c r="C461" s="832" t="s">
        <v>3464</v>
      </c>
      <c r="D461" s="832" t="s">
        <v>4286</v>
      </c>
      <c r="E461" s="832" t="s">
        <v>4287</v>
      </c>
      <c r="F461" s="849">
        <v>1</v>
      </c>
      <c r="G461" s="849">
        <v>6327</v>
      </c>
      <c r="H461" s="849">
        <v>0.9993681882798926</v>
      </c>
      <c r="I461" s="849">
        <v>6327</v>
      </c>
      <c r="J461" s="849">
        <v>1</v>
      </c>
      <c r="K461" s="849">
        <v>6331</v>
      </c>
      <c r="L461" s="849">
        <v>1</v>
      </c>
      <c r="M461" s="849">
        <v>6331</v>
      </c>
      <c r="N461" s="849"/>
      <c r="O461" s="849"/>
      <c r="P461" s="837"/>
      <c r="Q461" s="850"/>
    </row>
    <row r="462" spans="1:17" ht="14.4" customHeight="1" x14ac:dyDescent="0.3">
      <c r="A462" s="831" t="s">
        <v>590</v>
      </c>
      <c r="B462" s="832" t="s">
        <v>3460</v>
      </c>
      <c r="C462" s="832" t="s">
        <v>3464</v>
      </c>
      <c r="D462" s="832" t="s">
        <v>4286</v>
      </c>
      <c r="E462" s="832" t="s">
        <v>4288</v>
      </c>
      <c r="F462" s="849">
        <v>2</v>
      </c>
      <c r="G462" s="849">
        <v>12654</v>
      </c>
      <c r="H462" s="849">
        <v>1.9987363765597852</v>
      </c>
      <c r="I462" s="849">
        <v>6327</v>
      </c>
      <c r="J462" s="849">
        <v>1</v>
      </c>
      <c r="K462" s="849">
        <v>6331</v>
      </c>
      <c r="L462" s="849">
        <v>1</v>
      </c>
      <c r="M462" s="849">
        <v>6331</v>
      </c>
      <c r="N462" s="849">
        <v>1</v>
      </c>
      <c r="O462" s="849">
        <v>6340</v>
      </c>
      <c r="P462" s="837">
        <v>1.0014215763702417</v>
      </c>
      <c r="Q462" s="850">
        <v>6340</v>
      </c>
    </row>
    <row r="463" spans="1:17" ht="14.4" customHeight="1" x14ac:dyDescent="0.3">
      <c r="A463" s="831" t="s">
        <v>590</v>
      </c>
      <c r="B463" s="832" t="s">
        <v>3460</v>
      </c>
      <c r="C463" s="832" t="s">
        <v>3464</v>
      </c>
      <c r="D463" s="832" t="s">
        <v>4289</v>
      </c>
      <c r="E463" s="832" t="s">
        <v>4290</v>
      </c>
      <c r="F463" s="849">
        <v>1</v>
      </c>
      <c r="G463" s="849">
        <v>2904</v>
      </c>
      <c r="H463" s="849"/>
      <c r="I463" s="849">
        <v>2904</v>
      </c>
      <c r="J463" s="849"/>
      <c r="K463" s="849"/>
      <c r="L463" s="849"/>
      <c r="M463" s="849"/>
      <c r="N463" s="849"/>
      <c r="O463" s="849"/>
      <c r="P463" s="837"/>
      <c r="Q463" s="850"/>
    </row>
    <row r="464" spans="1:17" ht="14.4" customHeight="1" x14ac:dyDescent="0.3">
      <c r="A464" s="831" t="s">
        <v>590</v>
      </c>
      <c r="B464" s="832" t="s">
        <v>3460</v>
      </c>
      <c r="C464" s="832" t="s">
        <v>3464</v>
      </c>
      <c r="D464" s="832" t="s">
        <v>4289</v>
      </c>
      <c r="E464" s="832" t="s">
        <v>4291</v>
      </c>
      <c r="F464" s="849">
        <v>1</v>
      </c>
      <c r="G464" s="849">
        <v>2904</v>
      </c>
      <c r="H464" s="849"/>
      <c r="I464" s="849">
        <v>2904</v>
      </c>
      <c r="J464" s="849"/>
      <c r="K464" s="849"/>
      <c r="L464" s="849"/>
      <c r="M464" s="849"/>
      <c r="N464" s="849"/>
      <c r="O464" s="849"/>
      <c r="P464" s="837"/>
      <c r="Q464" s="850"/>
    </row>
    <row r="465" spans="1:17" ht="14.4" customHeight="1" x14ac:dyDescent="0.3">
      <c r="A465" s="831" t="s">
        <v>590</v>
      </c>
      <c r="B465" s="832" t="s">
        <v>3460</v>
      </c>
      <c r="C465" s="832" t="s">
        <v>3464</v>
      </c>
      <c r="D465" s="832" t="s">
        <v>4292</v>
      </c>
      <c r="E465" s="832" t="s">
        <v>4293</v>
      </c>
      <c r="F465" s="849">
        <v>1</v>
      </c>
      <c r="G465" s="849">
        <v>3260</v>
      </c>
      <c r="H465" s="849"/>
      <c r="I465" s="849">
        <v>3260</v>
      </c>
      <c r="J465" s="849"/>
      <c r="K465" s="849"/>
      <c r="L465" s="849"/>
      <c r="M465" s="849"/>
      <c r="N465" s="849"/>
      <c r="O465" s="849"/>
      <c r="P465" s="837"/>
      <c r="Q465" s="850"/>
    </row>
    <row r="466" spans="1:17" ht="14.4" customHeight="1" x14ac:dyDescent="0.3">
      <c r="A466" s="831" t="s">
        <v>590</v>
      </c>
      <c r="B466" s="832" t="s">
        <v>3460</v>
      </c>
      <c r="C466" s="832" t="s">
        <v>3464</v>
      </c>
      <c r="D466" s="832" t="s">
        <v>4294</v>
      </c>
      <c r="E466" s="832" t="s">
        <v>4295</v>
      </c>
      <c r="F466" s="849">
        <v>23</v>
      </c>
      <c r="G466" s="849">
        <v>151340</v>
      </c>
      <c r="H466" s="849">
        <v>1.1493013365735116</v>
      </c>
      <c r="I466" s="849">
        <v>6580</v>
      </c>
      <c r="J466" s="849">
        <v>20</v>
      </c>
      <c r="K466" s="849">
        <v>131680</v>
      </c>
      <c r="L466" s="849">
        <v>1</v>
      </c>
      <c r="M466" s="849">
        <v>6584</v>
      </c>
      <c r="N466" s="849">
        <v>28</v>
      </c>
      <c r="O466" s="849">
        <v>184604</v>
      </c>
      <c r="P466" s="837">
        <v>1.4019137302551641</v>
      </c>
      <c r="Q466" s="850">
        <v>6593</v>
      </c>
    </row>
    <row r="467" spans="1:17" ht="14.4" customHeight="1" x14ac:dyDescent="0.3">
      <c r="A467" s="831" t="s">
        <v>590</v>
      </c>
      <c r="B467" s="832" t="s">
        <v>3460</v>
      </c>
      <c r="C467" s="832" t="s">
        <v>3464</v>
      </c>
      <c r="D467" s="832" t="s">
        <v>4294</v>
      </c>
      <c r="E467" s="832" t="s">
        <v>4296</v>
      </c>
      <c r="F467" s="849">
        <v>40</v>
      </c>
      <c r="G467" s="849">
        <v>263200</v>
      </c>
      <c r="H467" s="849">
        <v>1.2895386665621449</v>
      </c>
      <c r="I467" s="849">
        <v>6580</v>
      </c>
      <c r="J467" s="849">
        <v>31</v>
      </c>
      <c r="K467" s="849">
        <v>204104</v>
      </c>
      <c r="L467" s="849">
        <v>1</v>
      </c>
      <c r="M467" s="849">
        <v>6584</v>
      </c>
      <c r="N467" s="849">
        <v>29</v>
      </c>
      <c r="O467" s="849">
        <v>191197</v>
      </c>
      <c r="P467" s="837">
        <v>0.93676263081566258</v>
      </c>
      <c r="Q467" s="850">
        <v>6593</v>
      </c>
    </row>
    <row r="468" spans="1:17" ht="14.4" customHeight="1" x14ac:dyDescent="0.3">
      <c r="A468" s="831" t="s">
        <v>590</v>
      </c>
      <c r="B468" s="832" t="s">
        <v>3460</v>
      </c>
      <c r="C468" s="832" t="s">
        <v>3464</v>
      </c>
      <c r="D468" s="832" t="s">
        <v>4297</v>
      </c>
      <c r="E468" s="832" t="s">
        <v>4298</v>
      </c>
      <c r="F468" s="849"/>
      <c r="G468" s="849"/>
      <c r="H468" s="849"/>
      <c r="I468" s="849"/>
      <c r="J468" s="849">
        <v>1</v>
      </c>
      <c r="K468" s="849">
        <v>714</v>
      </c>
      <c r="L468" s="849">
        <v>1</v>
      </c>
      <c r="M468" s="849">
        <v>714</v>
      </c>
      <c r="N468" s="849"/>
      <c r="O468" s="849"/>
      <c r="P468" s="837"/>
      <c r="Q468" s="850"/>
    </row>
    <row r="469" spans="1:17" ht="14.4" customHeight="1" x14ac:dyDescent="0.3">
      <c r="A469" s="831" t="s">
        <v>590</v>
      </c>
      <c r="B469" s="832" t="s">
        <v>3460</v>
      </c>
      <c r="C469" s="832" t="s">
        <v>3464</v>
      </c>
      <c r="D469" s="832" t="s">
        <v>4297</v>
      </c>
      <c r="E469" s="832" t="s">
        <v>4299</v>
      </c>
      <c r="F469" s="849">
        <v>3</v>
      </c>
      <c r="G469" s="849">
        <v>2139</v>
      </c>
      <c r="H469" s="849">
        <v>0.74894957983193278</v>
      </c>
      <c r="I469" s="849">
        <v>713</v>
      </c>
      <c r="J469" s="849">
        <v>4</v>
      </c>
      <c r="K469" s="849">
        <v>2856</v>
      </c>
      <c r="L469" s="849">
        <v>1</v>
      </c>
      <c r="M469" s="849">
        <v>714</v>
      </c>
      <c r="N469" s="849">
        <v>4</v>
      </c>
      <c r="O469" s="849">
        <v>2864</v>
      </c>
      <c r="P469" s="837">
        <v>1.0028011204481793</v>
      </c>
      <c r="Q469" s="850">
        <v>716</v>
      </c>
    </row>
    <row r="470" spans="1:17" ht="14.4" customHeight="1" x14ac:dyDescent="0.3">
      <c r="A470" s="831" t="s">
        <v>590</v>
      </c>
      <c r="B470" s="832" t="s">
        <v>3460</v>
      </c>
      <c r="C470" s="832" t="s">
        <v>3464</v>
      </c>
      <c r="D470" s="832" t="s">
        <v>4300</v>
      </c>
      <c r="E470" s="832" t="s">
        <v>4301</v>
      </c>
      <c r="F470" s="849">
        <v>1</v>
      </c>
      <c r="G470" s="849">
        <v>5373</v>
      </c>
      <c r="H470" s="849">
        <v>0.9994419642857143</v>
      </c>
      <c r="I470" s="849">
        <v>5373</v>
      </c>
      <c r="J470" s="849">
        <v>1</v>
      </c>
      <c r="K470" s="849">
        <v>5376</v>
      </c>
      <c r="L470" s="849">
        <v>1</v>
      </c>
      <c r="M470" s="849">
        <v>5376</v>
      </c>
      <c r="N470" s="849"/>
      <c r="O470" s="849"/>
      <c r="P470" s="837"/>
      <c r="Q470" s="850"/>
    </row>
    <row r="471" spans="1:17" ht="14.4" customHeight="1" x14ac:dyDescent="0.3">
      <c r="A471" s="831" t="s">
        <v>590</v>
      </c>
      <c r="B471" s="832" t="s">
        <v>3460</v>
      </c>
      <c r="C471" s="832" t="s">
        <v>3464</v>
      </c>
      <c r="D471" s="832" t="s">
        <v>4300</v>
      </c>
      <c r="E471" s="832" t="s">
        <v>4302</v>
      </c>
      <c r="F471" s="849">
        <v>1</v>
      </c>
      <c r="G471" s="849">
        <v>5373</v>
      </c>
      <c r="H471" s="849">
        <v>0.9994419642857143</v>
      </c>
      <c r="I471" s="849">
        <v>5373</v>
      </c>
      <c r="J471" s="849">
        <v>1</v>
      </c>
      <c r="K471" s="849">
        <v>5376</v>
      </c>
      <c r="L471" s="849">
        <v>1</v>
      </c>
      <c r="M471" s="849">
        <v>5376</v>
      </c>
      <c r="N471" s="849"/>
      <c r="O471" s="849"/>
      <c r="P471" s="837"/>
      <c r="Q471" s="850"/>
    </row>
    <row r="472" spans="1:17" ht="14.4" customHeight="1" x14ac:dyDescent="0.3">
      <c r="A472" s="831" t="s">
        <v>590</v>
      </c>
      <c r="B472" s="832" t="s">
        <v>3460</v>
      </c>
      <c r="C472" s="832" t="s">
        <v>3464</v>
      </c>
      <c r="D472" s="832" t="s">
        <v>4303</v>
      </c>
      <c r="E472" s="832" t="s">
        <v>4304</v>
      </c>
      <c r="F472" s="849">
        <v>3</v>
      </c>
      <c r="G472" s="849">
        <v>14688</v>
      </c>
      <c r="H472" s="849">
        <v>1.4990814451928964</v>
      </c>
      <c r="I472" s="849">
        <v>4896</v>
      </c>
      <c r="J472" s="849">
        <v>2</v>
      </c>
      <c r="K472" s="849">
        <v>9798</v>
      </c>
      <c r="L472" s="849">
        <v>1</v>
      </c>
      <c r="M472" s="849">
        <v>4899</v>
      </c>
      <c r="N472" s="849"/>
      <c r="O472" s="849"/>
      <c r="P472" s="837"/>
      <c r="Q472" s="850"/>
    </row>
    <row r="473" spans="1:17" ht="14.4" customHeight="1" x14ac:dyDescent="0.3">
      <c r="A473" s="831" t="s">
        <v>590</v>
      </c>
      <c r="B473" s="832" t="s">
        <v>3460</v>
      </c>
      <c r="C473" s="832" t="s">
        <v>3464</v>
      </c>
      <c r="D473" s="832" t="s">
        <v>4303</v>
      </c>
      <c r="E473" s="832" t="s">
        <v>4305</v>
      </c>
      <c r="F473" s="849">
        <v>5</v>
      </c>
      <c r="G473" s="849">
        <v>24480</v>
      </c>
      <c r="H473" s="849">
        <v>2.498469075321494</v>
      </c>
      <c r="I473" s="849">
        <v>4896</v>
      </c>
      <c r="J473" s="849">
        <v>2</v>
      </c>
      <c r="K473" s="849">
        <v>9798</v>
      </c>
      <c r="L473" s="849">
        <v>1</v>
      </c>
      <c r="M473" s="849">
        <v>4899</v>
      </c>
      <c r="N473" s="849">
        <v>1</v>
      </c>
      <c r="O473" s="849">
        <v>4906</v>
      </c>
      <c r="P473" s="837">
        <v>0.50071443151663608</v>
      </c>
      <c r="Q473" s="850">
        <v>4906</v>
      </c>
    </row>
    <row r="474" spans="1:17" ht="14.4" customHeight="1" x14ac:dyDescent="0.3">
      <c r="A474" s="831" t="s">
        <v>590</v>
      </c>
      <c r="B474" s="832" t="s">
        <v>3460</v>
      </c>
      <c r="C474" s="832" t="s">
        <v>3464</v>
      </c>
      <c r="D474" s="832" t="s">
        <v>4306</v>
      </c>
      <c r="E474" s="832" t="s">
        <v>4307</v>
      </c>
      <c r="F474" s="849"/>
      <c r="G474" s="849"/>
      <c r="H474" s="849"/>
      <c r="I474" s="849"/>
      <c r="J474" s="849">
        <v>1</v>
      </c>
      <c r="K474" s="849">
        <v>5355</v>
      </c>
      <c r="L474" s="849">
        <v>1</v>
      </c>
      <c r="M474" s="849">
        <v>5355</v>
      </c>
      <c r="N474" s="849"/>
      <c r="O474" s="849"/>
      <c r="P474" s="837"/>
      <c r="Q474" s="850"/>
    </row>
    <row r="475" spans="1:17" ht="14.4" customHeight="1" x14ac:dyDescent="0.3">
      <c r="A475" s="831" t="s">
        <v>590</v>
      </c>
      <c r="B475" s="832" t="s">
        <v>3460</v>
      </c>
      <c r="C475" s="832" t="s">
        <v>3464</v>
      </c>
      <c r="D475" s="832" t="s">
        <v>4306</v>
      </c>
      <c r="E475" s="832" t="s">
        <v>4308</v>
      </c>
      <c r="F475" s="849"/>
      <c r="G475" s="849"/>
      <c r="H475" s="849"/>
      <c r="I475" s="849"/>
      <c r="J475" s="849"/>
      <c r="K475" s="849"/>
      <c r="L475" s="849"/>
      <c r="M475" s="849"/>
      <c r="N475" s="849">
        <v>1</v>
      </c>
      <c r="O475" s="849">
        <v>5364</v>
      </c>
      <c r="P475" s="837"/>
      <c r="Q475" s="850">
        <v>5364</v>
      </c>
    </row>
    <row r="476" spans="1:17" ht="14.4" customHeight="1" x14ac:dyDescent="0.3">
      <c r="A476" s="831" t="s">
        <v>590</v>
      </c>
      <c r="B476" s="832" t="s">
        <v>3460</v>
      </c>
      <c r="C476" s="832" t="s">
        <v>3464</v>
      </c>
      <c r="D476" s="832" t="s">
        <v>4309</v>
      </c>
      <c r="E476" s="832" t="s">
        <v>4310</v>
      </c>
      <c r="F476" s="849">
        <v>1</v>
      </c>
      <c r="G476" s="849">
        <v>3730</v>
      </c>
      <c r="H476" s="849"/>
      <c r="I476" s="849">
        <v>3730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" customHeight="1" x14ac:dyDescent="0.3">
      <c r="A477" s="831" t="s">
        <v>590</v>
      </c>
      <c r="B477" s="832" t="s">
        <v>3460</v>
      </c>
      <c r="C477" s="832" t="s">
        <v>3464</v>
      </c>
      <c r="D477" s="832" t="s">
        <v>4309</v>
      </c>
      <c r="E477" s="832" t="s">
        <v>4311</v>
      </c>
      <c r="F477" s="849"/>
      <c r="G477" s="849"/>
      <c r="H477" s="849"/>
      <c r="I477" s="849"/>
      <c r="J477" s="849"/>
      <c r="K477" s="849"/>
      <c r="L477" s="849"/>
      <c r="M477" s="849"/>
      <c r="N477" s="849">
        <v>2</v>
      </c>
      <c r="O477" s="849">
        <v>7476</v>
      </c>
      <c r="P477" s="837"/>
      <c r="Q477" s="850">
        <v>3738</v>
      </c>
    </row>
    <row r="478" spans="1:17" ht="14.4" customHeight="1" x14ac:dyDescent="0.3">
      <c r="A478" s="831" t="s">
        <v>590</v>
      </c>
      <c r="B478" s="832" t="s">
        <v>3460</v>
      </c>
      <c r="C478" s="832" t="s">
        <v>3464</v>
      </c>
      <c r="D478" s="832" t="s">
        <v>4312</v>
      </c>
      <c r="E478" s="832" t="s">
        <v>4313</v>
      </c>
      <c r="F478" s="849">
        <v>1</v>
      </c>
      <c r="G478" s="849">
        <v>1659</v>
      </c>
      <c r="H478" s="849">
        <v>0.99939759036144582</v>
      </c>
      <c r="I478" s="849">
        <v>1659</v>
      </c>
      <c r="J478" s="849">
        <v>1</v>
      </c>
      <c r="K478" s="849">
        <v>1660</v>
      </c>
      <c r="L478" s="849">
        <v>1</v>
      </c>
      <c r="M478" s="849">
        <v>1660</v>
      </c>
      <c r="N478" s="849"/>
      <c r="O478" s="849"/>
      <c r="P478" s="837"/>
      <c r="Q478" s="850"/>
    </row>
    <row r="479" spans="1:17" ht="14.4" customHeight="1" x14ac:dyDescent="0.3">
      <c r="A479" s="831" t="s">
        <v>590</v>
      </c>
      <c r="B479" s="832" t="s">
        <v>3460</v>
      </c>
      <c r="C479" s="832" t="s">
        <v>3464</v>
      </c>
      <c r="D479" s="832" t="s">
        <v>4314</v>
      </c>
      <c r="E479" s="832" t="s">
        <v>4315</v>
      </c>
      <c r="F479" s="849">
        <v>1</v>
      </c>
      <c r="G479" s="849">
        <v>812</v>
      </c>
      <c r="H479" s="849">
        <v>0.19975399753997539</v>
      </c>
      <c r="I479" s="849">
        <v>812</v>
      </c>
      <c r="J479" s="849">
        <v>5</v>
      </c>
      <c r="K479" s="849">
        <v>4065</v>
      </c>
      <c r="L479" s="849">
        <v>1</v>
      </c>
      <c r="M479" s="849">
        <v>813</v>
      </c>
      <c r="N479" s="849">
        <v>3</v>
      </c>
      <c r="O479" s="849">
        <v>2445</v>
      </c>
      <c r="P479" s="837">
        <v>0.60147601476014756</v>
      </c>
      <c r="Q479" s="850">
        <v>815</v>
      </c>
    </row>
    <row r="480" spans="1:17" ht="14.4" customHeight="1" x14ac:dyDescent="0.3">
      <c r="A480" s="831" t="s">
        <v>590</v>
      </c>
      <c r="B480" s="832" t="s">
        <v>3460</v>
      </c>
      <c r="C480" s="832" t="s">
        <v>3464</v>
      </c>
      <c r="D480" s="832" t="s">
        <v>4314</v>
      </c>
      <c r="E480" s="832" t="s">
        <v>4316</v>
      </c>
      <c r="F480" s="849">
        <v>1</v>
      </c>
      <c r="G480" s="849">
        <v>812</v>
      </c>
      <c r="H480" s="849"/>
      <c r="I480" s="849">
        <v>812</v>
      </c>
      <c r="J480" s="849"/>
      <c r="K480" s="849"/>
      <c r="L480" s="849"/>
      <c r="M480" s="849"/>
      <c r="N480" s="849">
        <v>2</v>
      </c>
      <c r="O480" s="849">
        <v>1630</v>
      </c>
      <c r="P480" s="837"/>
      <c r="Q480" s="850">
        <v>815</v>
      </c>
    </row>
    <row r="481" spans="1:17" ht="14.4" customHeight="1" x14ac:dyDescent="0.3">
      <c r="A481" s="831" t="s">
        <v>590</v>
      </c>
      <c r="B481" s="832" t="s">
        <v>3460</v>
      </c>
      <c r="C481" s="832" t="s">
        <v>3464</v>
      </c>
      <c r="D481" s="832" t="s">
        <v>4317</v>
      </c>
      <c r="E481" s="832" t="s">
        <v>4318</v>
      </c>
      <c r="F481" s="849">
        <v>1</v>
      </c>
      <c r="G481" s="849">
        <v>3856</v>
      </c>
      <c r="H481" s="849"/>
      <c r="I481" s="849">
        <v>3856</v>
      </c>
      <c r="J481" s="849"/>
      <c r="K481" s="849"/>
      <c r="L481" s="849"/>
      <c r="M481" s="849"/>
      <c r="N481" s="849"/>
      <c r="O481" s="849"/>
      <c r="P481" s="837"/>
      <c r="Q481" s="850"/>
    </row>
    <row r="482" spans="1:17" ht="14.4" customHeight="1" x14ac:dyDescent="0.3">
      <c r="A482" s="831" t="s">
        <v>590</v>
      </c>
      <c r="B482" s="832" t="s">
        <v>3460</v>
      </c>
      <c r="C482" s="832" t="s">
        <v>3464</v>
      </c>
      <c r="D482" s="832" t="s">
        <v>4319</v>
      </c>
      <c r="E482" s="832" t="s">
        <v>4320</v>
      </c>
      <c r="F482" s="849">
        <v>13</v>
      </c>
      <c r="G482" s="849">
        <v>74789</v>
      </c>
      <c r="H482" s="849">
        <v>1.2990967517804413</v>
      </c>
      <c r="I482" s="849">
        <v>5753</v>
      </c>
      <c r="J482" s="849">
        <v>10</v>
      </c>
      <c r="K482" s="849">
        <v>57570</v>
      </c>
      <c r="L482" s="849">
        <v>1</v>
      </c>
      <c r="M482" s="849">
        <v>5757</v>
      </c>
      <c r="N482" s="849">
        <v>13</v>
      </c>
      <c r="O482" s="849">
        <v>74958</v>
      </c>
      <c r="P482" s="837">
        <v>1.3020323084940073</v>
      </c>
      <c r="Q482" s="850">
        <v>5766</v>
      </c>
    </row>
    <row r="483" spans="1:17" ht="14.4" customHeight="1" x14ac:dyDescent="0.3">
      <c r="A483" s="831" t="s">
        <v>590</v>
      </c>
      <c r="B483" s="832" t="s">
        <v>3460</v>
      </c>
      <c r="C483" s="832" t="s">
        <v>3464</v>
      </c>
      <c r="D483" s="832" t="s">
        <v>4319</v>
      </c>
      <c r="E483" s="832" t="s">
        <v>4321</v>
      </c>
      <c r="F483" s="849">
        <v>1</v>
      </c>
      <c r="G483" s="849">
        <v>5753</v>
      </c>
      <c r="H483" s="849">
        <v>0.33310173122575415</v>
      </c>
      <c r="I483" s="849">
        <v>5753</v>
      </c>
      <c r="J483" s="849">
        <v>3</v>
      </c>
      <c r="K483" s="849">
        <v>17271</v>
      </c>
      <c r="L483" s="849">
        <v>1</v>
      </c>
      <c r="M483" s="849">
        <v>5757</v>
      </c>
      <c r="N483" s="849">
        <v>2</v>
      </c>
      <c r="O483" s="849">
        <v>11532</v>
      </c>
      <c r="P483" s="837">
        <v>0.66770887615077301</v>
      </c>
      <c r="Q483" s="850">
        <v>5766</v>
      </c>
    </row>
    <row r="484" spans="1:17" ht="14.4" customHeight="1" x14ac:dyDescent="0.3">
      <c r="A484" s="831" t="s">
        <v>590</v>
      </c>
      <c r="B484" s="832" t="s">
        <v>3460</v>
      </c>
      <c r="C484" s="832" t="s">
        <v>3464</v>
      </c>
      <c r="D484" s="832" t="s">
        <v>4322</v>
      </c>
      <c r="E484" s="832" t="s">
        <v>4323</v>
      </c>
      <c r="F484" s="849"/>
      <c r="G484" s="849"/>
      <c r="H484" s="849"/>
      <c r="I484" s="849"/>
      <c r="J484" s="849">
        <v>1</v>
      </c>
      <c r="K484" s="849">
        <v>2493</v>
      </c>
      <c r="L484" s="849">
        <v>1</v>
      </c>
      <c r="M484" s="849">
        <v>2493</v>
      </c>
      <c r="N484" s="849"/>
      <c r="O484" s="849"/>
      <c r="P484" s="837"/>
      <c r="Q484" s="850"/>
    </row>
    <row r="485" spans="1:17" ht="14.4" customHeight="1" x14ac:dyDescent="0.3">
      <c r="A485" s="831" t="s">
        <v>590</v>
      </c>
      <c r="B485" s="832" t="s">
        <v>3460</v>
      </c>
      <c r="C485" s="832" t="s">
        <v>3464</v>
      </c>
      <c r="D485" s="832" t="s">
        <v>3465</v>
      </c>
      <c r="E485" s="832" t="s">
        <v>3586</v>
      </c>
      <c r="F485" s="849">
        <v>6</v>
      </c>
      <c r="G485" s="849">
        <v>7854</v>
      </c>
      <c r="H485" s="849">
        <v>0.99923664122137401</v>
      </c>
      <c r="I485" s="849">
        <v>1309</v>
      </c>
      <c r="J485" s="849">
        <v>6</v>
      </c>
      <c r="K485" s="849">
        <v>7860</v>
      </c>
      <c r="L485" s="849">
        <v>1</v>
      </c>
      <c r="M485" s="849">
        <v>1310</v>
      </c>
      <c r="N485" s="849">
        <v>8</v>
      </c>
      <c r="O485" s="849">
        <v>10504</v>
      </c>
      <c r="P485" s="837">
        <v>1.3363867684478372</v>
      </c>
      <c r="Q485" s="850">
        <v>1313</v>
      </c>
    </row>
    <row r="486" spans="1:17" ht="14.4" customHeight="1" x14ac:dyDescent="0.3">
      <c r="A486" s="831" t="s">
        <v>590</v>
      </c>
      <c r="B486" s="832" t="s">
        <v>3460</v>
      </c>
      <c r="C486" s="832" t="s">
        <v>3464</v>
      </c>
      <c r="D486" s="832" t="s">
        <v>3465</v>
      </c>
      <c r="E486" s="832" t="s">
        <v>3466</v>
      </c>
      <c r="F486" s="849">
        <v>7</v>
      </c>
      <c r="G486" s="849">
        <v>9163</v>
      </c>
      <c r="H486" s="849">
        <v>1.3989312977099237</v>
      </c>
      <c r="I486" s="849">
        <v>1309</v>
      </c>
      <c r="J486" s="849">
        <v>5</v>
      </c>
      <c r="K486" s="849">
        <v>6550</v>
      </c>
      <c r="L486" s="849">
        <v>1</v>
      </c>
      <c r="M486" s="849">
        <v>1310</v>
      </c>
      <c r="N486" s="849">
        <v>8</v>
      </c>
      <c r="O486" s="849">
        <v>10504</v>
      </c>
      <c r="P486" s="837">
        <v>1.6036641221374046</v>
      </c>
      <c r="Q486" s="850">
        <v>1313</v>
      </c>
    </row>
    <row r="487" spans="1:17" ht="14.4" customHeight="1" x14ac:dyDescent="0.3">
      <c r="A487" s="831" t="s">
        <v>590</v>
      </c>
      <c r="B487" s="832" t="s">
        <v>3460</v>
      </c>
      <c r="C487" s="832" t="s">
        <v>3464</v>
      </c>
      <c r="D487" s="832" t="s">
        <v>3467</v>
      </c>
      <c r="E487" s="832" t="s">
        <v>3587</v>
      </c>
      <c r="F487" s="849"/>
      <c r="G487" s="849"/>
      <c r="H487" s="849"/>
      <c r="I487" s="849"/>
      <c r="J487" s="849">
        <v>1</v>
      </c>
      <c r="K487" s="849">
        <v>1028</v>
      </c>
      <c r="L487" s="849">
        <v>1</v>
      </c>
      <c r="M487" s="849">
        <v>1028</v>
      </c>
      <c r="N487" s="849"/>
      <c r="O487" s="849"/>
      <c r="P487" s="837"/>
      <c r="Q487" s="850"/>
    </row>
    <row r="488" spans="1:17" ht="14.4" customHeight="1" x14ac:dyDescent="0.3">
      <c r="A488" s="831" t="s">
        <v>590</v>
      </c>
      <c r="B488" s="832" t="s">
        <v>3460</v>
      </c>
      <c r="C488" s="832" t="s">
        <v>3464</v>
      </c>
      <c r="D488" s="832" t="s">
        <v>3467</v>
      </c>
      <c r="E488" s="832" t="s">
        <v>3468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1031</v>
      </c>
      <c r="P488" s="837"/>
      <c r="Q488" s="850">
        <v>1031</v>
      </c>
    </row>
    <row r="489" spans="1:17" ht="14.4" customHeight="1" x14ac:dyDescent="0.3">
      <c r="A489" s="831" t="s">
        <v>590</v>
      </c>
      <c r="B489" s="832" t="s">
        <v>3460</v>
      </c>
      <c r="C489" s="832" t="s">
        <v>3464</v>
      </c>
      <c r="D489" s="832" t="s">
        <v>4324</v>
      </c>
      <c r="E489" s="832" t="s">
        <v>4325</v>
      </c>
      <c r="F489" s="849"/>
      <c r="G489" s="849"/>
      <c r="H489" s="849"/>
      <c r="I489" s="849"/>
      <c r="J489" s="849">
        <v>3</v>
      </c>
      <c r="K489" s="849">
        <v>2232</v>
      </c>
      <c r="L489" s="849">
        <v>1</v>
      </c>
      <c r="M489" s="849">
        <v>744</v>
      </c>
      <c r="N489" s="849"/>
      <c r="O489" s="849"/>
      <c r="P489" s="837"/>
      <c r="Q489" s="850"/>
    </row>
    <row r="490" spans="1:17" ht="14.4" customHeight="1" x14ac:dyDescent="0.3">
      <c r="A490" s="831" t="s">
        <v>590</v>
      </c>
      <c r="B490" s="832" t="s">
        <v>3460</v>
      </c>
      <c r="C490" s="832" t="s">
        <v>3464</v>
      </c>
      <c r="D490" s="832" t="s">
        <v>4324</v>
      </c>
      <c r="E490" s="832" t="s">
        <v>4326</v>
      </c>
      <c r="F490" s="849">
        <v>3</v>
      </c>
      <c r="G490" s="849">
        <v>2229</v>
      </c>
      <c r="H490" s="849">
        <v>2.995967741935484</v>
      </c>
      <c r="I490" s="849">
        <v>743</v>
      </c>
      <c r="J490" s="849">
        <v>1</v>
      </c>
      <c r="K490" s="849">
        <v>744</v>
      </c>
      <c r="L490" s="849">
        <v>1</v>
      </c>
      <c r="M490" s="849">
        <v>744</v>
      </c>
      <c r="N490" s="849">
        <v>3</v>
      </c>
      <c r="O490" s="849">
        <v>2238</v>
      </c>
      <c r="P490" s="837">
        <v>3.0080645161290325</v>
      </c>
      <c r="Q490" s="850">
        <v>746</v>
      </c>
    </row>
    <row r="491" spans="1:17" ht="14.4" customHeight="1" x14ac:dyDescent="0.3">
      <c r="A491" s="831" t="s">
        <v>590</v>
      </c>
      <c r="B491" s="832" t="s">
        <v>3460</v>
      </c>
      <c r="C491" s="832" t="s">
        <v>3464</v>
      </c>
      <c r="D491" s="832" t="s">
        <v>4327</v>
      </c>
      <c r="E491" s="832" t="s">
        <v>4328</v>
      </c>
      <c r="F491" s="849">
        <v>5</v>
      </c>
      <c r="G491" s="849">
        <v>15445</v>
      </c>
      <c r="H491" s="849">
        <v>0.99902975420439843</v>
      </c>
      <c r="I491" s="849">
        <v>3089</v>
      </c>
      <c r="J491" s="849">
        <v>5</v>
      </c>
      <c r="K491" s="849">
        <v>15460</v>
      </c>
      <c r="L491" s="849">
        <v>1</v>
      </c>
      <c r="M491" s="849">
        <v>3092</v>
      </c>
      <c r="N491" s="849">
        <v>10</v>
      </c>
      <c r="O491" s="849">
        <v>30990</v>
      </c>
      <c r="P491" s="837">
        <v>2.0045278137128073</v>
      </c>
      <c r="Q491" s="850">
        <v>3099</v>
      </c>
    </row>
    <row r="492" spans="1:17" ht="14.4" customHeight="1" x14ac:dyDescent="0.3">
      <c r="A492" s="831" t="s">
        <v>590</v>
      </c>
      <c r="B492" s="832" t="s">
        <v>3460</v>
      </c>
      <c r="C492" s="832" t="s">
        <v>3464</v>
      </c>
      <c r="D492" s="832" t="s">
        <v>4327</v>
      </c>
      <c r="E492" s="832" t="s">
        <v>4329</v>
      </c>
      <c r="F492" s="849">
        <v>6</v>
      </c>
      <c r="G492" s="849">
        <v>18534</v>
      </c>
      <c r="H492" s="849">
        <v>1.198835705045278</v>
      </c>
      <c r="I492" s="849">
        <v>3089</v>
      </c>
      <c r="J492" s="849">
        <v>5</v>
      </c>
      <c r="K492" s="849">
        <v>15460</v>
      </c>
      <c r="L492" s="849">
        <v>1</v>
      </c>
      <c r="M492" s="849">
        <v>3092</v>
      </c>
      <c r="N492" s="849">
        <v>4</v>
      </c>
      <c r="O492" s="849">
        <v>12396</v>
      </c>
      <c r="P492" s="837">
        <v>0.8018111254851229</v>
      </c>
      <c r="Q492" s="850">
        <v>3099</v>
      </c>
    </row>
    <row r="493" spans="1:17" ht="14.4" customHeight="1" x14ac:dyDescent="0.3">
      <c r="A493" s="831" t="s">
        <v>590</v>
      </c>
      <c r="B493" s="832" t="s">
        <v>3460</v>
      </c>
      <c r="C493" s="832" t="s">
        <v>3464</v>
      </c>
      <c r="D493" s="832" t="s">
        <v>4330</v>
      </c>
      <c r="E493" s="832" t="s">
        <v>4331</v>
      </c>
      <c r="F493" s="849">
        <v>3</v>
      </c>
      <c r="G493" s="849">
        <v>8127</v>
      </c>
      <c r="H493" s="849">
        <v>0.9996309963099631</v>
      </c>
      <c r="I493" s="849">
        <v>2709</v>
      </c>
      <c r="J493" s="849">
        <v>3</v>
      </c>
      <c r="K493" s="849">
        <v>8130</v>
      </c>
      <c r="L493" s="849">
        <v>1</v>
      </c>
      <c r="M493" s="849">
        <v>2710</v>
      </c>
      <c r="N493" s="849">
        <v>3</v>
      </c>
      <c r="O493" s="849">
        <v>8139</v>
      </c>
      <c r="P493" s="837">
        <v>1.0011070110701108</v>
      </c>
      <c r="Q493" s="850">
        <v>2713</v>
      </c>
    </row>
    <row r="494" spans="1:17" ht="14.4" customHeight="1" x14ac:dyDescent="0.3">
      <c r="A494" s="831" t="s">
        <v>590</v>
      </c>
      <c r="B494" s="832" t="s">
        <v>3460</v>
      </c>
      <c r="C494" s="832" t="s">
        <v>3464</v>
      </c>
      <c r="D494" s="832" t="s">
        <v>4332</v>
      </c>
      <c r="E494" s="832" t="s">
        <v>4333</v>
      </c>
      <c r="F494" s="849">
        <v>2</v>
      </c>
      <c r="G494" s="849">
        <v>5472</v>
      </c>
      <c r="H494" s="849"/>
      <c r="I494" s="849">
        <v>2736</v>
      </c>
      <c r="J494" s="849"/>
      <c r="K494" s="849"/>
      <c r="L494" s="849"/>
      <c r="M494" s="849"/>
      <c r="N494" s="849"/>
      <c r="O494" s="849"/>
      <c r="P494" s="837"/>
      <c r="Q494" s="850"/>
    </row>
    <row r="495" spans="1:17" ht="14.4" customHeight="1" x14ac:dyDescent="0.3">
      <c r="A495" s="831" t="s">
        <v>590</v>
      </c>
      <c r="B495" s="832" t="s">
        <v>3460</v>
      </c>
      <c r="C495" s="832" t="s">
        <v>3464</v>
      </c>
      <c r="D495" s="832" t="s">
        <v>4332</v>
      </c>
      <c r="E495" s="832" t="s">
        <v>4334</v>
      </c>
      <c r="F495" s="849">
        <v>1</v>
      </c>
      <c r="G495" s="849">
        <v>2736</v>
      </c>
      <c r="H495" s="849"/>
      <c r="I495" s="849">
        <v>2736</v>
      </c>
      <c r="J495" s="849"/>
      <c r="K495" s="849"/>
      <c r="L495" s="849"/>
      <c r="M495" s="849"/>
      <c r="N495" s="849"/>
      <c r="O495" s="849"/>
      <c r="P495" s="837"/>
      <c r="Q495" s="850"/>
    </row>
    <row r="496" spans="1:17" ht="14.4" customHeight="1" x14ac:dyDescent="0.3">
      <c r="A496" s="831" t="s">
        <v>590</v>
      </c>
      <c r="B496" s="832" t="s">
        <v>3460</v>
      </c>
      <c r="C496" s="832" t="s">
        <v>3464</v>
      </c>
      <c r="D496" s="832" t="s">
        <v>4335</v>
      </c>
      <c r="E496" s="832" t="s">
        <v>4336</v>
      </c>
      <c r="F496" s="849">
        <v>4</v>
      </c>
      <c r="G496" s="849">
        <v>8860</v>
      </c>
      <c r="H496" s="849"/>
      <c r="I496" s="849">
        <v>2215</v>
      </c>
      <c r="J496" s="849"/>
      <c r="K496" s="849"/>
      <c r="L496" s="849"/>
      <c r="M496" s="849"/>
      <c r="N496" s="849">
        <v>2</v>
      </c>
      <c r="O496" s="849">
        <v>4442</v>
      </c>
      <c r="P496" s="837"/>
      <c r="Q496" s="850">
        <v>2221</v>
      </c>
    </row>
    <row r="497" spans="1:17" ht="14.4" customHeight="1" x14ac:dyDescent="0.3">
      <c r="A497" s="831" t="s">
        <v>590</v>
      </c>
      <c r="B497" s="832" t="s">
        <v>3460</v>
      </c>
      <c r="C497" s="832" t="s">
        <v>3464</v>
      </c>
      <c r="D497" s="832" t="s">
        <v>4335</v>
      </c>
      <c r="E497" s="832" t="s">
        <v>4337</v>
      </c>
      <c r="F497" s="849">
        <v>2</v>
      </c>
      <c r="G497" s="849">
        <v>4430</v>
      </c>
      <c r="H497" s="849">
        <v>0.39981949458483756</v>
      </c>
      <c r="I497" s="849">
        <v>2215</v>
      </c>
      <c r="J497" s="849">
        <v>5</v>
      </c>
      <c r="K497" s="849">
        <v>11080</v>
      </c>
      <c r="L497" s="849">
        <v>1</v>
      </c>
      <c r="M497" s="849">
        <v>2216</v>
      </c>
      <c r="N497" s="849">
        <v>3</v>
      </c>
      <c r="O497" s="849">
        <v>6653</v>
      </c>
      <c r="P497" s="837">
        <v>0.60045126353790612</v>
      </c>
      <c r="Q497" s="850">
        <v>2217.6666666666665</v>
      </c>
    </row>
    <row r="498" spans="1:17" ht="14.4" customHeight="1" x14ac:dyDescent="0.3">
      <c r="A498" s="831" t="s">
        <v>590</v>
      </c>
      <c r="B498" s="832" t="s">
        <v>3460</v>
      </c>
      <c r="C498" s="832" t="s">
        <v>3464</v>
      </c>
      <c r="D498" s="832" t="s">
        <v>4338</v>
      </c>
      <c r="E498" s="832" t="s">
        <v>4339</v>
      </c>
      <c r="F498" s="849">
        <v>2</v>
      </c>
      <c r="G498" s="849">
        <v>4320</v>
      </c>
      <c r="H498" s="849"/>
      <c r="I498" s="849">
        <v>2160</v>
      </c>
      <c r="J498" s="849"/>
      <c r="K498" s="849"/>
      <c r="L498" s="849"/>
      <c r="M498" s="849"/>
      <c r="N498" s="849"/>
      <c r="O498" s="849"/>
      <c r="P498" s="837"/>
      <c r="Q498" s="850"/>
    </row>
    <row r="499" spans="1:17" ht="14.4" customHeight="1" x14ac:dyDescent="0.3">
      <c r="A499" s="831" t="s">
        <v>590</v>
      </c>
      <c r="B499" s="832" t="s">
        <v>3460</v>
      </c>
      <c r="C499" s="832" t="s">
        <v>3464</v>
      </c>
      <c r="D499" s="832" t="s">
        <v>3526</v>
      </c>
      <c r="E499" s="832" t="s">
        <v>3527</v>
      </c>
      <c r="F499" s="849">
        <v>1</v>
      </c>
      <c r="G499" s="849">
        <v>163</v>
      </c>
      <c r="H499" s="849"/>
      <c r="I499" s="849">
        <v>163</v>
      </c>
      <c r="J499" s="849"/>
      <c r="K499" s="849"/>
      <c r="L499" s="849"/>
      <c r="M499" s="849"/>
      <c r="N499" s="849">
        <v>1</v>
      </c>
      <c r="O499" s="849">
        <v>164</v>
      </c>
      <c r="P499" s="837"/>
      <c r="Q499" s="850">
        <v>164</v>
      </c>
    </row>
    <row r="500" spans="1:17" ht="14.4" customHeight="1" x14ac:dyDescent="0.3">
      <c r="A500" s="831" t="s">
        <v>590</v>
      </c>
      <c r="B500" s="832" t="s">
        <v>3460</v>
      </c>
      <c r="C500" s="832" t="s">
        <v>3464</v>
      </c>
      <c r="D500" s="832" t="s">
        <v>3526</v>
      </c>
      <c r="E500" s="832" t="s">
        <v>3528</v>
      </c>
      <c r="F500" s="849">
        <v>4</v>
      </c>
      <c r="G500" s="849">
        <v>652</v>
      </c>
      <c r="H500" s="849"/>
      <c r="I500" s="849">
        <v>163</v>
      </c>
      <c r="J500" s="849"/>
      <c r="K500" s="849"/>
      <c r="L500" s="849"/>
      <c r="M500" s="849"/>
      <c r="N500" s="849">
        <v>3</v>
      </c>
      <c r="O500" s="849">
        <v>492</v>
      </c>
      <c r="P500" s="837"/>
      <c r="Q500" s="850">
        <v>164</v>
      </c>
    </row>
    <row r="501" spans="1:17" ht="14.4" customHeight="1" x14ac:dyDescent="0.3">
      <c r="A501" s="831" t="s">
        <v>590</v>
      </c>
      <c r="B501" s="832" t="s">
        <v>3460</v>
      </c>
      <c r="C501" s="832" t="s">
        <v>3464</v>
      </c>
      <c r="D501" s="832" t="s">
        <v>4340</v>
      </c>
      <c r="E501" s="832" t="s">
        <v>4341</v>
      </c>
      <c r="F501" s="849"/>
      <c r="G501" s="849"/>
      <c r="H501" s="849"/>
      <c r="I501" s="849"/>
      <c r="J501" s="849">
        <v>1</v>
      </c>
      <c r="K501" s="849">
        <v>2764</v>
      </c>
      <c r="L501" s="849">
        <v>1</v>
      </c>
      <c r="M501" s="849">
        <v>2764</v>
      </c>
      <c r="N501" s="849">
        <v>1</v>
      </c>
      <c r="O501" s="849">
        <v>2769</v>
      </c>
      <c r="P501" s="837">
        <v>1.0018089725036179</v>
      </c>
      <c r="Q501" s="850">
        <v>2769</v>
      </c>
    </row>
    <row r="502" spans="1:17" ht="14.4" customHeight="1" x14ac:dyDescent="0.3">
      <c r="A502" s="831" t="s">
        <v>590</v>
      </c>
      <c r="B502" s="832" t="s">
        <v>3460</v>
      </c>
      <c r="C502" s="832" t="s">
        <v>3464</v>
      </c>
      <c r="D502" s="832" t="s">
        <v>4340</v>
      </c>
      <c r="E502" s="832" t="s">
        <v>4342</v>
      </c>
      <c r="F502" s="849">
        <v>1</v>
      </c>
      <c r="G502" s="849">
        <v>2763</v>
      </c>
      <c r="H502" s="849"/>
      <c r="I502" s="849">
        <v>2763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590</v>
      </c>
      <c r="B503" s="832" t="s">
        <v>3460</v>
      </c>
      <c r="C503" s="832" t="s">
        <v>3464</v>
      </c>
      <c r="D503" s="832" t="s">
        <v>4343</v>
      </c>
      <c r="E503" s="832" t="s">
        <v>4344</v>
      </c>
      <c r="F503" s="849">
        <v>0</v>
      </c>
      <c r="G503" s="849">
        <v>0</v>
      </c>
      <c r="H503" s="849"/>
      <c r="I503" s="849"/>
      <c r="J503" s="849">
        <v>0</v>
      </c>
      <c r="K503" s="849">
        <v>0</v>
      </c>
      <c r="L503" s="849"/>
      <c r="M503" s="849"/>
      <c r="N503" s="849">
        <v>0</v>
      </c>
      <c r="O503" s="849">
        <v>0</v>
      </c>
      <c r="P503" s="837"/>
      <c r="Q503" s="850"/>
    </row>
    <row r="504" spans="1:17" ht="14.4" customHeight="1" x14ac:dyDescent="0.3">
      <c r="A504" s="831" t="s">
        <v>590</v>
      </c>
      <c r="B504" s="832" t="s">
        <v>3460</v>
      </c>
      <c r="C504" s="832" t="s">
        <v>3464</v>
      </c>
      <c r="D504" s="832" t="s">
        <v>4345</v>
      </c>
      <c r="E504" s="832" t="s">
        <v>4346</v>
      </c>
      <c r="F504" s="849">
        <v>131</v>
      </c>
      <c r="G504" s="849">
        <v>0</v>
      </c>
      <c r="H504" s="849"/>
      <c r="I504" s="849">
        <v>0</v>
      </c>
      <c r="J504" s="849">
        <v>143</v>
      </c>
      <c r="K504" s="849">
        <v>0</v>
      </c>
      <c r="L504" s="849"/>
      <c r="M504" s="849">
        <v>0</v>
      </c>
      <c r="N504" s="849">
        <v>193</v>
      </c>
      <c r="O504" s="849">
        <v>0</v>
      </c>
      <c r="P504" s="837"/>
      <c r="Q504" s="850">
        <v>0</v>
      </c>
    </row>
    <row r="505" spans="1:17" ht="14.4" customHeight="1" x14ac:dyDescent="0.3">
      <c r="A505" s="831" t="s">
        <v>590</v>
      </c>
      <c r="B505" s="832" t="s">
        <v>3460</v>
      </c>
      <c r="C505" s="832" t="s">
        <v>3464</v>
      </c>
      <c r="D505" s="832" t="s">
        <v>4345</v>
      </c>
      <c r="E505" s="832" t="s">
        <v>4347</v>
      </c>
      <c r="F505" s="849">
        <v>322</v>
      </c>
      <c r="G505" s="849">
        <v>0</v>
      </c>
      <c r="H505" s="849"/>
      <c r="I505" s="849">
        <v>0</v>
      </c>
      <c r="J505" s="849">
        <v>273</v>
      </c>
      <c r="K505" s="849">
        <v>0</v>
      </c>
      <c r="L505" s="849"/>
      <c r="M505" s="849">
        <v>0</v>
      </c>
      <c r="N505" s="849">
        <v>278</v>
      </c>
      <c r="O505" s="849">
        <v>0</v>
      </c>
      <c r="P505" s="837"/>
      <c r="Q505" s="850">
        <v>0</v>
      </c>
    </row>
    <row r="506" spans="1:17" ht="14.4" customHeight="1" x14ac:dyDescent="0.3">
      <c r="A506" s="831" t="s">
        <v>590</v>
      </c>
      <c r="B506" s="832" t="s">
        <v>3460</v>
      </c>
      <c r="C506" s="832" t="s">
        <v>3464</v>
      </c>
      <c r="D506" s="832" t="s">
        <v>4348</v>
      </c>
      <c r="E506" s="832" t="s">
        <v>4349</v>
      </c>
      <c r="F506" s="849">
        <v>3</v>
      </c>
      <c r="G506" s="849">
        <v>0</v>
      </c>
      <c r="H506" s="849"/>
      <c r="I506" s="849">
        <v>0</v>
      </c>
      <c r="J506" s="849">
        <v>2</v>
      </c>
      <c r="K506" s="849">
        <v>0</v>
      </c>
      <c r="L506" s="849"/>
      <c r="M506" s="849">
        <v>0</v>
      </c>
      <c r="N506" s="849">
        <v>2</v>
      </c>
      <c r="O506" s="849">
        <v>0</v>
      </c>
      <c r="P506" s="837"/>
      <c r="Q506" s="850">
        <v>0</v>
      </c>
    </row>
    <row r="507" spans="1:17" ht="14.4" customHeight="1" x14ac:dyDescent="0.3">
      <c r="A507" s="831" t="s">
        <v>590</v>
      </c>
      <c r="B507" s="832" t="s">
        <v>3460</v>
      </c>
      <c r="C507" s="832" t="s">
        <v>3464</v>
      </c>
      <c r="D507" s="832" t="s">
        <v>4348</v>
      </c>
      <c r="E507" s="832" t="s">
        <v>4350</v>
      </c>
      <c r="F507" s="849">
        <v>6</v>
      </c>
      <c r="G507" s="849">
        <v>0</v>
      </c>
      <c r="H507" s="849"/>
      <c r="I507" s="849">
        <v>0</v>
      </c>
      <c r="J507" s="849">
        <v>6</v>
      </c>
      <c r="K507" s="849">
        <v>0</v>
      </c>
      <c r="L507" s="849"/>
      <c r="M507" s="849">
        <v>0</v>
      </c>
      <c r="N507" s="849">
        <v>5</v>
      </c>
      <c r="O507" s="849">
        <v>0</v>
      </c>
      <c r="P507" s="837"/>
      <c r="Q507" s="850">
        <v>0</v>
      </c>
    </row>
    <row r="508" spans="1:17" ht="14.4" customHeight="1" x14ac:dyDescent="0.3">
      <c r="A508" s="831" t="s">
        <v>590</v>
      </c>
      <c r="B508" s="832" t="s">
        <v>3460</v>
      </c>
      <c r="C508" s="832" t="s">
        <v>3464</v>
      </c>
      <c r="D508" s="832" t="s">
        <v>4351</v>
      </c>
      <c r="E508" s="832" t="s">
        <v>4352</v>
      </c>
      <c r="F508" s="849">
        <v>3</v>
      </c>
      <c r="G508" s="849">
        <v>0</v>
      </c>
      <c r="H508" s="849"/>
      <c r="I508" s="849">
        <v>0</v>
      </c>
      <c r="J508" s="849">
        <v>2</v>
      </c>
      <c r="K508" s="849">
        <v>0</v>
      </c>
      <c r="L508" s="849"/>
      <c r="M508" s="849">
        <v>0</v>
      </c>
      <c r="N508" s="849">
        <v>3</v>
      </c>
      <c r="O508" s="849">
        <v>0</v>
      </c>
      <c r="P508" s="837"/>
      <c r="Q508" s="850">
        <v>0</v>
      </c>
    </row>
    <row r="509" spans="1:17" ht="14.4" customHeight="1" x14ac:dyDescent="0.3">
      <c r="A509" s="831" t="s">
        <v>590</v>
      </c>
      <c r="B509" s="832" t="s">
        <v>3460</v>
      </c>
      <c r="C509" s="832" t="s">
        <v>3464</v>
      </c>
      <c r="D509" s="832" t="s">
        <v>4351</v>
      </c>
      <c r="E509" s="832" t="s">
        <v>4353</v>
      </c>
      <c r="F509" s="849">
        <v>3</v>
      </c>
      <c r="G509" s="849">
        <v>0</v>
      </c>
      <c r="H509" s="849"/>
      <c r="I509" s="849">
        <v>0</v>
      </c>
      <c r="J509" s="849">
        <v>4</v>
      </c>
      <c r="K509" s="849">
        <v>0</v>
      </c>
      <c r="L509" s="849"/>
      <c r="M509" s="849">
        <v>0</v>
      </c>
      <c r="N509" s="849">
        <v>3</v>
      </c>
      <c r="O509" s="849">
        <v>0</v>
      </c>
      <c r="P509" s="837"/>
      <c r="Q509" s="850">
        <v>0</v>
      </c>
    </row>
    <row r="510" spans="1:17" ht="14.4" customHeight="1" x14ac:dyDescent="0.3">
      <c r="A510" s="831" t="s">
        <v>590</v>
      </c>
      <c r="B510" s="832" t="s">
        <v>3460</v>
      </c>
      <c r="C510" s="832" t="s">
        <v>3464</v>
      </c>
      <c r="D510" s="832" t="s">
        <v>4354</v>
      </c>
      <c r="E510" s="832" t="s">
        <v>4355</v>
      </c>
      <c r="F510" s="849">
        <v>14</v>
      </c>
      <c r="G510" s="849">
        <v>0</v>
      </c>
      <c r="H510" s="849"/>
      <c r="I510" s="849">
        <v>0</v>
      </c>
      <c r="J510" s="849">
        <v>32</v>
      </c>
      <c r="K510" s="849">
        <v>0</v>
      </c>
      <c r="L510" s="849"/>
      <c r="M510" s="849">
        <v>0</v>
      </c>
      <c r="N510" s="849">
        <v>23</v>
      </c>
      <c r="O510" s="849">
        <v>0</v>
      </c>
      <c r="P510" s="837"/>
      <c r="Q510" s="850">
        <v>0</v>
      </c>
    </row>
    <row r="511" spans="1:17" ht="14.4" customHeight="1" x14ac:dyDescent="0.3">
      <c r="A511" s="831" t="s">
        <v>590</v>
      </c>
      <c r="B511" s="832" t="s">
        <v>3460</v>
      </c>
      <c r="C511" s="832" t="s">
        <v>3464</v>
      </c>
      <c r="D511" s="832" t="s">
        <v>4354</v>
      </c>
      <c r="E511" s="832" t="s">
        <v>4356</v>
      </c>
      <c r="F511" s="849">
        <v>28</v>
      </c>
      <c r="G511" s="849">
        <v>0</v>
      </c>
      <c r="H511" s="849"/>
      <c r="I511" s="849">
        <v>0</v>
      </c>
      <c r="J511" s="849">
        <v>47</v>
      </c>
      <c r="K511" s="849">
        <v>0</v>
      </c>
      <c r="L511" s="849"/>
      <c r="M511" s="849">
        <v>0</v>
      </c>
      <c r="N511" s="849">
        <v>35</v>
      </c>
      <c r="O511" s="849">
        <v>0</v>
      </c>
      <c r="P511" s="837"/>
      <c r="Q511" s="850">
        <v>0</v>
      </c>
    </row>
    <row r="512" spans="1:17" ht="14.4" customHeight="1" x14ac:dyDescent="0.3">
      <c r="A512" s="831" t="s">
        <v>590</v>
      </c>
      <c r="B512" s="832" t="s">
        <v>3460</v>
      </c>
      <c r="C512" s="832" t="s">
        <v>3464</v>
      </c>
      <c r="D512" s="832" t="s">
        <v>4357</v>
      </c>
      <c r="E512" s="832" t="s">
        <v>4358</v>
      </c>
      <c r="F512" s="849">
        <v>31</v>
      </c>
      <c r="G512" s="849">
        <v>0</v>
      </c>
      <c r="H512" s="849"/>
      <c r="I512" s="849">
        <v>0</v>
      </c>
      <c r="J512" s="849">
        <v>27</v>
      </c>
      <c r="K512" s="849">
        <v>0</v>
      </c>
      <c r="L512" s="849"/>
      <c r="M512" s="849">
        <v>0</v>
      </c>
      <c r="N512" s="849">
        <v>32</v>
      </c>
      <c r="O512" s="849">
        <v>0</v>
      </c>
      <c r="P512" s="837"/>
      <c r="Q512" s="850">
        <v>0</v>
      </c>
    </row>
    <row r="513" spans="1:17" ht="14.4" customHeight="1" x14ac:dyDescent="0.3">
      <c r="A513" s="831" t="s">
        <v>590</v>
      </c>
      <c r="B513" s="832" t="s">
        <v>3460</v>
      </c>
      <c r="C513" s="832" t="s">
        <v>3464</v>
      </c>
      <c r="D513" s="832" t="s">
        <v>4357</v>
      </c>
      <c r="E513" s="832" t="s">
        <v>4359</v>
      </c>
      <c r="F513" s="849">
        <v>49</v>
      </c>
      <c r="G513" s="849">
        <v>0</v>
      </c>
      <c r="H513" s="849"/>
      <c r="I513" s="849">
        <v>0</v>
      </c>
      <c r="J513" s="849">
        <v>43</v>
      </c>
      <c r="K513" s="849">
        <v>0</v>
      </c>
      <c r="L513" s="849"/>
      <c r="M513" s="849">
        <v>0</v>
      </c>
      <c r="N513" s="849">
        <v>41</v>
      </c>
      <c r="O513" s="849">
        <v>0</v>
      </c>
      <c r="P513" s="837"/>
      <c r="Q513" s="850">
        <v>0</v>
      </c>
    </row>
    <row r="514" spans="1:17" ht="14.4" customHeight="1" x14ac:dyDescent="0.3">
      <c r="A514" s="831" t="s">
        <v>590</v>
      </c>
      <c r="B514" s="832" t="s">
        <v>3460</v>
      </c>
      <c r="C514" s="832" t="s">
        <v>3464</v>
      </c>
      <c r="D514" s="832" t="s">
        <v>4360</v>
      </c>
      <c r="E514" s="832" t="s">
        <v>4361</v>
      </c>
      <c r="F514" s="849">
        <v>7</v>
      </c>
      <c r="G514" s="849">
        <v>7875</v>
      </c>
      <c r="H514" s="849">
        <v>0.69937833037300179</v>
      </c>
      <c r="I514" s="849">
        <v>1125</v>
      </c>
      <c r="J514" s="849">
        <v>10</v>
      </c>
      <c r="K514" s="849">
        <v>11260</v>
      </c>
      <c r="L514" s="849">
        <v>1</v>
      </c>
      <c r="M514" s="849">
        <v>1126</v>
      </c>
      <c r="N514" s="849">
        <v>8</v>
      </c>
      <c r="O514" s="849">
        <v>9032</v>
      </c>
      <c r="P514" s="837">
        <v>0.80213143872113679</v>
      </c>
      <c r="Q514" s="850">
        <v>1129</v>
      </c>
    </row>
    <row r="515" spans="1:17" ht="14.4" customHeight="1" x14ac:dyDescent="0.3">
      <c r="A515" s="831" t="s">
        <v>590</v>
      </c>
      <c r="B515" s="832" t="s">
        <v>3460</v>
      </c>
      <c r="C515" s="832" t="s">
        <v>3464</v>
      </c>
      <c r="D515" s="832" t="s">
        <v>4360</v>
      </c>
      <c r="E515" s="832" t="s">
        <v>4362</v>
      </c>
      <c r="F515" s="849">
        <v>7</v>
      </c>
      <c r="G515" s="849">
        <v>7875</v>
      </c>
      <c r="H515" s="849">
        <v>1.3987566607460036</v>
      </c>
      <c r="I515" s="849">
        <v>1125</v>
      </c>
      <c r="J515" s="849">
        <v>5</v>
      </c>
      <c r="K515" s="849">
        <v>5630</v>
      </c>
      <c r="L515" s="849">
        <v>1</v>
      </c>
      <c r="M515" s="849">
        <v>1126</v>
      </c>
      <c r="N515" s="849">
        <v>3</v>
      </c>
      <c r="O515" s="849">
        <v>3387</v>
      </c>
      <c r="P515" s="837">
        <v>0.60159857904085257</v>
      </c>
      <c r="Q515" s="850">
        <v>1129</v>
      </c>
    </row>
    <row r="516" spans="1:17" ht="14.4" customHeight="1" x14ac:dyDescent="0.3">
      <c r="A516" s="831" t="s">
        <v>590</v>
      </c>
      <c r="B516" s="832" t="s">
        <v>3460</v>
      </c>
      <c r="C516" s="832" t="s">
        <v>3464</v>
      </c>
      <c r="D516" s="832" t="s">
        <v>4363</v>
      </c>
      <c r="E516" s="832" t="s">
        <v>4364</v>
      </c>
      <c r="F516" s="849">
        <v>22</v>
      </c>
      <c r="G516" s="849">
        <v>127276</v>
      </c>
      <c r="H516" s="849">
        <v>0.68623497061519378</v>
      </c>
      <c r="I516" s="849">
        <v>5785.272727272727</v>
      </c>
      <c r="J516" s="849">
        <v>32</v>
      </c>
      <c r="K516" s="849">
        <v>185470</v>
      </c>
      <c r="L516" s="849">
        <v>1</v>
      </c>
      <c r="M516" s="849">
        <v>5795.9375</v>
      </c>
      <c r="N516" s="849">
        <v>34</v>
      </c>
      <c r="O516" s="849">
        <v>197268</v>
      </c>
      <c r="P516" s="837">
        <v>1.0636113657195234</v>
      </c>
      <c r="Q516" s="850">
        <v>5802</v>
      </c>
    </row>
    <row r="517" spans="1:17" ht="14.4" customHeight="1" x14ac:dyDescent="0.3">
      <c r="A517" s="831" t="s">
        <v>590</v>
      </c>
      <c r="B517" s="832" t="s">
        <v>3460</v>
      </c>
      <c r="C517" s="832" t="s">
        <v>3464</v>
      </c>
      <c r="D517" s="832" t="s">
        <v>4363</v>
      </c>
      <c r="E517" s="832" t="s">
        <v>4365</v>
      </c>
      <c r="F517" s="849">
        <v>35</v>
      </c>
      <c r="G517" s="849">
        <v>202790</v>
      </c>
      <c r="H517" s="849">
        <v>0.81367262105381422</v>
      </c>
      <c r="I517" s="849">
        <v>5794</v>
      </c>
      <c r="J517" s="849">
        <v>43</v>
      </c>
      <c r="K517" s="849">
        <v>249228</v>
      </c>
      <c r="L517" s="849">
        <v>1</v>
      </c>
      <c r="M517" s="849">
        <v>5796</v>
      </c>
      <c r="N517" s="849">
        <v>50</v>
      </c>
      <c r="O517" s="849">
        <v>290100</v>
      </c>
      <c r="P517" s="837">
        <v>1.1639944147527566</v>
      </c>
      <c r="Q517" s="850">
        <v>5802</v>
      </c>
    </row>
    <row r="518" spans="1:17" ht="14.4" customHeight="1" x14ac:dyDescent="0.3">
      <c r="A518" s="831" t="s">
        <v>590</v>
      </c>
      <c r="B518" s="832" t="s">
        <v>3460</v>
      </c>
      <c r="C518" s="832" t="s">
        <v>3464</v>
      </c>
      <c r="D518" s="832" t="s">
        <v>3469</v>
      </c>
      <c r="E518" s="832" t="s">
        <v>3538</v>
      </c>
      <c r="F518" s="849"/>
      <c r="G518" s="849"/>
      <c r="H518" s="849"/>
      <c r="I518" s="849"/>
      <c r="J518" s="849"/>
      <c r="K518" s="849"/>
      <c r="L518" s="849"/>
      <c r="M518" s="849"/>
      <c r="N518" s="849">
        <v>5</v>
      </c>
      <c r="O518" s="849">
        <v>430</v>
      </c>
      <c r="P518" s="837"/>
      <c r="Q518" s="850">
        <v>86</v>
      </c>
    </row>
    <row r="519" spans="1:17" ht="14.4" customHeight="1" x14ac:dyDescent="0.3">
      <c r="A519" s="831" t="s">
        <v>590</v>
      </c>
      <c r="B519" s="832" t="s">
        <v>3460</v>
      </c>
      <c r="C519" s="832" t="s">
        <v>3464</v>
      </c>
      <c r="D519" s="832" t="s">
        <v>3469</v>
      </c>
      <c r="E519" s="832" t="s">
        <v>3470</v>
      </c>
      <c r="F519" s="849"/>
      <c r="G519" s="849"/>
      <c r="H519" s="849"/>
      <c r="I519" s="849"/>
      <c r="J519" s="849"/>
      <c r="K519" s="849"/>
      <c r="L519" s="849"/>
      <c r="M519" s="849"/>
      <c r="N519" s="849">
        <v>2</v>
      </c>
      <c r="O519" s="849">
        <v>172</v>
      </c>
      <c r="P519" s="837"/>
      <c r="Q519" s="850">
        <v>86</v>
      </c>
    </row>
    <row r="520" spans="1:17" ht="14.4" customHeight="1" x14ac:dyDescent="0.3">
      <c r="A520" s="831" t="s">
        <v>590</v>
      </c>
      <c r="B520" s="832" t="s">
        <v>3460</v>
      </c>
      <c r="C520" s="832" t="s">
        <v>3464</v>
      </c>
      <c r="D520" s="832" t="s">
        <v>4366</v>
      </c>
      <c r="E520" s="832" t="s">
        <v>4367</v>
      </c>
      <c r="F520" s="849">
        <v>9</v>
      </c>
      <c r="G520" s="849">
        <v>9273</v>
      </c>
      <c r="H520" s="849">
        <v>0.82112813247144245</v>
      </c>
      <c r="I520" s="849">
        <v>1030.3333333333333</v>
      </c>
      <c r="J520" s="849">
        <v>11</v>
      </c>
      <c r="K520" s="849">
        <v>11293</v>
      </c>
      <c r="L520" s="849">
        <v>1</v>
      </c>
      <c r="M520" s="849">
        <v>1026.6363636363637</v>
      </c>
      <c r="N520" s="849">
        <v>8</v>
      </c>
      <c r="O520" s="849">
        <v>7714</v>
      </c>
      <c r="P520" s="837">
        <v>0.68307801292836268</v>
      </c>
      <c r="Q520" s="850">
        <v>964.25</v>
      </c>
    </row>
    <row r="521" spans="1:17" ht="14.4" customHeight="1" x14ac:dyDescent="0.3">
      <c r="A521" s="831" t="s">
        <v>590</v>
      </c>
      <c r="B521" s="832" t="s">
        <v>3460</v>
      </c>
      <c r="C521" s="832" t="s">
        <v>3464</v>
      </c>
      <c r="D521" s="832" t="s">
        <v>4366</v>
      </c>
      <c r="E521" s="832" t="s">
        <v>4368</v>
      </c>
      <c r="F521" s="849">
        <v>1922</v>
      </c>
      <c r="G521" s="849">
        <v>2093088</v>
      </c>
      <c r="H521" s="849">
        <v>1.0348865207865994</v>
      </c>
      <c r="I521" s="849">
        <v>1089.015608740895</v>
      </c>
      <c r="J521" s="849">
        <v>1872</v>
      </c>
      <c r="K521" s="849">
        <v>2022529</v>
      </c>
      <c r="L521" s="849">
        <v>1</v>
      </c>
      <c r="M521" s="849">
        <v>1080.4107905982905</v>
      </c>
      <c r="N521" s="849">
        <v>1852</v>
      </c>
      <c r="O521" s="849">
        <v>2020091</v>
      </c>
      <c r="P521" s="837">
        <v>0.99879457847081554</v>
      </c>
      <c r="Q521" s="850">
        <v>1090.7618790496761</v>
      </c>
    </row>
    <row r="522" spans="1:17" ht="14.4" customHeight="1" x14ac:dyDescent="0.3">
      <c r="A522" s="831" t="s">
        <v>590</v>
      </c>
      <c r="B522" s="832" t="s">
        <v>3460</v>
      </c>
      <c r="C522" s="832" t="s">
        <v>3464</v>
      </c>
      <c r="D522" s="832" t="s">
        <v>4369</v>
      </c>
      <c r="E522" s="832" t="s">
        <v>4370</v>
      </c>
      <c r="F522" s="849">
        <v>3</v>
      </c>
      <c r="G522" s="849">
        <v>11070</v>
      </c>
      <c r="H522" s="849">
        <v>1.4991874322860239</v>
      </c>
      <c r="I522" s="849">
        <v>3690</v>
      </c>
      <c r="J522" s="849">
        <v>2</v>
      </c>
      <c r="K522" s="849">
        <v>7384</v>
      </c>
      <c r="L522" s="849">
        <v>1</v>
      </c>
      <c r="M522" s="849">
        <v>3692</v>
      </c>
      <c r="N522" s="849">
        <v>2</v>
      </c>
      <c r="O522" s="849">
        <v>7396</v>
      </c>
      <c r="P522" s="837">
        <v>1.0016251354279524</v>
      </c>
      <c r="Q522" s="850">
        <v>3698</v>
      </c>
    </row>
    <row r="523" spans="1:17" ht="14.4" customHeight="1" x14ac:dyDescent="0.3">
      <c r="A523" s="831" t="s">
        <v>590</v>
      </c>
      <c r="B523" s="832" t="s">
        <v>3460</v>
      </c>
      <c r="C523" s="832" t="s">
        <v>3464</v>
      </c>
      <c r="D523" s="832" t="s">
        <v>4369</v>
      </c>
      <c r="E523" s="832" t="s">
        <v>4371</v>
      </c>
      <c r="F523" s="849">
        <v>1</v>
      </c>
      <c r="G523" s="849">
        <v>3690</v>
      </c>
      <c r="H523" s="849">
        <v>0.99945828819068261</v>
      </c>
      <c r="I523" s="849">
        <v>3690</v>
      </c>
      <c r="J523" s="849">
        <v>1</v>
      </c>
      <c r="K523" s="849">
        <v>3692</v>
      </c>
      <c r="L523" s="849">
        <v>1</v>
      </c>
      <c r="M523" s="849">
        <v>3692</v>
      </c>
      <c r="N523" s="849">
        <v>2</v>
      </c>
      <c r="O523" s="849">
        <v>7396</v>
      </c>
      <c r="P523" s="837">
        <v>2.0032502708559048</v>
      </c>
      <c r="Q523" s="850">
        <v>3698</v>
      </c>
    </row>
    <row r="524" spans="1:17" ht="14.4" customHeight="1" x14ac:dyDescent="0.3">
      <c r="A524" s="831" t="s">
        <v>590</v>
      </c>
      <c r="B524" s="832" t="s">
        <v>3460</v>
      </c>
      <c r="C524" s="832" t="s">
        <v>3464</v>
      </c>
      <c r="D524" s="832" t="s">
        <v>3553</v>
      </c>
      <c r="E524" s="832" t="s">
        <v>3555</v>
      </c>
      <c r="F524" s="849">
        <v>1</v>
      </c>
      <c r="G524" s="849">
        <v>394</v>
      </c>
      <c r="H524" s="849"/>
      <c r="I524" s="849">
        <v>394</v>
      </c>
      <c r="J524" s="849"/>
      <c r="K524" s="849"/>
      <c r="L524" s="849"/>
      <c r="M524" s="849"/>
      <c r="N524" s="849"/>
      <c r="O524" s="849"/>
      <c r="P524" s="837"/>
      <c r="Q524" s="850"/>
    </row>
    <row r="525" spans="1:17" ht="14.4" customHeight="1" x14ac:dyDescent="0.3">
      <c r="A525" s="831" t="s">
        <v>590</v>
      </c>
      <c r="B525" s="832" t="s">
        <v>3460</v>
      </c>
      <c r="C525" s="832" t="s">
        <v>3464</v>
      </c>
      <c r="D525" s="832" t="s">
        <v>4372</v>
      </c>
      <c r="E525" s="832" t="s">
        <v>4373</v>
      </c>
      <c r="F525" s="849">
        <v>3</v>
      </c>
      <c r="G525" s="849">
        <v>0</v>
      </c>
      <c r="H525" s="849"/>
      <c r="I525" s="849">
        <v>0</v>
      </c>
      <c r="J525" s="849">
        <v>2</v>
      </c>
      <c r="K525" s="849">
        <v>0</v>
      </c>
      <c r="L525" s="849"/>
      <c r="M525" s="849">
        <v>0</v>
      </c>
      <c r="N525" s="849">
        <v>2</v>
      </c>
      <c r="O525" s="849">
        <v>0</v>
      </c>
      <c r="P525" s="837"/>
      <c r="Q525" s="850">
        <v>0</v>
      </c>
    </row>
    <row r="526" spans="1:17" ht="14.4" customHeight="1" x14ac:dyDescent="0.3">
      <c r="A526" s="831" t="s">
        <v>590</v>
      </c>
      <c r="B526" s="832" t="s">
        <v>3460</v>
      </c>
      <c r="C526" s="832" t="s">
        <v>3464</v>
      </c>
      <c r="D526" s="832" t="s">
        <v>4374</v>
      </c>
      <c r="E526" s="832" t="s">
        <v>4375</v>
      </c>
      <c r="F526" s="849">
        <v>1</v>
      </c>
      <c r="G526" s="849">
        <v>2885</v>
      </c>
      <c r="H526" s="849"/>
      <c r="I526" s="849">
        <v>2885</v>
      </c>
      <c r="J526" s="849"/>
      <c r="K526" s="849"/>
      <c r="L526" s="849"/>
      <c r="M526" s="849"/>
      <c r="N526" s="849"/>
      <c r="O526" s="849"/>
      <c r="P526" s="837"/>
      <c r="Q526" s="850"/>
    </row>
    <row r="527" spans="1:17" ht="14.4" customHeight="1" x14ac:dyDescent="0.3">
      <c r="A527" s="831" t="s">
        <v>590</v>
      </c>
      <c r="B527" s="832" t="s">
        <v>3460</v>
      </c>
      <c r="C527" s="832" t="s">
        <v>3464</v>
      </c>
      <c r="D527" s="832" t="s">
        <v>3559</v>
      </c>
      <c r="E527" s="832" t="s">
        <v>3560</v>
      </c>
      <c r="F527" s="849">
        <v>152</v>
      </c>
      <c r="G527" s="849">
        <v>56429</v>
      </c>
      <c r="H527" s="849">
        <v>0.86452077460473098</v>
      </c>
      <c r="I527" s="849">
        <v>371.24342105263156</v>
      </c>
      <c r="J527" s="849">
        <v>175</v>
      </c>
      <c r="K527" s="849">
        <v>65272</v>
      </c>
      <c r="L527" s="849">
        <v>1</v>
      </c>
      <c r="M527" s="849">
        <v>372.98285714285714</v>
      </c>
      <c r="N527" s="849">
        <v>164</v>
      </c>
      <c r="O527" s="849">
        <v>61334</v>
      </c>
      <c r="P527" s="837">
        <v>0.93966785145238385</v>
      </c>
      <c r="Q527" s="850">
        <v>373.98780487804879</v>
      </c>
    </row>
    <row r="528" spans="1:17" ht="14.4" customHeight="1" x14ac:dyDescent="0.3">
      <c r="A528" s="831" t="s">
        <v>590</v>
      </c>
      <c r="B528" s="832" t="s">
        <v>3460</v>
      </c>
      <c r="C528" s="832" t="s">
        <v>3464</v>
      </c>
      <c r="D528" s="832" t="s">
        <v>3559</v>
      </c>
      <c r="E528" s="832" t="s">
        <v>3561</v>
      </c>
      <c r="F528" s="849">
        <v>240</v>
      </c>
      <c r="G528" s="849">
        <v>89280</v>
      </c>
      <c r="H528" s="849">
        <v>1.083061395314983</v>
      </c>
      <c r="I528" s="849">
        <v>372</v>
      </c>
      <c r="J528" s="849">
        <v>221</v>
      </c>
      <c r="K528" s="849">
        <v>82433</v>
      </c>
      <c r="L528" s="849">
        <v>1</v>
      </c>
      <c r="M528" s="849">
        <v>373</v>
      </c>
      <c r="N528" s="849">
        <v>244</v>
      </c>
      <c r="O528" s="849">
        <v>91256</v>
      </c>
      <c r="P528" s="837">
        <v>1.1070323778098576</v>
      </c>
      <c r="Q528" s="850">
        <v>374</v>
      </c>
    </row>
    <row r="529" spans="1:17" ht="14.4" customHeight="1" x14ac:dyDescent="0.3">
      <c r="A529" s="831" t="s">
        <v>590</v>
      </c>
      <c r="B529" s="832" t="s">
        <v>3460</v>
      </c>
      <c r="C529" s="832" t="s">
        <v>3464</v>
      </c>
      <c r="D529" s="832" t="s">
        <v>4376</v>
      </c>
      <c r="E529" s="832" t="s">
        <v>4377</v>
      </c>
      <c r="F529" s="849">
        <v>1</v>
      </c>
      <c r="G529" s="849">
        <v>444</v>
      </c>
      <c r="H529" s="849"/>
      <c r="I529" s="849">
        <v>444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590</v>
      </c>
      <c r="B530" s="832" t="s">
        <v>3460</v>
      </c>
      <c r="C530" s="832" t="s">
        <v>3464</v>
      </c>
      <c r="D530" s="832" t="s">
        <v>4376</v>
      </c>
      <c r="E530" s="832" t="s">
        <v>4378</v>
      </c>
      <c r="F530" s="849">
        <v>2</v>
      </c>
      <c r="G530" s="849">
        <v>888</v>
      </c>
      <c r="H530" s="849"/>
      <c r="I530" s="849">
        <v>444</v>
      </c>
      <c r="J530" s="849"/>
      <c r="K530" s="849"/>
      <c r="L530" s="849"/>
      <c r="M530" s="849"/>
      <c r="N530" s="849">
        <v>1</v>
      </c>
      <c r="O530" s="849">
        <v>446</v>
      </c>
      <c r="P530" s="837"/>
      <c r="Q530" s="850">
        <v>446</v>
      </c>
    </row>
    <row r="531" spans="1:17" ht="14.4" customHeight="1" x14ac:dyDescent="0.3">
      <c r="A531" s="831" t="s">
        <v>590</v>
      </c>
      <c r="B531" s="832" t="s">
        <v>3460</v>
      </c>
      <c r="C531" s="832" t="s">
        <v>3464</v>
      </c>
      <c r="D531" s="832" t="s">
        <v>4379</v>
      </c>
      <c r="E531" s="832" t="s">
        <v>4380</v>
      </c>
      <c r="F531" s="849">
        <v>6</v>
      </c>
      <c r="G531" s="849">
        <v>24804</v>
      </c>
      <c r="H531" s="849">
        <v>0.59970986460348163</v>
      </c>
      <c r="I531" s="849">
        <v>4134</v>
      </c>
      <c r="J531" s="849">
        <v>10</v>
      </c>
      <c r="K531" s="849">
        <v>41360</v>
      </c>
      <c r="L531" s="849">
        <v>1</v>
      </c>
      <c r="M531" s="849">
        <v>4136</v>
      </c>
      <c r="N531" s="849">
        <v>11</v>
      </c>
      <c r="O531" s="849">
        <v>45562</v>
      </c>
      <c r="P531" s="837">
        <v>1.1015957446808511</v>
      </c>
      <c r="Q531" s="850">
        <v>4142</v>
      </c>
    </row>
    <row r="532" spans="1:17" ht="14.4" customHeight="1" x14ac:dyDescent="0.3">
      <c r="A532" s="831" t="s">
        <v>590</v>
      </c>
      <c r="B532" s="832" t="s">
        <v>3460</v>
      </c>
      <c r="C532" s="832" t="s">
        <v>3464</v>
      </c>
      <c r="D532" s="832" t="s">
        <v>4379</v>
      </c>
      <c r="E532" s="832" t="s">
        <v>4381</v>
      </c>
      <c r="F532" s="849">
        <v>2</v>
      </c>
      <c r="G532" s="849">
        <v>8268</v>
      </c>
      <c r="H532" s="849"/>
      <c r="I532" s="849">
        <v>4134</v>
      </c>
      <c r="J532" s="849"/>
      <c r="K532" s="849"/>
      <c r="L532" s="849"/>
      <c r="M532" s="849"/>
      <c r="N532" s="849">
        <v>2</v>
      </c>
      <c r="O532" s="849">
        <v>8284</v>
      </c>
      <c r="P532" s="837"/>
      <c r="Q532" s="850">
        <v>4142</v>
      </c>
    </row>
    <row r="533" spans="1:17" ht="14.4" customHeight="1" x14ac:dyDescent="0.3">
      <c r="A533" s="831" t="s">
        <v>590</v>
      </c>
      <c r="B533" s="832" t="s">
        <v>3460</v>
      </c>
      <c r="C533" s="832" t="s">
        <v>3464</v>
      </c>
      <c r="D533" s="832" t="s">
        <v>3564</v>
      </c>
      <c r="E533" s="832" t="s">
        <v>3565</v>
      </c>
      <c r="F533" s="849"/>
      <c r="G533" s="849"/>
      <c r="H533" s="849"/>
      <c r="I533" s="849"/>
      <c r="J533" s="849"/>
      <c r="K533" s="849"/>
      <c r="L533" s="849"/>
      <c r="M533" s="849"/>
      <c r="N533" s="849">
        <v>1</v>
      </c>
      <c r="O533" s="849">
        <v>723</v>
      </c>
      <c r="P533" s="837"/>
      <c r="Q533" s="850">
        <v>723</v>
      </c>
    </row>
    <row r="534" spans="1:17" ht="14.4" customHeight="1" x14ac:dyDescent="0.3">
      <c r="A534" s="831" t="s">
        <v>590</v>
      </c>
      <c r="B534" s="832" t="s">
        <v>3460</v>
      </c>
      <c r="C534" s="832" t="s">
        <v>3464</v>
      </c>
      <c r="D534" s="832" t="s">
        <v>4382</v>
      </c>
      <c r="E534" s="832" t="s">
        <v>4383</v>
      </c>
      <c r="F534" s="849">
        <v>2</v>
      </c>
      <c r="G534" s="849">
        <v>9584</v>
      </c>
      <c r="H534" s="849">
        <v>0.66652757493567005</v>
      </c>
      <c r="I534" s="849">
        <v>4792</v>
      </c>
      <c r="J534" s="849">
        <v>3</v>
      </c>
      <c r="K534" s="849">
        <v>14379</v>
      </c>
      <c r="L534" s="849">
        <v>1</v>
      </c>
      <c r="M534" s="849">
        <v>4793</v>
      </c>
      <c r="N534" s="849">
        <v>3</v>
      </c>
      <c r="O534" s="849">
        <v>14394</v>
      </c>
      <c r="P534" s="837">
        <v>1.0010431879824744</v>
      </c>
      <c r="Q534" s="850">
        <v>4798</v>
      </c>
    </row>
    <row r="535" spans="1:17" ht="14.4" customHeight="1" x14ac:dyDescent="0.3">
      <c r="A535" s="831" t="s">
        <v>590</v>
      </c>
      <c r="B535" s="832" t="s">
        <v>3460</v>
      </c>
      <c r="C535" s="832" t="s">
        <v>3464</v>
      </c>
      <c r="D535" s="832" t="s">
        <v>4382</v>
      </c>
      <c r="E535" s="832" t="s">
        <v>4384</v>
      </c>
      <c r="F535" s="849">
        <v>3</v>
      </c>
      <c r="G535" s="849">
        <v>14376</v>
      </c>
      <c r="H535" s="849">
        <v>1.4996870436052576</v>
      </c>
      <c r="I535" s="849">
        <v>4792</v>
      </c>
      <c r="J535" s="849">
        <v>2</v>
      </c>
      <c r="K535" s="849">
        <v>9586</v>
      </c>
      <c r="L535" s="849">
        <v>1</v>
      </c>
      <c r="M535" s="849">
        <v>4793</v>
      </c>
      <c r="N535" s="849">
        <v>2</v>
      </c>
      <c r="O535" s="849">
        <v>9596</v>
      </c>
      <c r="P535" s="837">
        <v>1.0010431879824744</v>
      </c>
      <c r="Q535" s="850">
        <v>4798</v>
      </c>
    </row>
    <row r="536" spans="1:17" ht="14.4" customHeight="1" x14ac:dyDescent="0.3">
      <c r="A536" s="831" t="s">
        <v>590</v>
      </c>
      <c r="B536" s="832" t="s">
        <v>3460</v>
      </c>
      <c r="C536" s="832" t="s">
        <v>3464</v>
      </c>
      <c r="D536" s="832" t="s">
        <v>4385</v>
      </c>
      <c r="E536" s="832" t="s">
        <v>4386</v>
      </c>
      <c r="F536" s="849">
        <v>10</v>
      </c>
      <c r="G536" s="849">
        <v>67590</v>
      </c>
      <c r="H536" s="849">
        <v>4.9970427325151556</v>
      </c>
      <c r="I536" s="849">
        <v>6759</v>
      </c>
      <c r="J536" s="849">
        <v>2</v>
      </c>
      <c r="K536" s="849">
        <v>13526</v>
      </c>
      <c r="L536" s="849">
        <v>1</v>
      </c>
      <c r="M536" s="849">
        <v>6763</v>
      </c>
      <c r="N536" s="849">
        <v>2</v>
      </c>
      <c r="O536" s="849">
        <v>13544</v>
      </c>
      <c r="P536" s="837">
        <v>1.0013307703681797</v>
      </c>
      <c r="Q536" s="850">
        <v>6772</v>
      </c>
    </row>
    <row r="537" spans="1:17" ht="14.4" customHeight="1" x14ac:dyDescent="0.3">
      <c r="A537" s="831" t="s">
        <v>590</v>
      </c>
      <c r="B537" s="832" t="s">
        <v>3460</v>
      </c>
      <c r="C537" s="832" t="s">
        <v>3464</v>
      </c>
      <c r="D537" s="832" t="s">
        <v>4385</v>
      </c>
      <c r="E537" s="832" t="s">
        <v>4387</v>
      </c>
      <c r="F537" s="849">
        <v>34</v>
      </c>
      <c r="G537" s="849">
        <v>229806</v>
      </c>
      <c r="H537" s="849">
        <v>0.72297639534261826</v>
      </c>
      <c r="I537" s="849">
        <v>6759</v>
      </c>
      <c r="J537" s="849">
        <v>47</v>
      </c>
      <c r="K537" s="849">
        <v>317861</v>
      </c>
      <c r="L537" s="849">
        <v>1</v>
      </c>
      <c r="M537" s="849">
        <v>6763</v>
      </c>
      <c r="N537" s="849">
        <v>40</v>
      </c>
      <c r="O537" s="849">
        <v>270880</v>
      </c>
      <c r="P537" s="837">
        <v>0.85219640031334454</v>
      </c>
      <c r="Q537" s="850">
        <v>6772</v>
      </c>
    </row>
    <row r="538" spans="1:17" ht="14.4" customHeight="1" x14ac:dyDescent="0.3">
      <c r="A538" s="831" t="s">
        <v>590</v>
      </c>
      <c r="B538" s="832" t="s">
        <v>3460</v>
      </c>
      <c r="C538" s="832" t="s">
        <v>3464</v>
      </c>
      <c r="D538" s="832" t="s">
        <v>3642</v>
      </c>
      <c r="E538" s="832" t="s">
        <v>3643</v>
      </c>
      <c r="F538" s="849"/>
      <c r="G538" s="849"/>
      <c r="H538" s="849"/>
      <c r="I538" s="849"/>
      <c r="J538" s="849">
        <v>1</v>
      </c>
      <c r="K538" s="849">
        <v>865</v>
      </c>
      <c r="L538" s="849">
        <v>1</v>
      </c>
      <c r="M538" s="849">
        <v>865</v>
      </c>
      <c r="N538" s="849">
        <v>7</v>
      </c>
      <c r="O538" s="849">
        <v>6056</v>
      </c>
      <c r="P538" s="837">
        <v>7.0011560693641615</v>
      </c>
      <c r="Q538" s="850">
        <v>865.14285714285711</v>
      </c>
    </row>
    <row r="539" spans="1:17" ht="14.4" customHeight="1" x14ac:dyDescent="0.3">
      <c r="A539" s="831" t="s">
        <v>590</v>
      </c>
      <c r="B539" s="832" t="s">
        <v>3460</v>
      </c>
      <c r="C539" s="832" t="s">
        <v>3464</v>
      </c>
      <c r="D539" s="832" t="s">
        <v>3642</v>
      </c>
      <c r="E539" s="832" t="s">
        <v>3644</v>
      </c>
      <c r="F539" s="849"/>
      <c r="G539" s="849"/>
      <c r="H539" s="849"/>
      <c r="I539" s="849"/>
      <c r="J539" s="849">
        <v>4</v>
      </c>
      <c r="K539" s="849">
        <v>3460</v>
      </c>
      <c r="L539" s="849">
        <v>1</v>
      </c>
      <c r="M539" s="849">
        <v>865</v>
      </c>
      <c r="N539" s="849"/>
      <c r="O539" s="849"/>
      <c r="P539" s="837"/>
      <c r="Q539" s="850"/>
    </row>
    <row r="540" spans="1:17" ht="14.4" customHeight="1" x14ac:dyDescent="0.3">
      <c r="A540" s="831" t="s">
        <v>590</v>
      </c>
      <c r="B540" s="832" t="s">
        <v>3460</v>
      </c>
      <c r="C540" s="832" t="s">
        <v>3464</v>
      </c>
      <c r="D540" s="832" t="s">
        <v>4388</v>
      </c>
      <c r="E540" s="832" t="s">
        <v>4389</v>
      </c>
      <c r="F540" s="849">
        <v>3</v>
      </c>
      <c r="G540" s="849">
        <v>360</v>
      </c>
      <c r="H540" s="849">
        <v>1.5</v>
      </c>
      <c r="I540" s="849">
        <v>120</v>
      </c>
      <c r="J540" s="849">
        <v>2</v>
      </c>
      <c r="K540" s="849">
        <v>240</v>
      </c>
      <c r="L540" s="849">
        <v>1</v>
      </c>
      <c r="M540" s="849">
        <v>120</v>
      </c>
      <c r="N540" s="849">
        <v>2</v>
      </c>
      <c r="O540" s="849">
        <v>242</v>
      </c>
      <c r="P540" s="837">
        <v>1.0083333333333333</v>
      </c>
      <c r="Q540" s="850">
        <v>121</v>
      </c>
    </row>
    <row r="541" spans="1:17" ht="14.4" customHeight="1" x14ac:dyDescent="0.3">
      <c r="A541" s="831" t="s">
        <v>590</v>
      </c>
      <c r="B541" s="832" t="s">
        <v>3460</v>
      </c>
      <c r="C541" s="832" t="s">
        <v>3464</v>
      </c>
      <c r="D541" s="832" t="s">
        <v>4388</v>
      </c>
      <c r="E541" s="832" t="s">
        <v>4390</v>
      </c>
      <c r="F541" s="849">
        <v>3</v>
      </c>
      <c r="G541" s="849">
        <v>360</v>
      </c>
      <c r="H541" s="849">
        <v>1</v>
      </c>
      <c r="I541" s="849">
        <v>120</v>
      </c>
      <c r="J541" s="849">
        <v>3</v>
      </c>
      <c r="K541" s="849">
        <v>360</v>
      </c>
      <c r="L541" s="849">
        <v>1</v>
      </c>
      <c r="M541" s="849">
        <v>120</v>
      </c>
      <c r="N541" s="849">
        <v>1</v>
      </c>
      <c r="O541" s="849">
        <v>121</v>
      </c>
      <c r="P541" s="837">
        <v>0.33611111111111114</v>
      </c>
      <c r="Q541" s="850">
        <v>121</v>
      </c>
    </row>
    <row r="542" spans="1:17" ht="14.4" customHeight="1" x14ac:dyDescent="0.3">
      <c r="A542" s="831" t="s">
        <v>590</v>
      </c>
      <c r="B542" s="832" t="s">
        <v>3460</v>
      </c>
      <c r="C542" s="832" t="s">
        <v>3464</v>
      </c>
      <c r="D542" s="832" t="s">
        <v>4391</v>
      </c>
      <c r="E542" s="832" t="s">
        <v>4392</v>
      </c>
      <c r="F542" s="849"/>
      <c r="G542" s="849"/>
      <c r="H542" s="849"/>
      <c r="I542" s="849"/>
      <c r="J542" s="849"/>
      <c r="K542" s="849"/>
      <c r="L542" s="849"/>
      <c r="M542" s="849"/>
      <c r="N542" s="849">
        <v>1</v>
      </c>
      <c r="O542" s="849">
        <v>4499</v>
      </c>
      <c r="P542" s="837"/>
      <c r="Q542" s="850">
        <v>4499</v>
      </c>
    </row>
    <row r="543" spans="1:17" ht="14.4" customHeight="1" x14ac:dyDescent="0.3">
      <c r="A543" s="831" t="s">
        <v>590</v>
      </c>
      <c r="B543" s="832" t="s">
        <v>3460</v>
      </c>
      <c r="C543" s="832" t="s">
        <v>3464</v>
      </c>
      <c r="D543" s="832" t="s">
        <v>4393</v>
      </c>
      <c r="E543" s="832" t="s">
        <v>4394</v>
      </c>
      <c r="F543" s="849"/>
      <c r="G543" s="849"/>
      <c r="H543" s="849"/>
      <c r="I543" s="849"/>
      <c r="J543" s="849">
        <v>1</v>
      </c>
      <c r="K543" s="849">
        <v>3838</v>
      </c>
      <c r="L543" s="849">
        <v>1</v>
      </c>
      <c r="M543" s="849">
        <v>3838</v>
      </c>
      <c r="N543" s="849"/>
      <c r="O543" s="849"/>
      <c r="P543" s="837"/>
      <c r="Q543" s="850"/>
    </row>
    <row r="544" spans="1:17" ht="14.4" customHeight="1" x14ac:dyDescent="0.3">
      <c r="A544" s="831" t="s">
        <v>590</v>
      </c>
      <c r="B544" s="832" t="s">
        <v>3460</v>
      </c>
      <c r="C544" s="832" t="s">
        <v>3464</v>
      </c>
      <c r="D544" s="832" t="s">
        <v>4395</v>
      </c>
      <c r="E544" s="832" t="s">
        <v>4396</v>
      </c>
      <c r="F544" s="849">
        <v>1</v>
      </c>
      <c r="G544" s="849">
        <v>885</v>
      </c>
      <c r="H544" s="849"/>
      <c r="I544" s="849">
        <v>885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590</v>
      </c>
      <c r="B545" s="832" t="s">
        <v>3460</v>
      </c>
      <c r="C545" s="832" t="s">
        <v>3464</v>
      </c>
      <c r="D545" s="832" t="s">
        <v>4395</v>
      </c>
      <c r="E545" s="832" t="s">
        <v>4397</v>
      </c>
      <c r="F545" s="849">
        <v>1</v>
      </c>
      <c r="G545" s="849">
        <v>885</v>
      </c>
      <c r="H545" s="849"/>
      <c r="I545" s="849">
        <v>885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" customHeight="1" x14ac:dyDescent="0.3">
      <c r="A546" s="831" t="s">
        <v>590</v>
      </c>
      <c r="B546" s="832" t="s">
        <v>3460</v>
      </c>
      <c r="C546" s="832" t="s">
        <v>3464</v>
      </c>
      <c r="D546" s="832" t="s">
        <v>4398</v>
      </c>
      <c r="E546" s="832" t="s">
        <v>4399</v>
      </c>
      <c r="F546" s="849"/>
      <c r="G546" s="849"/>
      <c r="H546" s="849"/>
      <c r="I546" s="849"/>
      <c r="J546" s="849">
        <v>1</v>
      </c>
      <c r="K546" s="849">
        <v>117</v>
      </c>
      <c r="L546" s="849">
        <v>1</v>
      </c>
      <c r="M546" s="849">
        <v>117</v>
      </c>
      <c r="N546" s="849"/>
      <c r="O546" s="849"/>
      <c r="P546" s="837"/>
      <c r="Q546" s="850"/>
    </row>
    <row r="547" spans="1:17" ht="14.4" customHeight="1" x14ac:dyDescent="0.3">
      <c r="A547" s="831" t="s">
        <v>590</v>
      </c>
      <c r="B547" s="832" t="s">
        <v>3460</v>
      </c>
      <c r="C547" s="832" t="s">
        <v>3464</v>
      </c>
      <c r="D547" s="832" t="s">
        <v>3575</v>
      </c>
      <c r="E547" s="832" t="s">
        <v>3577</v>
      </c>
      <c r="F547" s="849">
        <v>1</v>
      </c>
      <c r="G547" s="849">
        <v>319</v>
      </c>
      <c r="H547" s="849">
        <v>1</v>
      </c>
      <c r="I547" s="849">
        <v>319</v>
      </c>
      <c r="J547" s="849">
        <v>1</v>
      </c>
      <c r="K547" s="849">
        <v>319</v>
      </c>
      <c r="L547" s="849">
        <v>1</v>
      </c>
      <c r="M547" s="849">
        <v>319</v>
      </c>
      <c r="N547" s="849">
        <v>1</v>
      </c>
      <c r="O547" s="849">
        <v>353</v>
      </c>
      <c r="P547" s="837">
        <v>1.1065830721003134</v>
      </c>
      <c r="Q547" s="850">
        <v>353</v>
      </c>
    </row>
    <row r="548" spans="1:17" ht="14.4" customHeight="1" x14ac:dyDescent="0.3">
      <c r="A548" s="831" t="s">
        <v>590</v>
      </c>
      <c r="B548" s="832" t="s">
        <v>3460</v>
      </c>
      <c r="C548" s="832" t="s">
        <v>3464</v>
      </c>
      <c r="D548" s="832" t="s">
        <v>3471</v>
      </c>
      <c r="E548" s="832" t="s">
        <v>3591</v>
      </c>
      <c r="F548" s="849"/>
      <c r="G548" s="849"/>
      <c r="H548" s="849"/>
      <c r="I548" s="849"/>
      <c r="J548" s="849"/>
      <c r="K548" s="849"/>
      <c r="L548" s="849"/>
      <c r="M548" s="849"/>
      <c r="N548" s="849">
        <v>5</v>
      </c>
      <c r="O548" s="849">
        <v>2505</v>
      </c>
      <c r="P548" s="837"/>
      <c r="Q548" s="850">
        <v>501</v>
      </c>
    </row>
    <row r="549" spans="1:17" ht="14.4" customHeight="1" x14ac:dyDescent="0.3">
      <c r="A549" s="831" t="s">
        <v>590</v>
      </c>
      <c r="B549" s="832" t="s">
        <v>3460</v>
      </c>
      <c r="C549" s="832" t="s">
        <v>3464</v>
      </c>
      <c r="D549" s="832" t="s">
        <v>3471</v>
      </c>
      <c r="E549" s="832" t="s">
        <v>3472</v>
      </c>
      <c r="F549" s="849">
        <v>2</v>
      </c>
      <c r="G549" s="849">
        <v>1000</v>
      </c>
      <c r="H549" s="849">
        <v>2</v>
      </c>
      <c r="I549" s="849">
        <v>500</v>
      </c>
      <c r="J549" s="849">
        <v>1</v>
      </c>
      <c r="K549" s="849">
        <v>500</v>
      </c>
      <c r="L549" s="849">
        <v>1</v>
      </c>
      <c r="M549" s="849">
        <v>500</v>
      </c>
      <c r="N549" s="849"/>
      <c r="O549" s="849"/>
      <c r="P549" s="837"/>
      <c r="Q549" s="850"/>
    </row>
    <row r="550" spans="1:17" ht="14.4" customHeight="1" x14ac:dyDescent="0.3">
      <c r="A550" s="831" t="s">
        <v>590</v>
      </c>
      <c r="B550" s="832" t="s">
        <v>3460</v>
      </c>
      <c r="C550" s="832" t="s">
        <v>3464</v>
      </c>
      <c r="D550" s="832" t="s">
        <v>4400</v>
      </c>
      <c r="E550" s="832" t="s">
        <v>4401</v>
      </c>
      <c r="F550" s="849">
        <v>1</v>
      </c>
      <c r="G550" s="849">
        <v>4786</v>
      </c>
      <c r="H550" s="849"/>
      <c r="I550" s="849">
        <v>4786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" customHeight="1" x14ac:dyDescent="0.3">
      <c r="A551" s="831" t="s">
        <v>590</v>
      </c>
      <c r="B551" s="832" t="s">
        <v>3460</v>
      </c>
      <c r="C551" s="832" t="s">
        <v>3464</v>
      </c>
      <c r="D551" s="832" t="s">
        <v>4402</v>
      </c>
      <c r="E551" s="832" t="s">
        <v>4403</v>
      </c>
      <c r="F551" s="849">
        <v>1</v>
      </c>
      <c r="G551" s="849">
        <v>5706</v>
      </c>
      <c r="H551" s="849">
        <v>0.33304149886184559</v>
      </c>
      <c r="I551" s="849">
        <v>5706</v>
      </c>
      <c r="J551" s="849">
        <v>3</v>
      </c>
      <c r="K551" s="849">
        <v>17133</v>
      </c>
      <c r="L551" s="849">
        <v>1</v>
      </c>
      <c r="M551" s="849">
        <v>5711</v>
      </c>
      <c r="N551" s="849"/>
      <c r="O551" s="849"/>
      <c r="P551" s="837"/>
      <c r="Q551" s="850"/>
    </row>
    <row r="552" spans="1:17" ht="14.4" customHeight="1" x14ac:dyDescent="0.3">
      <c r="A552" s="831" t="s">
        <v>590</v>
      </c>
      <c r="B552" s="832" t="s">
        <v>3460</v>
      </c>
      <c r="C552" s="832" t="s">
        <v>3464</v>
      </c>
      <c r="D552" s="832" t="s">
        <v>4404</v>
      </c>
      <c r="E552" s="832" t="s">
        <v>4405</v>
      </c>
      <c r="F552" s="849"/>
      <c r="G552" s="849"/>
      <c r="H552" s="849"/>
      <c r="I552" s="849"/>
      <c r="J552" s="849"/>
      <c r="K552" s="849"/>
      <c r="L552" s="849"/>
      <c r="M552" s="849"/>
      <c r="N552" s="849">
        <v>1</v>
      </c>
      <c r="O552" s="849">
        <v>2554</v>
      </c>
      <c r="P552" s="837"/>
      <c r="Q552" s="850">
        <v>2554</v>
      </c>
    </row>
    <row r="553" spans="1:17" ht="14.4" customHeight="1" x14ac:dyDescent="0.3">
      <c r="A553" s="831" t="s">
        <v>590</v>
      </c>
      <c r="B553" s="832" t="s">
        <v>3460</v>
      </c>
      <c r="C553" s="832" t="s">
        <v>3464</v>
      </c>
      <c r="D553" s="832" t="s">
        <v>4406</v>
      </c>
      <c r="E553" s="832" t="s">
        <v>4407</v>
      </c>
      <c r="F553" s="849"/>
      <c r="G553" s="849"/>
      <c r="H553" s="849"/>
      <c r="I553" s="849"/>
      <c r="J553" s="849"/>
      <c r="K553" s="849"/>
      <c r="L553" s="849"/>
      <c r="M553" s="849"/>
      <c r="N553" s="849">
        <v>1</v>
      </c>
      <c r="O553" s="849">
        <v>4580</v>
      </c>
      <c r="P553" s="837"/>
      <c r="Q553" s="850">
        <v>4580</v>
      </c>
    </row>
    <row r="554" spans="1:17" ht="14.4" customHeight="1" x14ac:dyDescent="0.3">
      <c r="A554" s="831" t="s">
        <v>590</v>
      </c>
      <c r="B554" s="832" t="s">
        <v>3460</v>
      </c>
      <c r="C554" s="832" t="s">
        <v>3464</v>
      </c>
      <c r="D554" s="832" t="s">
        <v>3592</v>
      </c>
      <c r="E554" s="832" t="s">
        <v>3593</v>
      </c>
      <c r="F554" s="849"/>
      <c r="G554" s="849"/>
      <c r="H554" s="849"/>
      <c r="I554" s="849"/>
      <c r="J554" s="849"/>
      <c r="K554" s="849"/>
      <c r="L554" s="849"/>
      <c r="M554" s="849"/>
      <c r="N554" s="849">
        <v>5</v>
      </c>
      <c r="O554" s="849">
        <v>18595</v>
      </c>
      <c r="P554" s="837"/>
      <c r="Q554" s="850">
        <v>3719</v>
      </c>
    </row>
    <row r="555" spans="1:17" ht="14.4" customHeight="1" x14ac:dyDescent="0.3">
      <c r="A555" s="831" t="s">
        <v>590</v>
      </c>
      <c r="B555" s="832" t="s">
        <v>3460</v>
      </c>
      <c r="C555" s="832" t="s">
        <v>3464</v>
      </c>
      <c r="D555" s="832" t="s">
        <v>3592</v>
      </c>
      <c r="E555" s="832" t="s">
        <v>3594</v>
      </c>
      <c r="F555" s="849"/>
      <c r="G555" s="849"/>
      <c r="H555" s="849"/>
      <c r="I555" s="849"/>
      <c r="J555" s="849"/>
      <c r="K555" s="849"/>
      <c r="L555" s="849"/>
      <c r="M555" s="849"/>
      <c r="N555" s="849">
        <v>2</v>
      </c>
      <c r="O555" s="849">
        <v>7438</v>
      </c>
      <c r="P555" s="837"/>
      <c r="Q555" s="850">
        <v>3719</v>
      </c>
    </row>
    <row r="556" spans="1:17" ht="14.4" customHeight="1" x14ac:dyDescent="0.3">
      <c r="A556" s="831" t="s">
        <v>590</v>
      </c>
      <c r="B556" s="832" t="s">
        <v>3460</v>
      </c>
      <c r="C556" s="832" t="s">
        <v>3464</v>
      </c>
      <c r="D556" s="832" t="s">
        <v>4408</v>
      </c>
      <c r="E556" s="832" t="s">
        <v>4409</v>
      </c>
      <c r="F556" s="849">
        <v>10</v>
      </c>
      <c r="G556" s="849">
        <v>0</v>
      </c>
      <c r="H556" s="849"/>
      <c r="I556" s="849">
        <v>0</v>
      </c>
      <c r="J556" s="849">
        <v>11</v>
      </c>
      <c r="K556" s="849">
        <v>0</v>
      </c>
      <c r="L556" s="849"/>
      <c r="M556" s="849">
        <v>0</v>
      </c>
      <c r="N556" s="849">
        <v>17</v>
      </c>
      <c r="O556" s="849">
        <v>0</v>
      </c>
      <c r="P556" s="837"/>
      <c r="Q556" s="850">
        <v>0</v>
      </c>
    </row>
    <row r="557" spans="1:17" ht="14.4" customHeight="1" x14ac:dyDescent="0.3">
      <c r="A557" s="831" t="s">
        <v>590</v>
      </c>
      <c r="B557" s="832" t="s">
        <v>3460</v>
      </c>
      <c r="C557" s="832" t="s">
        <v>3464</v>
      </c>
      <c r="D557" s="832" t="s">
        <v>4408</v>
      </c>
      <c r="E557" s="832" t="s">
        <v>4410</v>
      </c>
      <c r="F557" s="849">
        <v>18</v>
      </c>
      <c r="G557" s="849">
        <v>0</v>
      </c>
      <c r="H557" s="849"/>
      <c r="I557" s="849">
        <v>0</v>
      </c>
      <c r="J557" s="849">
        <v>13</v>
      </c>
      <c r="K557" s="849">
        <v>0</v>
      </c>
      <c r="L557" s="849"/>
      <c r="M557" s="849">
        <v>0</v>
      </c>
      <c r="N557" s="849">
        <v>12</v>
      </c>
      <c r="O557" s="849">
        <v>0</v>
      </c>
      <c r="P557" s="837"/>
      <c r="Q557" s="850">
        <v>0</v>
      </c>
    </row>
    <row r="558" spans="1:17" ht="14.4" customHeight="1" x14ac:dyDescent="0.3">
      <c r="A558" s="831" t="s">
        <v>590</v>
      </c>
      <c r="B558" s="832" t="s">
        <v>3460</v>
      </c>
      <c r="C558" s="832" t="s">
        <v>3464</v>
      </c>
      <c r="D558" s="832" t="s">
        <v>4411</v>
      </c>
      <c r="E558" s="832" t="s">
        <v>4412</v>
      </c>
      <c r="F558" s="849">
        <v>1</v>
      </c>
      <c r="G558" s="849">
        <v>2931</v>
      </c>
      <c r="H558" s="849"/>
      <c r="I558" s="849">
        <v>2931</v>
      </c>
      <c r="J558" s="849"/>
      <c r="K558" s="849"/>
      <c r="L558" s="849"/>
      <c r="M558" s="849"/>
      <c r="N558" s="849"/>
      <c r="O558" s="849"/>
      <c r="P558" s="837"/>
      <c r="Q558" s="850"/>
    </row>
    <row r="559" spans="1:17" ht="14.4" customHeight="1" x14ac:dyDescent="0.3">
      <c r="A559" s="831" t="s">
        <v>590</v>
      </c>
      <c r="B559" s="832" t="s">
        <v>3460</v>
      </c>
      <c r="C559" s="832" t="s">
        <v>3464</v>
      </c>
      <c r="D559" s="832" t="s">
        <v>4411</v>
      </c>
      <c r="E559" s="832" t="s">
        <v>4413</v>
      </c>
      <c r="F559" s="849"/>
      <c r="G559" s="849"/>
      <c r="H559" s="849"/>
      <c r="I559" s="849"/>
      <c r="J559" s="849">
        <v>1</v>
      </c>
      <c r="K559" s="849">
        <v>2933</v>
      </c>
      <c r="L559" s="849">
        <v>1</v>
      </c>
      <c r="M559" s="849">
        <v>2933</v>
      </c>
      <c r="N559" s="849"/>
      <c r="O559" s="849"/>
      <c r="P559" s="837"/>
      <c r="Q559" s="850"/>
    </row>
    <row r="560" spans="1:17" ht="14.4" customHeight="1" x14ac:dyDescent="0.3">
      <c r="A560" s="831" t="s">
        <v>590</v>
      </c>
      <c r="B560" s="832" t="s">
        <v>3460</v>
      </c>
      <c r="C560" s="832" t="s">
        <v>3464</v>
      </c>
      <c r="D560" s="832" t="s">
        <v>3580</v>
      </c>
      <c r="E560" s="832" t="s">
        <v>3581</v>
      </c>
      <c r="F560" s="849">
        <v>2</v>
      </c>
      <c r="G560" s="849">
        <v>1220</v>
      </c>
      <c r="H560" s="849"/>
      <c r="I560" s="849">
        <v>610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" customHeight="1" x14ac:dyDescent="0.3">
      <c r="A561" s="831" t="s">
        <v>590</v>
      </c>
      <c r="B561" s="832" t="s">
        <v>3460</v>
      </c>
      <c r="C561" s="832" t="s">
        <v>3464</v>
      </c>
      <c r="D561" s="832" t="s">
        <v>3580</v>
      </c>
      <c r="E561" s="832" t="s">
        <v>3582</v>
      </c>
      <c r="F561" s="849">
        <v>2</v>
      </c>
      <c r="G561" s="849">
        <v>1220</v>
      </c>
      <c r="H561" s="849">
        <v>0.49918166939443537</v>
      </c>
      <c r="I561" s="849">
        <v>610</v>
      </c>
      <c r="J561" s="849">
        <v>4</v>
      </c>
      <c r="K561" s="849">
        <v>2444</v>
      </c>
      <c r="L561" s="849">
        <v>1</v>
      </c>
      <c r="M561" s="849">
        <v>611</v>
      </c>
      <c r="N561" s="849"/>
      <c r="O561" s="849"/>
      <c r="P561" s="837"/>
      <c r="Q561" s="850"/>
    </row>
    <row r="562" spans="1:17" ht="14.4" customHeight="1" x14ac:dyDescent="0.3">
      <c r="A562" s="831" t="s">
        <v>590</v>
      </c>
      <c r="B562" s="832" t="s">
        <v>3460</v>
      </c>
      <c r="C562" s="832" t="s">
        <v>3464</v>
      </c>
      <c r="D562" s="832" t="s">
        <v>4414</v>
      </c>
      <c r="E562" s="832" t="s">
        <v>4415</v>
      </c>
      <c r="F562" s="849">
        <v>12</v>
      </c>
      <c r="G562" s="849">
        <v>8556</v>
      </c>
      <c r="H562" s="849">
        <v>1.3314659197012138</v>
      </c>
      <c r="I562" s="849">
        <v>713</v>
      </c>
      <c r="J562" s="849">
        <v>9</v>
      </c>
      <c r="K562" s="849">
        <v>6426</v>
      </c>
      <c r="L562" s="849">
        <v>1</v>
      </c>
      <c r="M562" s="849">
        <v>714</v>
      </c>
      <c r="N562" s="849">
        <v>13</v>
      </c>
      <c r="O562" s="849">
        <v>9308</v>
      </c>
      <c r="P562" s="837">
        <v>1.4484905073140368</v>
      </c>
      <c r="Q562" s="850">
        <v>716</v>
      </c>
    </row>
    <row r="563" spans="1:17" ht="14.4" customHeight="1" x14ac:dyDescent="0.3">
      <c r="A563" s="831" t="s">
        <v>590</v>
      </c>
      <c r="B563" s="832" t="s">
        <v>3460</v>
      </c>
      <c r="C563" s="832" t="s">
        <v>3464</v>
      </c>
      <c r="D563" s="832" t="s">
        <v>4414</v>
      </c>
      <c r="E563" s="832" t="s">
        <v>4416</v>
      </c>
      <c r="F563" s="849">
        <v>26</v>
      </c>
      <c r="G563" s="849">
        <v>18538</v>
      </c>
      <c r="H563" s="849">
        <v>2.3603259485612429</v>
      </c>
      <c r="I563" s="849">
        <v>713</v>
      </c>
      <c r="J563" s="849">
        <v>11</v>
      </c>
      <c r="K563" s="849">
        <v>7854</v>
      </c>
      <c r="L563" s="849">
        <v>1</v>
      </c>
      <c r="M563" s="849">
        <v>714</v>
      </c>
      <c r="N563" s="849">
        <v>15</v>
      </c>
      <c r="O563" s="849">
        <v>10740</v>
      </c>
      <c r="P563" s="837">
        <v>1.3674560733384262</v>
      </c>
      <c r="Q563" s="850">
        <v>716</v>
      </c>
    </row>
    <row r="564" spans="1:17" ht="14.4" customHeight="1" x14ac:dyDescent="0.3">
      <c r="A564" s="831" t="s">
        <v>590</v>
      </c>
      <c r="B564" s="832" t="s">
        <v>3460</v>
      </c>
      <c r="C564" s="832" t="s">
        <v>3464</v>
      </c>
      <c r="D564" s="832" t="s">
        <v>3595</v>
      </c>
      <c r="E564" s="832" t="s">
        <v>3596</v>
      </c>
      <c r="F564" s="849">
        <v>4</v>
      </c>
      <c r="G564" s="849">
        <v>2016</v>
      </c>
      <c r="H564" s="849"/>
      <c r="I564" s="849">
        <v>504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" customHeight="1" x14ac:dyDescent="0.3">
      <c r="A565" s="831" t="s">
        <v>590</v>
      </c>
      <c r="B565" s="832" t="s">
        <v>3460</v>
      </c>
      <c r="C565" s="832" t="s">
        <v>3464</v>
      </c>
      <c r="D565" s="832" t="s">
        <v>3595</v>
      </c>
      <c r="E565" s="832" t="s">
        <v>3597</v>
      </c>
      <c r="F565" s="849"/>
      <c r="G565" s="849"/>
      <c r="H565" s="849"/>
      <c r="I565" s="849"/>
      <c r="J565" s="849">
        <v>1</v>
      </c>
      <c r="K565" s="849">
        <v>504</v>
      </c>
      <c r="L565" s="849">
        <v>1</v>
      </c>
      <c r="M565" s="849">
        <v>504</v>
      </c>
      <c r="N565" s="849"/>
      <c r="O565" s="849"/>
      <c r="P565" s="837"/>
      <c r="Q565" s="850"/>
    </row>
    <row r="566" spans="1:17" ht="14.4" customHeight="1" x14ac:dyDescent="0.3">
      <c r="A566" s="831" t="s">
        <v>590</v>
      </c>
      <c r="B566" s="832" t="s">
        <v>3460</v>
      </c>
      <c r="C566" s="832" t="s">
        <v>3464</v>
      </c>
      <c r="D566" s="832" t="s">
        <v>4417</v>
      </c>
      <c r="E566" s="832" t="s">
        <v>4418</v>
      </c>
      <c r="F566" s="849">
        <v>1</v>
      </c>
      <c r="G566" s="849">
        <v>6069</v>
      </c>
      <c r="H566" s="849"/>
      <c r="I566" s="849">
        <v>6069</v>
      </c>
      <c r="J566" s="849"/>
      <c r="K566" s="849"/>
      <c r="L566" s="849"/>
      <c r="M566" s="849"/>
      <c r="N566" s="849"/>
      <c r="O566" s="849"/>
      <c r="P566" s="837"/>
      <c r="Q566" s="850"/>
    </row>
    <row r="567" spans="1:17" ht="14.4" customHeight="1" x14ac:dyDescent="0.3">
      <c r="A567" s="831" t="s">
        <v>590</v>
      </c>
      <c r="B567" s="832" t="s">
        <v>3460</v>
      </c>
      <c r="C567" s="832" t="s">
        <v>3464</v>
      </c>
      <c r="D567" s="832" t="s">
        <v>4419</v>
      </c>
      <c r="E567" s="832" t="s">
        <v>4420</v>
      </c>
      <c r="F567" s="849">
        <v>3</v>
      </c>
      <c r="G567" s="849">
        <v>1197</v>
      </c>
      <c r="H567" s="849"/>
      <c r="I567" s="849">
        <v>399</v>
      </c>
      <c r="J567" s="849"/>
      <c r="K567" s="849"/>
      <c r="L567" s="849"/>
      <c r="M567" s="849"/>
      <c r="N567" s="849">
        <v>1</v>
      </c>
      <c r="O567" s="849">
        <v>500</v>
      </c>
      <c r="P567" s="837"/>
      <c r="Q567" s="850">
        <v>500</v>
      </c>
    </row>
    <row r="568" spans="1:17" ht="14.4" customHeight="1" x14ac:dyDescent="0.3">
      <c r="A568" s="831" t="s">
        <v>590</v>
      </c>
      <c r="B568" s="832" t="s">
        <v>3460</v>
      </c>
      <c r="C568" s="832" t="s">
        <v>3464</v>
      </c>
      <c r="D568" s="832" t="s">
        <v>4421</v>
      </c>
      <c r="E568" s="832" t="s">
        <v>4422</v>
      </c>
      <c r="F568" s="849">
        <v>1</v>
      </c>
      <c r="G568" s="849">
        <v>1008</v>
      </c>
      <c r="H568" s="849"/>
      <c r="I568" s="849">
        <v>1008</v>
      </c>
      <c r="J568" s="849"/>
      <c r="K568" s="849"/>
      <c r="L568" s="849"/>
      <c r="M568" s="849"/>
      <c r="N568" s="849"/>
      <c r="O568" s="849"/>
      <c r="P568" s="837"/>
      <c r="Q568" s="850"/>
    </row>
    <row r="569" spans="1:17" ht="14.4" customHeight="1" x14ac:dyDescent="0.3">
      <c r="A569" s="831" t="s">
        <v>590</v>
      </c>
      <c r="B569" s="832" t="s">
        <v>3460</v>
      </c>
      <c r="C569" s="832" t="s">
        <v>3464</v>
      </c>
      <c r="D569" s="832" t="s">
        <v>4423</v>
      </c>
      <c r="E569" s="832" t="s">
        <v>4424</v>
      </c>
      <c r="F569" s="849"/>
      <c r="G569" s="849"/>
      <c r="H569" s="849"/>
      <c r="I569" s="849"/>
      <c r="J569" s="849">
        <v>1</v>
      </c>
      <c r="K569" s="849">
        <v>1547</v>
      </c>
      <c r="L569" s="849">
        <v>1</v>
      </c>
      <c r="M569" s="849">
        <v>1547</v>
      </c>
      <c r="N569" s="849">
        <v>2</v>
      </c>
      <c r="O569" s="849">
        <v>3098</v>
      </c>
      <c r="P569" s="837">
        <v>2.0025856496444732</v>
      </c>
      <c r="Q569" s="850">
        <v>1549</v>
      </c>
    </row>
    <row r="570" spans="1:17" ht="14.4" customHeight="1" x14ac:dyDescent="0.3">
      <c r="A570" s="831" t="s">
        <v>590</v>
      </c>
      <c r="B570" s="832" t="s">
        <v>3460</v>
      </c>
      <c r="C570" s="832" t="s">
        <v>3464</v>
      </c>
      <c r="D570" s="832" t="s">
        <v>4423</v>
      </c>
      <c r="E570" s="832" t="s">
        <v>4425</v>
      </c>
      <c r="F570" s="849"/>
      <c r="G570" s="849"/>
      <c r="H570" s="849"/>
      <c r="I570" s="849"/>
      <c r="J570" s="849">
        <v>1</v>
      </c>
      <c r="K570" s="849">
        <v>1547</v>
      </c>
      <c r="L570" s="849">
        <v>1</v>
      </c>
      <c r="M570" s="849">
        <v>1547</v>
      </c>
      <c r="N570" s="849"/>
      <c r="O570" s="849"/>
      <c r="P570" s="837"/>
      <c r="Q570" s="850"/>
    </row>
    <row r="571" spans="1:17" ht="14.4" customHeight="1" x14ac:dyDescent="0.3">
      <c r="A571" s="831" t="s">
        <v>590</v>
      </c>
      <c r="B571" s="832" t="s">
        <v>3460</v>
      </c>
      <c r="C571" s="832" t="s">
        <v>3464</v>
      </c>
      <c r="D571" s="832" t="s">
        <v>4426</v>
      </c>
      <c r="E571" s="832" t="s">
        <v>4427</v>
      </c>
      <c r="F571" s="849">
        <v>1</v>
      </c>
      <c r="G571" s="849">
        <v>4768</v>
      </c>
      <c r="H571" s="849"/>
      <c r="I571" s="849">
        <v>4768</v>
      </c>
      <c r="J571" s="849"/>
      <c r="K571" s="849"/>
      <c r="L571" s="849"/>
      <c r="M571" s="849"/>
      <c r="N571" s="849"/>
      <c r="O571" s="849"/>
      <c r="P571" s="837"/>
      <c r="Q571" s="850"/>
    </row>
    <row r="572" spans="1:17" ht="14.4" customHeight="1" x14ac:dyDescent="0.3">
      <c r="A572" s="831" t="s">
        <v>590</v>
      </c>
      <c r="B572" s="832" t="s">
        <v>3460</v>
      </c>
      <c r="C572" s="832" t="s">
        <v>3464</v>
      </c>
      <c r="D572" s="832" t="s">
        <v>4428</v>
      </c>
      <c r="E572" s="832" t="s">
        <v>4429</v>
      </c>
      <c r="F572" s="849">
        <v>1</v>
      </c>
      <c r="G572" s="849">
        <v>830</v>
      </c>
      <c r="H572" s="849"/>
      <c r="I572" s="849">
        <v>830</v>
      </c>
      <c r="J572" s="849"/>
      <c r="K572" s="849"/>
      <c r="L572" s="849"/>
      <c r="M572" s="849"/>
      <c r="N572" s="849"/>
      <c r="O572" s="849"/>
      <c r="P572" s="837"/>
      <c r="Q572" s="850"/>
    </row>
    <row r="573" spans="1:17" ht="14.4" customHeight="1" x14ac:dyDescent="0.3">
      <c r="A573" s="831" t="s">
        <v>590</v>
      </c>
      <c r="B573" s="832" t="s">
        <v>3460</v>
      </c>
      <c r="C573" s="832" t="s">
        <v>3464</v>
      </c>
      <c r="D573" s="832" t="s">
        <v>4428</v>
      </c>
      <c r="E573" s="832" t="s">
        <v>4430</v>
      </c>
      <c r="F573" s="849">
        <v>3</v>
      </c>
      <c r="G573" s="849">
        <v>2490</v>
      </c>
      <c r="H573" s="849">
        <v>3</v>
      </c>
      <c r="I573" s="849">
        <v>830</v>
      </c>
      <c r="J573" s="849">
        <v>1</v>
      </c>
      <c r="K573" s="849">
        <v>830</v>
      </c>
      <c r="L573" s="849">
        <v>1</v>
      </c>
      <c r="M573" s="849">
        <v>830</v>
      </c>
      <c r="N573" s="849"/>
      <c r="O573" s="849"/>
      <c r="P573" s="837"/>
      <c r="Q573" s="850"/>
    </row>
    <row r="574" spans="1:17" ht="14.4" customHeight="1" x14ac:dyDescent="0.3">
      <c r="A574" s="831" t="s">
        <v>590</v>
      </c>
      <c r="B574" s="832" t="s">
        <v>3460</v>
      </c>
      <c r="C574" s="832" t="s">
        <v>3464</v>
      </c>
      <c r="D574" s="832" t="s">
        <v>4431</v>
      </c>
      <c r="E574" s="832" t="s">
        <v>4432</v>
      </c>
      <c r="F574" s="849">
        <v>3</v>
      </c>
      <c r="G574" s="849">
        <v>12231</v>
      </c>
      <c r="H574" s="849">
        <v>1.4992645256190242</v>
      </c>
      <c r="I574" s="849">
        <v>4077</v>
      </c>
      <c r="J574" s="849">
        <v>2</v>
      </c>
      <c r="K574" s="849">
        <v>8158</v>
      </c>
      <c r="L574" s="849">
        <v>1</v>
      </c>
      <c r="M574" s="849">
        <v>4079</v>
      </c>
      <c r="N574" s="849"/>
      <c r="O574" s="849"/>
      <c r="P574" s="837"/>
      <c r="Q574" s="850"/>
    </row>
    <row r="575" spans="1:17" ht="14.4" customHeight="1" x14ac:dyDescent="0.3">
      <c r="A575" s="831" t="s">
        <v>590</v>
      </c>
      <c r="B575" s="832" t="s">
        <v>3460</v>
      </c>
      <c r="C575" s="832" t="s">
        <v>3464</v>
      </c>
      <c r="D575" s="832" t="s">
        <v>4433</v>
      </c>
      <c r="E575" s="832" t="s">
        <v>4434</v>
      </c>
      <c r="F575" s="849"/>
      <c r="G575" s="849"/>
      <c r="H575" s="849"/>
      <c r="I575" s="849"/>
      <c r="J575" s="849">
        <v>1</v>
      </c>
      <c r="K575" s="849">
        <v>1493</v>
      </c>
      <c r="L575" s="849">
        <v>1</v>
      </c>
      <c r="M575" s="849">
        <v>1493</v>
      </c>
      <c r="N575" s="849"/>
      <c r="O575" s="849"/>
      <c r="P575" s="837"/>
      <c r="Q575" s="850"/>
    </row>
    <row r="576" spans="1:17" ht="14.4" customHeight="1" x14ac:dyDescent="0.3">
      <c r="A576" s="831" t="s">
        <v>590</v>
      </c>
      <c r="B576" s="832" t="s">
        <v>3460</v>
      </c>
      <c r="C576" s="832" t="s">
        <v>3464</v>
      </c>
      <c r="D576" s="832" t="s">
        <v>4435</v>
      </c>
      <c r="E576" s="832" t="s">
        <v>4436</v>
      </c>
      <c r="F576" s="849"/>
      <c r="G576" s="849"/>
      <c r="H576" s="849"/>
      <c r="I576" s="849"/>
      <c r="J576" s="849"/>
      <c r="K576" s="849"/>
      <c r="L576" s="849"/>
      <c r="M576" s="849"/>
      <c r="N576" s="849">
        <v>1</v>
      </c>
      <c r="O576" s="849">
        <v>2392</v>
      </c>
      <c r="P576" s="837"/>
      <c r="Q576" s="850">
        <v>2392</v>
      </c>
    </row>
    <row r="577" spans="1:17" ht="14.4" customHeight="1" x14ac:dyDescent="0.3">
      <c r="A577" s="831" t="s">
        <v>590</v>
      </c>
      <c r="B577" s="832" t="s">
        <v>3460</v>
      </c>
      <c r="C577" s="832" t="s">
        <v>3464</v>
      </c>
      <c r="D577" s="832" t="s">
        <v>4435</v>
      </c>
      <c r="E577" s="832" t="s">
        <v>4437</v>
      </c>
      <c r="F577" s="849">
        <v>1</v>
      </c>
      <c r="G577" s="849">
        <v>2386</v>
      </c>
      <c r="H577" s="849">
        <v>0.99958106409719316</v>
      </c>
      <c r="I577" s="849">
        <v>2386</v>
      </c>
      <c r="J577" s="849">
        <v>1</v>
      </c>
      <c r="K577" s="849">
        <v>2387</v>
      </c>
      <c r="L577" s="849">
        <v>1</v>
      </c>
      <c r="M577" s="849">
        <v>2387</v>
      </c>
      <c r="N577" s="849">
        <v>2</v>
      </c>
      <c r="O577" s="849">
        <v>4784</v>
      </c>
      <c r="P577" s="837">
        <v>2.0041893590280688</v>
      </c>
      <c r="Q577" s="850">
        <v>2392</v>
      </c>
    </row>
    <row r="578" spans="1:17" ht="14.4" customHeight="1" x14ac:dyDescent="0.3">
      <c r="A578" s="831" t="s">
        <v>590</v>
      </c>
      <c r="B578" s="832" t="s">
        <v>3460</v>
      </c>
      <c r="C578" s="832" t="s">
        <v>3464</v>
      </c>
      <c r="D578" s="832" t="s">
        <v>4438</v>
      </c>
      <c r="E578" s="832" t="s">
        <v>4439</v>
      </c>
      <c r="F578" s="849"/>
      <c r="G578" s="849"/>
      <c r="H578" s="849"/>
      <c r="I578" s="849"/>
      <c r="J578" s="849">
        <v>2</v>
      </c>
      <c r="K578" s="849">
        <v>2478</v>
      </c>
      <c r="L578" s="849">
        <v>1</v>
      </c>
      <c r="M578" s="849">
        <v>1239</v>
      </c>
      <c r="N578" s="849"/>
      <c r="O578" s="849"/>
      <c r="P578" s="837"/>
      <c r="Q578" s="850"/>
    </row>
    <row r="579" spans="1:17" ht="14.4" customHeight="1" x14ac:dyDescent="0.3">
      <c r="A579" s="831" t="s">
        <v>590</v>
      </c>
      <c r="B579" s="832" t="s">
        <v>3460</v>
      </c>
      <c r="C579" s="832" t="s">
        <v>3464</v>
      </c>
      <c r="D579" s="832" t="s">
        <v>3598</v>
      </c>
      <c r="E579" s="832" t="s">
        <v>4440</v>
      </c>
      <c r="F579" s="849"/>
      <c r="G579" s="849"/>
      <c r="H579" s="849"/>
      <c r="I579" s="849"/>
      <c r="J579" s="849"/>
      <c r="K579" s="849"/>
      <c r="L579" s="849"/>
      <c r="M579" s="849"/>
      <c r="N579" s="849">
        <v>1</v>
      </c>
      <c r="O579" s="849">
        <v>2624</v>
      </c>
      <c r="P579" s="837"/>
      <c r="Q579" s="850">
        <v>2624</v>
      </c>
    </row>
    <row r="580" spans="1:17" ht="14.4" customHeight="1" x14ac:dyDescent="0.3">
      <c r="A580" s="831" t="s">
        <v>590</v>
      </c>
      <c r="B580" s="832" t="s">
        <v>3460</v>
      </c>
      <c r="C580" s="832" t="s">
        <v>3464</v>
      </c>
      <c r="D580" s="832" t="s">
        <v>3598</v>
      </c>
      <c r="E580" s="832" t="s">
        <v>3599</v>
      </c>
      <c r="F580" s="849">
        <v>2</v>
      </c>
      <c r="G580" s="849">
        <v>5238</v>
      </c>
      <c r="H580" s="849"/>
      <c r="I580" s="849">
        <v>2619</v>
      </c>
      <c r="J580" s="849"/>
      <c r="K580" s="849"/>
      <c r="L580" s="849"/>
      <c r="M580" s="849"/>
      <c r="N580" s="849">
        <v>3</v>
      </c>
      <c r="O580" s="849">
        <v>7872</v>
      </c>
      <c r="P580" s="837"/>
      <c r="Q580" s="850">
        <v>2624</v>
      </c>
    </row>
    <row r="581" spans="1:17" ht="14.4" customHeight="1" x14ac:dyDescent="0.3">
      <c r="A581" s="831" t="s">
        <v>590</v>
      </c>
      <c r="B581" s="832" t="s">
        <v>3460</v>
      </c>
      <c r="C581" s="832" t="s">
        <v>3464</v>
      </c>
      <c r="D581" s="832" t="s">
        <v>4441</v>
      </c>
      <c r="E581" s="832" t="s">
        <v>4442</v>
      </c>
      <c r="F581" s="849">
        <v>1</v>
      </c>
      <c r="G581" s="849">
        <v>2314</v>
      </c>
      <c r="H581" s="849"/>
      <c r="I581" s="849">
        <v>2314</v>
      </c>
      <c r="J581" s="849"/>
      <c r="K581" s="849"/>
      <c r="L581" s="849"/>
      <c r="M581" s="849"/>
      <c r="N581" s="849"/>
      <c r="O581" s="849"/>
      <c r="P581" s="837"/>
      <c r="Q581" s="850"/>
    </row>
    <row r="582" spans="1:17" ht="14.4" customHeight="1" x14ac:dyDescent="0.3">
      <c r="A582" s="831" t="s">
        <v>590</v>
      </c>
      <c r="B582" s="832" t="s">
        <v>3460</v>
      </c>
      <c r="C582" s="832" t="s">
        <v>3464</v>
      </c>
      <c r="D582" s="832" t="s">
        <v>4441</v>
      </c>
      <c r="E582" s="832" t="s">
        <v>4443</v>
      </c>
      <c r="F582" s="849">
        <v>1</v>
      </c>
      <c r="G582" s="849">
        <v>2387</v>
      </c>
      <c r="H582" s="849">
        <v>0.3331937465103294</v>
      </c>
      <c r="I582" s="849">
        <v>2387</v>
      </c>
      <c r="J582" s="849">
        <v>3</v>
      </c>
      <c r="K582" s="849">
        <v>7164</v>
      </c>
      <c r="L582" s="849">
        <v>1</v>
      </c>
      <c r="M582" s="849">
        <v>2388</v>
      </c>
      <c r="N582" s="849"/>
      <c r="O582" s="849"/>
      <c r="P582" s="837"/>
      <c r="Q582" s="850"/>
    </row>
    <row r="583" spans="1:17" ht="14.4" customHeight="1" x14ac:dyDescent="0.3">
      <c r="A583" s="831" t="s">
        <v>590</v>
      </c>
      <c r="B583" s="832" t="s">
        <v>3460</v>
      </c>
      <c r="C583" s="832" t="s">
        <v>3464</v>
      </c>
      <c r="D583" s="832" t="s">
        <v>4444</v>
      </c>
      <c r="E583" s="832" t="s">
        <v>4445</v>
      </c>
      <c r="F583" s="849">
        <v>3</v>
      </c>
      <c r="G583" s="849">
        <v>45303</v>
      </c>
      <c r="H583" s="849">
        <v>1.4995035085396531</v>
      </c>
      <c r="I583" s="849">
        <v>15101</v>
      </c>
      <c r="J583" s="849">
        <v>2</v>
      </c>
      <c r="K583" s="849">
        <v>30212</v>
      </c>
      <c r="L583" s="849">
        <v>1</v>
      </c>
      <c r="M583" s="849">
        <v>15106</v>
      </c>
      <c r="N583" s="849"/>
      <c r="O583" s="849"/>
      <c r="P583" s="837"/>
      <c r="Q583" s="850"/>
    </row>
    <row r="584" spans="1:17" ht="14.4" customHeight="1" x14ac:dyDescent="0.3">
      <c r="A584" s="831" t="s">
        <v>590</v>
      </c>
      <c r="B584" s="832" t="s">
        <v>3460</v>
      </c>
      <c r="C584" s="832" t="s">
        <v>3464</v>
      </c>
      <c r="D584" s="832" t="s">
        <v>4444</v>
      </c>
      <c r="E584" s="832" t="s">
        <v>4446</v>
      </c>
      <c r="F584" s="849">
        <v>5</v>
      </c>
      <c r="G584" s="849">
        <v>75505</v>
      </c>
      <c r="H584" s="849">
        <v>0.99966900569310213</v>
      </c>
      <c r="I584" s="849">
        <v>15101</v>
      </c>
      <c r="J584" s="849">
        <v>5</v>
      </c>
      <c r="K584" s="849">
        <v>75530</v>
      </c>
      <c r="L584" s="849">
        <v>1</v>
      </c>
      <c r="M584" s="849">
        <v>15106</v>
      </c>
      <c r="N584" s="849">
        <v>6</v>
      </c>
      <c r="O584" s="849">
        <v>90726</v>
      </c>
      <c r="P584" s="837">
        <v>1.2011915795048325</v>
      </c>
      <c r="Q584" s="850">
        <v>15121</v>
      </c>
    </row>
    <row r="585" spans="1:17" ht="14.4" customHeight="1" x14ac:dyDescent="0.3">
      <c r="A585" s="831" t="s">
        <v>590</v>
      </c>
      <c r="B585" s="832" t="s">
        <v>3460</v>
      </c>
      <c r="C585" s="832" t="s">
        <v>3464</v>
      </c>
      <c r="D585" s="832" t="s">
        <v>3473</v>
      </c>
      <c r="E585" s="832" t="s">
        <v>4447</v>
      </c>
      <c r="F585" s="849">
        <v>19</v>
      </c>
      <c r="G585" s="849">
        <v>0</v>
      </c>
      <c r="H585" s="849"/>
      <c r="I585" s="849">
        <v>0</v>
      </c>
      <c r="J585" s="849">
        <v>25</v>
      </c>
      <c r="K585" s="849">
        <v>0</v>
      </c>
      <c r="L585" s="849"/>
      <c r="M585" s="849">
        <v>0</v>
      </c>
      <c r="N585" s="849">
        <v>33</v>
      </c>
      <c r="O585" s="849">
        <v>0</v>
      </c>
      <c r="P585" s="837"/>
      <c r="Q585" s="850">
        <v>0</v>
      </c>
    </row>
    <row r="586" spans="1:17" ht="14.4" customHeight="1" x14ac:dyDescent="0.3">
      <c r="A586" s="831" t="s">
        <v>590</v>
      </c>
      <c r="B586" s="832" t="s">
        <v>3460</v>
      </c>
      <c r="C586" s="832" t="s">
        <v>3464</v>
      </c>
      <c r="D586" s="832" t="s">
        <v>3473</v>
      </c>
      <c r="E586" s="832" t="s">
        <v>3474</v>
      </c>
      <c r="F586" s="849">
        <v>30</v>
      </c>
      <c r="G586" s="849">
        <v>0</v>
      </c>
      <c r="H586" s="849"/>
      <c r="I586" s="849">
        <v>0</v>
      </c>
      <c r="J586" s="849">
        <v>45</v>
      </c>
      <c r="K586" s="849">
        <v>0</v>
      </c>
      <c r="L586" s="849"/>
      <c r="M586" s="849">
        <v>0</v>
      </c>
      <c r="N586" s="849">
        <v>52</v>
      </c>
      <c r="O586" s="849">
        <v>0</v>
      </c>
      <c r="P586" s="837"/>
      <c r="Q586" s="850">
        <v>0</v>
      </c>
    </row>
    <row r="587" spans="1:17" ht="14.4" customHeight="1" x14ac:dyDescent="0.3">
      <c r="A587" s="831" t="s">
        <v>590</v>
      </c>
      <c r="B587" s="832" t="s">
        <v>3460</v>
      </c>
      <c r="C587" s="832" t="s">
        <v>3464</v>
      </c>
      <c r="D587" s="832" t="s">
        <v>4448</v>
      </c>
      <c r="E587" s="832" t="s">
        <v>4449</v>
      </c>
      <c r="F587" s="849"/>
      <c r="G587" s="849"/>
      <c r="H587" s="849"/>
      <c r="I587" s="849"/>
      <c r="J587" s="849"/>
      <c r="K587" s="849"/>
      <c r="L587" s="849"/>
      <c r="M587" s="849"/>
      <c r="N587" s="849">
        <v>1</v>
      </c>
      <c r="O587" s="849">
        <v>3620</v>
      </c>
      <c r="P587" s="837"/>
      <c r="Q587" s="850">
        <v>3620</v>
      </c>
    </row>
    <row r="588" spans="1:17" ht="14.4" customHeight="1" x14ac:dyDescent="0.3">
      <c r="A588" s="831" t="s">
        <v>590</v>
      </c>
      <c r="B588" s="832" t="s">
        <v>3460</v>
      </c>
      <c r="C588" s="832" t="s">
        <v>3464</v>
      </c>
      <c r="D588" s="832" t="s">
        <v>4450</v>
      </c>
      <c r="E588" s="832" t="s">
        <v>4451</v>
      </c>
      <c r="F588" s="849"/>
      <c r="G588" s="849"/>
      <c r="H588" s="849"/>
      <c r="I588" s="849"/>
      <c r="J588" s="849"/>
      <c r="K588" s="849"/>
      <c r="L588" s="849"/>
      <c r="M588" s="849"/>
      <c r="N588" s="849">
        <v>1</v>
      </c>
      <c r="O588" s="849">
        <v>2673</v>
      </c>
      <c r="P588" s="837"/>
      <c r="Q588" s="850">
        <v>2673</v>
      </c>
    </row>
    <row r="589" spans="1:17" ht="14.4" customHeight="1" x14ac:dyDescent="0.3">
      <c r="A589" s="831" t="s">
        <v>590</v>
      </c>
      <c r="B589" s="832" t="s">
        <v>3460</v>
      </c>
      <c r="C589" s="832" t="s">
        <v>3464</v>
      </c>
      <c r="D589" s="832" t="s">
        <v>4452</v>
      </c>
      <c r="E589" s="832" t="s">
        <v>4453</v>
      </c>
      <c r="F589" s="849">
        <v>1</v>
      </c>
      <c r="G589" s="849">
        <v>2371</v>
      </c>
      <c r="H589" s="849"/>
      <c r="I589" s="849">
        <v>2371</v>
      </c>
      <c r="J589" s="849"/>
      <c r="K589" s="849"/>
      <c r="L589" s="849"/>
      <c r="M589" s="849"/>
      <c r="N589" s="849"/>
      <c r="O589" s="849"/>
      <c r="P589" s="837"/>
      <c r="Q589" s="850"/>
    </row>
    <row r="590" spans="1:17" ht="14.4" customHeight="1" x14ac:dyDescent="0.3">
      <c r="A590" s="831" t="s">
        <v>590</v>
      </c>
      <c r="B590" s="832" t="s">
        <v>3460</v>
      </c>
      <c r="C590" s="832" t="s">
        <v>3464</v>
      </c>
      <c r="D590" s="832" t="s">
        <v>4454</v>
      </c>
      <c r="E590" s="832" t="s">
        <v>4455</v>
      </c>
      <c r="F590" s="849"/>
      <c r="G590" s="849"/>
      <c r="H590" s="849"/>
      <c r="I590" s="849"/>
      <c r="J590" s="849">
        <v>1</v>
      </c>
      <c r="K590" s="849">
        <v>2587</v>
      </c>
      <c r="L590" s="849">
        <v>1</v>
      </c>
      <c r="M590" s="849">
        <v>2587</v>
      </c>
      <c r="N590" s="849"/>
      <c r="O590" s="849"/>
      <c r="P590" s="837"/>
      <c r="Q590" s="850"/>
    </row>
    <row r="591" spans="1:17" ht="14.4" customHeight="1" x14ac:dyDescent="0.3">
      <c r="A591" s="831" t="s">
        <v>590</v>
      </c>
      <c r="B591" s="832" t="s">
        <v>3460</v>
      </c>
      <c r="C591" s="832" t="s">
        <v>3464</v>
      </c>
      <c r="D591" s="832" t="s">
        <v>4456</v>
      </c>
      <c r="E591" s="832" t="s">
        <v>4457</v>
      </c>
      <c r="F591" s="849"/>
      <c r="G591" s="849"/>
      <c r="H591" s="849"/>
      <c r="I591" s="849"/>
      <c r="J591" s="849">
        <v>1</v>
      </c>
      <c r="K591" s="849">
        <v>3711</v>
      </c>
      <c r="L591" s="849">
        <v>1</v>
      </c>
      <c r="M591" s="849">
        <v>3711</v>
      </c>
      <c r="N591" s="849">
        <v>1</v>
      </c>
      <c r="O591" s="849">
        <v>3716</v>
      </c>
      <c r="P591" s="837">
        <v>1.0013473457289139</v>
      </c>
      <c r="Q591" s="850">
        <v>3716</v>
      </c>
    </row>
    <row r="592" spans="1:17" ht="14.4" customHeight="1" x14ac:dyDescent="0.3">
      <c r="A592" s="831" t="s">
        <v>590</v>
      </c>
      <c r="B592" s="832" t="s">
        <v>3460</v>
      </c>
      <c r="C592" s="832" t="s">
        <v>3464</v>
      </c>
      <c r="D592" s="832" t="s">
        <v>4458</v>
      </c>
      <c r="E592" s="832" t="s">
        <v>4459</v>
      </c>
      <c r="F592" s="849"/>
      <c r="G592" s="849"/>
      <c r="H592" s="849"/>
      <c r="I592" s="849"/>
      <c r="J592" s="849"/>
      <c r="K592" s="849"/>
      <c r="L592" s="849"/>
      <c r="M592" s="849"/>
      <c r="N592" s="849">
        <v>1</v>
      </c>
      <c r="O592" s="849">
        <v>1698</v>
      </c>
      <c r="P592" s="837"/>
      <c r="Q592" s="850">
        <v>1698</v>
      </c>
    </row>
    <row r="593" spans="1:17" ht="14.4" customHeight="1" x14ac:dyDescent="0.3">
      <c r="A593" s="831" t="s">
        <v>590</v>
      </c>
      <c r="B593" s="832" t="s">
        <v>3460</v>
      </c>
      <c r="C593" s="832" t="s">
        <v>3464</v>
      </c>
      <c r="D593" s="832" t="s">
        <v>4460</v>
      </c>
      <c r="E593" s="832" t="s">
        <v>4461</v>
      </c>
      <c r="F593" s="849"/>
      <c r="G593" s="849"/>
      <c r="H593" s="849"/>
      <c r="I593" s="849"/>
      <c r="J593" s="849">
        <v>1</v>
      </c>
      <c r="K593" s="849">
        <v>4567</v>
      </c>
      <c r="L593" s="849">
        <v>1</v>
      </c>
      <c r="M593" s="849">
        <v>4567</v>
      </c>
      <c r="N593" s="849"/>
      <c r="O593" s="849"/>
      <c r="P593" s="837"/>
      <c r="Q593" s="850"/>
    </row>
    <row r="594" spans="1:17" ht="14.4" customHeight="1" x14ac:dyDescent="0.3">
      <c r="A594" s="831" t="s">
        <v>590</v>
      </c>
      <c r="B594" s="832" t="s">
        <v>3460</v>
      </c>
      <c r="C594" s="832" t="s">
        <v>3464</v>
      </c>
      <c r="D594" s="832" t="s">
        <v>4462</v>
      </c>
      <c r="E594" s="832" t="s">
        <v>4463</v>
      </c>
      <c r="F594" s="849"/>
      <c r="G594" s="849"/>
      <c r="H594" s="849"/>
      <c r="I594" s="849"/>
      <c r="J594" s="849">
        <v>1</v>
      </c>
      <c r="K594" s="849">
        <v>3987</v>
      </c>
      <c r="L594" s="849">
        <v>1</v>
      </c>
      <c r="M594" s="849">
        <v>3987</v>
      </c>
      <c r="N594" s="849"/>
      <c r="O594" s="849"/>
      <c r="P594" s="837"/>
      <c r="Q594" s="850"/>
    </row>
    <row r="595" spans="1:17" ht="14.4" customHeight="1" x14ac:dyDescent="0.3">
      <c r="A595" s="831" t="s">
        <v>590</v>
      </c>
      <c r="B595" s="832" t="s">
        <v>3460</v>
      </c>
      <c r="C595" s="832" t="s">
        <v>3464</v>
      </c>
      <c r="D595" s="832" t="s">
        <v>4464</v>
      </c>
      <c r="E595" s="832" t="s">
        <v>4465</v>
      </c>
      <c r="F595" s="849"/>
      <c r="G595" s="849"/>
      <c r="H595" s="849"/>
      <c r="I595" s="849"/>
      <c r="J595" s="849">
        <v>1</v>
      </c>
      <c r="K595" s="849">
        <v>1865</v>
      </c>
      <c r="L595" s="849">
        <v>1</v>
      </c>
      <c r="M595" s="849">
        <v>1865</v>
      </c>
      <c r="N595" s="849">
        <v>1</v>
      </c>
      <c r="O595" s="849">
        <v>1870</v>
      </c>
      <c r="P595" s="837">
        <v>1.0026809651474531</v>
      </c>
      <c r="Q595" s="850">
        <v>1870</v>
      </c>
    </row>
    <row r="596" spans="1:17" ht="14.4" customHeight="1" x14ac:dyDescent="0.3">
      <c r="A596" s="831" t="s">
        <v>590</v>
      </c>
      <c r="B596" s="832" t="s">
        <v>3460</v>
      </c>
      <c r="C596" s="832" t="s">
        <v>3464</v>
      </c>
      <c r="D596" s="832" t="s">
        <v>4464</v>
      </c>
      <c r="E596" s="832" t="s">
        <v>4466</v>
      </c>
      <c r="F596" s="849"/>
      <c r="G596" s="849"/>
      <c r="H596" s="849"/>
      <c r="I596" s="849"/>
      <c r="J596" s="849">
        <v>-1</v>
      </c>
      <c r="K596" s="849">
        <v>-1865</v>
      </c>
      <c r="L596" s="849">
        <v>1</v>
      </c>
      <c r="M596" s="849">
        <v>1865</v>
      </c>
      <c r="N596" s="849"/>
      <c r="O596" s="849"/>
      <c r="P596" s="837"/>
      <c r="Q596" s="850"/>
    </row>
    <row r="597" spans="1:17" ht="14.4" customHeight="1" x14ac:dyDescent="0.3">
      <c r="A597" s="831" t="s">
        <v>590</v>
      </c>
      <c r="B597" s="832" t="s">
        <v>3460</v>
      </c>
      <c r="C597" s="832" t="s">
        <v>3464</v>
      </c>
      <c r="D597" s="832" t="s">
        <v>4467</v>
      </c>
      <c r="E597" s="832" t="s">
        <v>4468</v>
      </c>
      <c r="F597" s="849"/>
      <c r="G597" s="849"/>
      <c r="H597" s="849"/>
      <c r="I597" s="849"/>
      <c r="J597" s="849">
        <v>2</v>
      </c>
      <c r="K597" s="849">
        <v>2968</v>
      </c>
      <c r="L597" s="849">
        <v>1</v>
      </c>
      <c r="M597" s="849">
        <v>1484</v>
      </c>
      <c r="N597" s="849">
        <v>3</v>
      </c>
      <c r="O597" s="849">
        <v>4461</v>
      </c>
      <c r="P597" s="837">
        <v>1.503032345013477</v>
      </c>
      <c r="Q597" s="850">
        <v>1487</v>
      </c>
    </row>
    <row r="598" spans="1:17" ht="14.4" customHeight="1" x14ac:dyDescent="0.3">
      <c r="A598" s="831" t="s">
        <v>590</v>
      </c>
      <c r="B598" s="832" t="s">
        <v>3460</v>
      </c>
      <c r="C598" s="832" t="s">
        <v>3464</v>
      </c>
      <c r="D598" s="832" t="s">
        <v>4467</v>
      </c>
      <c r="E598" s="832" t="s">
        <v>4469</v>
      </c>
      <c r="F598" s="849">
        <v>1</v>
      </c>
      <c r="G598" s="849">
        <v>1483</v>
      </c>
      <c r="H598" s="849"/>
      <c r="I598" s="849">
        <v>1483</v>
      </c>
      <c r="J598" s="849"/>
      <c r="K598" s="849"/>
      <c r="L598" s="849"/>
      <c r="M598" s="849"/>
      <c r="N598" s="849">
        <v>3</v>
      </c>
      <c r="O598" s="849">
        <v>4461</v>
      </c>
      <c r="P598" s="837"/>
      <c r="Q598" s="850">
        <v>1487</v>
      </c>
    </row>
    <row r="599" spans="1:17" ht="14.4" customHeight="1" x14ac:dyDescent="0.3">
      <c r="A599" s="831" t="s">
        <v>590</v>
      </c>
      <c r="B599" s="832" t="s">
        <v>3460</v>
      </c>
      <c r="C599" s="832" t="s">
        <v>3464</v>
      </c>
      <c r="D599" s="832" t="s">
        <v>4470</v>
      </c>
      <c r="E599" s="832" t="s">
        <v>4471</v>
      </c>
      <c r="F599" s="849"/>
      <c r="G599" s="849"/>
      <c r="H599" s="849"/>
      <c r="I599" s="849"/>
      <c r="J599" s="849">
        <v>3</v>
      </c>
      <c r="K599" s="849">
        <v>12498</v>
      </c>
      <c r="L599" s="849">
        <v>1</v>
      </c>
      <c r="M599" s="849">
        <v>4166</v>
      </c>
      <c r="N599" s="849"/>
      <c r="O599" s="849"/>
      <c r="P599" s="837"/>
      <c r="Q599" s="850"/>
    </row>
    <row r="600" spans="1:17" ht="14.4" customHeight="1" x14ac:dyDescent="0.3">
      <c r="A600" s="831" t="s">
        <v>590</v>
      </c>
      <c r="B600" s="832" t="s">
        <v>3460</v>
      </c>
      <c r="C600" s="832" t="s">
        <v>3464</v>
      </c>
      <c r="D600" s="832" t="s">
        <v>3600</v>
      </c>
      <c r="E600" s="832" t="s">
        <v>3601</v>
      </c>
      <c r="F600" s="849"/>
      <c r="G600" s="849"/>
      <c r="H600" s="849"/>
      <c r="I600" s="849"/>
      <c r="J600" s="849"/>
      <c r="K600" s="849"/>
      <c r="L600" s="849"/>
      <c r="M600" s="849"/>
      <c r="N600" s="849">
        <v>1</v>
      </c>
      <c r="O600" s="849">
        <v>1158</v>
      </c>
      <c r="P600" s="837"/>
      <c r="Q600" s="850">
        <v>1158</v>
      </c>
    </row>
    <row r="601" spans="1:17" ht="14.4" customHeight="1" x14ac:dyDescent="0.3">
      <c r="A601" s="831" t="s">
        <v>590</v>
      </c>
      <c r="B601" s="832" t="s">
        <v>3460</v>
      </c>
      <c r="C601" s="832" t="s">
        <v>3464</v>
      </c>
      <c r="D601" s="832" t="s">
        <v>4472</v>
      </c>
      <c r="E601" s="832" t="s">
        <v>4473</v>
      </c>
      <c r="F601" s="849">
        <v>1</v>
      </c>
      <c r="G601" s="849">
        <v>754</v>
      </c>
      <c r="H601" s="849"/>
      <c r="I601" s="849">
        <v>754</v>
      </c>
      <c r="J601" s="849"/>
      <c r="K601" s="849"/>
      <c r="L601" s="849"/>
      <c r="M601" s="849"/>
      <c r="N601" s="849"/>
      <c r="O601" s="849"/>
      <c r="P601" s="837"/>
      <c r="Q601" s="850"/>
    </row>
    <row r="602" spans="1:17" ht="14.4" customHeight="1" x14ac:dyDescent="0.3">
      <c r="A602" s="831" t="s">
        <v>590</v>
      </c>
      <c r="B602" s="832" t="s">
        <v>3460</v>
      </c>
      <c r="C602" s="832" t="s">
        <v>3464</v>
      </c>
      <c r="D602" s="832" t="s">
        <v>4474</v>
      </c>
      <c r="E602" s="832" t="s">
        <v>4475</v>
      </c>
      <c r="F602" s="849"/>
      <c r="G602" s="849"/>
      <c r="H602" s="849"/>
      <c r="I602" s="849"/>
      <c r="J602" s="849"/>
      <c r="K602" s="849"/>
      <c r="L602" s="849"/>
      <c r="M602" s="849"/>
      <c r="N602" s="849">
        <v>1</v>
      </c>
      <c r="O602" s="849">
        <v>935</v>
      </c>
      <c r="P602" s="837"/>
      <c r="Q602" s="850">
        <v>935</v>
      </c>
    </row>
    <row r="603" spans="1:17" ht="14.4" customHeight="1" x14ac:dyDescent="0.3">
      <c r="A603" s="831" t="s">
        <v>590</v>
      </c>
      <c r="B603" s="832" t="s">
        <v>3460</v>
      </c>
      <c r="C603" s="832" t="s">
        <v>3464</v>
      </c>
      <c r="D603" s="832" t="s">
        <v>4476</v>
      </c>
      <c r="E603" s="832" t="s">
        <v>4477</v>
      </c>
      <c r="F603" s="849">
        <v>1</v>
      </c>
      <c r="G603" s="849">
        <v>3265</v>
      </c>
      <c r="H603" s="849"/>
      <c r="I603" s="849">
        <v>3265</v>
      </c>
      <c r="J603" s="849"/>
      <c r="K603" s="849"/>
      <c r="L603" s="849"/>
      <c r="M603" s="849"/>
      <c r="N603" s="849"/>
      <c r="O603" s="849"/>
      <c r="P603" s="837"/>
      <c r="Q603" s="850"/>
    </row>
    <row r="604" spans="1:17" ht="14.4" customHeight="1" x14ac:dyDescent="0.3">
      <c r="A604" s="831" t="s">
        <v>590</v>
      </c>
      <c r="B604" s="832" t="s">
        <v>3460</v>
      </c>
      <c r="C604" s="832" t="s">
        <v>3464</v>
      </c>
      <c r="D604" s="832" t="s">
        <v>4478</v>
      </c>
      <c r="E604" s="832" t="s">
        <v>4479</v>
      </c>
      <c r="F604" s="849"/>
      <c r="G604" s="849"/>
      <c r="H604" s="849"/>
      <c r="I604" s="849"/>
      <c r="J604" s="849">
        <v>1</v>
      </c>
      <c r="K604" s="849">
        <v>1386</v>
      </c>
      <c r="L604" s="849">
        <v>1</v>
      </c>
      <c r="M604" s="849">
        <v>1386</v>
      </c>
      <c r="N604" s="849"/>
      <c r="O604" s="849"/>
      <c r="P604" s="837"/>
      <c r="Q604" s="850"/>
    </row>
    <row r="605" spans="1:17" ht="14.4" customHeight="1" x14ac:dyDescent="0.3">
      <c r="A605" s="831" t="s">
        <v>590</v>
      </c>
      <c r="B605" s="832" t="s">
        <v>3460</v>
      </c>
      <c r="C605" s="832" t="s">
        <v>3464</v>
      </c>
      <c r="D605" s="832" t="s">
        <v>4478</v>
      </c>
      <c r="E605" s="832" t="s">
        <v>4480</v>
      </c>
      <c r="F605" s="849"/>
      <c r="G605" s="849"/>
      <c r="H605" s="849"/>
      <c r="I605" s="849"/>
      <c r="J605" s="849"/>
      <c r="K605" s="849"/>
      <c r="L605" s="849"/>
      <c r="M605" s="849"/>
      <c r="N605" s="849">
        <v>2</v>
      </c>
      <c r="O605" s="849">
        <v>2776</v>
      </c>
      <c r="P605" s="837"/>
      <c r="Q605" s="850">
        <v>1388</v>
      </c>
    </row>
    <row r="606" spans="1:17" ht="14.4" customHeight="1" x14ac:dyDescent="0.3">
      <c r="A606" s="831" t="s">
        <v>590</v>
      </c>
      <c r="B606" s="832" t="s">
        <v>3460</v>
      </c>
      <c r="C606" s="832" t="s">
        <v>3464</v>
      </c>
      <c r="D606" s="832" t="s">
        <v>4481</v>
      </c>
      <c r="E606" s="832" t="s">
        <v>4482</v>
      </c>
      <c r="F606" s="849">
        <v>2</v>
      </c>
      <c r="G606" s="849">
        <v>0</v>
      </c>
      <c r="H606" s="849"/>
      <c r="I606" s="849">
        <v>0</v>
      </c>
      <c r="J606" s="849">
        <v>1</v>
      </c>
      <c r="K606" s="849">
        <v>0</v>
      </c>
      <c r="L606" s="849"/>
      <c r="M606" s="849">
        <v>0</v>
      </c>
      <c r="N606" s="849"/>
      <c r="O606" s="849"/>
      <c r="P606" s="837"/>
      <c r="Q606" s="850"/>
    </row>
    <row r="607" spans="1:17" ht="14.4" customHeight="1" x14ac:dyDescent="0.3">
      <c r="A607" s="831" t="s">
        <v>590</v>
      </c>
      <c r="B607" s="832" t="s">
        <v>3460</v>
      </c>
      <c r="C607" s="832" t="s">
        <v>3464</v>
      </c>
      <c r="D607" s="832" t="s">
        <v>4481</v>
      </c>
      <c r="E607" s="832" t="s">
        <v>4483</v>
      </c>
      <c r="F607" s="849">
        <v>7</v>
      </c>
      <c r="G607" s="849">
        <v>0</v>
      </c>
      <c r="H607" s="849"/>
      <c r="I607" s="849">
        <v>0</v>
      </c>
      <c r="J607" s="849">
        <v>2</v>
      </c>
      <c r="K607" s="849">
        <v>0</v>
      </c>
      <c r="L607" s="849"/>
      <c r="M607" s="849">
        <v>0</v>
      </c>
      <c r="N607" s="849">
        <v>1</v>
      </c>
      <c r="O607" s="849">
        <v>0</v>
      </c>
      <c r="P607" s="837"/>
      <c r="Q607" s="850">
        <v>0</v>
      </c>
    </row>
    <row r="608" spans="1:17" ht="14.4" customHeight="1" x14ac:dyDescent="0.3">
      <c r="A608" s="831" t="s">
        <v>590</v>
      </c>
      <c r="B608" s="832" t="s">
        <v>3460</v>
      </c>
      <c r="C608" s="832" t="s">
        <v>3464</v>
      </c>
      <c r="D608" s="832" t="s">
        <v>4484</v>
      </c>
      <c r="E608" s="832"/>
      <c r="F608" s="849">
        <v>1</v>
      </c>
      <c r="G608" s="849">
        <v>0</v>
      </c>
      <c r="H608" s="849"/>
      <c r="I608" s="849">
        <v>0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590</v>
      </c>
      <c r="B609" s="832" t="s">
        <v>3460</v>
      </c>
      <c r="C609" s="832" t="s">
        <v>3464</v>
      </c>
      <c r="D609" s="832" t="s">
        <v>4485</v>
      </c>
      <c r="E609" s="832" t="s">
        <v>4486</v>
      </c>
      <c r="F609" s="849">
        <v>1</v>
      </c>
      <c r="G609" s="849">
        <v>0</v>
      </c>
      <c r="H609" s="849"/>
      <c r="I609" s="849">
        <v>0</v>
      </c>
      <c r="J609" s="849"/>
      <c r="K609" s="849"/>
      <c r="L609" s="849"/>
      <c r="M609" s="849"/>
      <c r="N609" s="849"/>
      <c r="O609" s="849"/>
      <c r="P609" s="837"/>
      <c r="Q609" s="850"/>
    </row>
    <row r="610" spans="1:17" ht="14.4" customHeight="1" x14ac:dyDescent="0.3">
      <c r="A610" s="831" t="s">
        <v>590</v>
      </c>
      <c r="B610" s="832" t="s">
        <v>3460</v>
      </c>
      <c r="C610" s="832" t="s">
        <v>3464</v>
      </c>
      <c r="D610" s="832" t="s">
        <v>4485</v>
      </c>
      <c r="E610" s="832" t="s">
        <v>4487</v>
      </c>
      <c r="F610" s="849"/>
      <c r="G610" s="849"/>
      <c r="H610" s="849"/>
      <c r="I610" s="849"/>
      <c r="J610" s="849">
        <v>3</v>
      </c>
      <c r="K610" s="849">
        <v>0</v>
      </c>
      <c r="L610" s="849"/>
      <c r="M610" s="849">
        <v>0</v>
      </c>
      <c r="N610" s="849"/>
      <c r="O610" s="849"/>
      <c r="P610" s="837"/>
      <c r="Q610" s="850"/>
    </row>
    <row r="611" spans="1:17" ht="14.4" customHeight="1" x14ac:dyDescent="0.3">
      <c r="A611" s="831" t="s">
        <v>590</v>
      </c>
      <c r="B611" s="832" t="s">
        <v>3460</v>
      </c>
      <c r="C611" s="832" t="s">
        <v>3464</v>
      </c>
      <c r="D611" s="832" t="s">
        <v>4488</v>
      </c>
      <c r="E611" s="832" t="s">
        <v>4489</v>
      </c>
      <c r="F611" s="849">
        <v>1</v>
      </c>
      <c r="G611" s="849">
        <v>7081</v>
      </c>
      <c r="H611" s="849"/>
      <c r="I611" s="849">
        <v>7081</v>
      </c>
      <c r="J611" s="849"/>
      <c r="K611" s="849"/>
      <c r="L611" s="849"/>
      <c r="M611" s="849"/>
      <c r="N611" s="849"/>
      <c r="O611" s="849"/>
      <c r="P611" s="837"/>
      <c r="Q611" s="850"/>
    </row>
    <row r="612" spans="1:17" ht="14.4" customHeight="1" x14ac:dyDescent="0.3">
      <c r="A612" s="831" t="s">
        <v>590</v>
      </c>
      <c r="B612" s="832" t="s">
        <v>3460</v>
      </c>
      <c r="C612" s="832" t="s">
        <v>3464</v>
      </c>
      <c r="D612" s="832" t="s">
        <v>4490</v>
      </c>
      <c r="E612" s="832" t="s">
        <v>4491</v>
      </c>
      <c r="F612" s="849"/>
      <c r="G612" s="849"/>
      <c r="H612" s="849"/>
      <c r="I612" s="849"/>
      <c r="J612" s="849"/>
      <c r="K612" s="849"/>
      <c r="L612" s="849"/>
      <c r="M612" s="849"/>
      <c r="N612" s="849">
        <v>1</v>
      </c>
      <c r="O612" s="849">
        <v>8458</v>
      </c>
      <c r="P612" s="837"/>
      <c r="Q612" s="850">
        <v>8458</v>
      </c>
    </row>
    <row r="613" spans="1:17" ht="14.4" customHeight="1" x14ac:dyDescent="0.3">
      <c r="A613" s="831" t="s">
        <v>590</v>
      </c>
      <c r="B613" s="832" t="s">
        <v>3460</v>
      </c>
      <c r="C613" s="832" t="s">
        <v>3464</v>
      </c>
      <c r="D613" s="832" t="s">
        <v>4492</v>
      </c>
      <c r="E613" s="832" t="s">
        <v>4493</v>
      </c>
      <c r="F613" s="849"/>
      <c r="G613" s="849"/>
      <c r="H613" s="849"/>
      <c r="I613" s="849"/>
      <c r="J613" s="849"/>
      <c r="K613" s="849"/>
      <c r="L613" s="849"/>
      <c r="M613" s="849"/>
      <c r="N613" s="849">
        <v>1</v>
      </c>
      <c r="O613" s="849">
        <v>3454</v>
      </c>
      <c r="P613" s="837"/>
      <c r="Q613" s="850">
        <v>3454</v>
      </c>
    </row>
    <row r="614" spans="1:17" ht="14.4" customHeight="1" x14ac:dyDescent="0.3">
      <c r="A614" s="831" t="s">
        <v>590</v>
      </c>
      <c r="B614" s="832" t="s">
        <v>3460</v>
      </c>
      <c r="C614" s="832" t="s">
        <v>3464</v>
      </c>
      <c r="D614" s="832" t="s">
        <v>4494</v>
      </c>
      <c r="E614" s="832" t="s">
        <v>4495</v>
      </c>
      <c r="F614" s="849"/>
      <c r="G614" s="849"/>
      <c r="H614" s="849"/>
      <c r="I614" s="849"/>
      <c r="J614" s="849"/>
      <c r="K614" s="849"/>
      <c r="L614" s="849"/>
      <c r="M614" s="849"/>
      <c r="N614" s="849">
        <v>1</v>
      </c>
      <c r="O614" s="849">
        <v>3280</v>
      </c>
      <c r="P614" s="837"/>
      <c r="Q614" s="850">
        <v>3280</v>
      </c>
    </row>
    <row r="615" spans="1:17" ht="14.4" customHeight="1" x14ac:dyDescent="0.3">
      <c r="A615" s="831" t="s">
        <v>590</v>
      </c>
      <c r="B615" s="832" t="s">
        <v>3460</v>
      </c>
      <c r="C615" s="832" t="s">
        <v>3464</v>
      </c>
      <c r="D615" s="832" t="s">
        <v>4496</v>
      </c>
      <c r="E615" s="832" t="s">
        <v>4497</v>
      </c>
      <c r="F615" s="849"/>
      <c r="G615" s="849"/>
      <c r="H615" s="849"/>
      <c r="I615" s="849"/>
      <c r="J615" s="849"/>
      <c r="K615" s="849"/>
      <c r="L615" s="849"/>
      <c r="M615" s="849"/>
      <c r="N615" s="849">
        <v>1</v>
      </c>
      <c r="O615" s="849">
        <v>3244</v>
      </c>
      <c r="P615" s="837"/>
      <c r="Q615" s="850">
        <v>3244</v>
      </c>
    </row>
    <row r="616" spans="1:17" ht="14.4" customHeight="1" x14ac:dyDescent="0.3">
      <c r="A616" s="831" t="s">
        <v>590</v>
      </c>
      <c r="B616" s="832" t="s">
        <v>3460</v>
      </c>
      <c r="C616" s="832" t="s">
        <v>3464</v>
      </c>
      <c r="D616" s="832" t="s">
        <v>4498</v>
      </c>
      <c r="E616" s="832" t="s">
        <v>4499</v>
      </c>
      <c r="F616" s="849"/>
      <c r="G616" s="849"/>
      <c r="H616" s="849"/>
      <c r="I616" s="849"/>
      <c r="J616" s="849"/>
      <c r="K616" s="849"/>
      <c r="L616" s="849"/>
      <c r="M616" s="849"/>
      <c r="N616" s="849">
        <v>1</v>
      </c>
      <c r="O616" s="849">
        <v>2774</v>
      </c>
      <c r="P616" s="837"/>
      <c r="Q616" s="850">
        <v>2774</v>
      </c>
    </row>
    <row r="617" spans="1:17" ht="14.4" customHeight="1" x14ac:dyDescent="0.3">
      <c r="A617" s="831" t="s">
        <v>590</v>
      </c>
      <c r="B617" s="832" t="s">
        <v>4500</v>
      </c>
      <c r="C617" s="832" t="s">
        <v>3461</v>
      </c>
      <c r="D617" s="832" t="s">
        <v>4501</v>
      </c>
      <c r="E617" s="832" t="s">
        <v>1376</v>
      </c>
      <c r="F617" s="849"/>
      <c r="G617" s="849"/>
      <c r="H617" s="849"/>
      <c r="I617" s="849"/>
      <c r="J617" s="849"/>
      <c r="K617" s="849"/>
      <c r="L617" s="849"/>
      <c r="M617" s="849"/>
      <c r="N617" s="849">
        <v>4</v>
      </c>
      <c r="O617" s="849">
        <v>160.16</v>
      </c>
      <c r="P617" s="837"/>
      <c r="Q617" s="850">
        <v>40.04</v>
      </c>
    </row>
    <row r="618" spans="1:17" ht="14.4" customHeight="1" x14ac:dyDescent="0.3">
      <c r="A618" s="831" t="s">
        <v>590</v>
      </c>
      <c r="B618" s="832" t="s">
        <v>4500</v>
      </c>
      <c r="C618" s="832" t="s">
        <v>3461</v>
      </c>
      <c r="D618" s="832" t="s">
        <v>3656</v>
      </c>
      <c r="E618" s="832" t="s">
        <v>1376</v>
      </c>
      <c r="F618" s="849">
        <v>5.5</v>
      </c>
      <c r="G618" s="849">
        <v>470.1</v>
      </c>
      <c r="H618" s="849"/>
      <c r="I618" s="849">
        <v>85.472727272727283</v>
      </c>
      <c r="J618" s="849"/>
      <c r="K618" s="849"/>
      <c r="L618" s="849"/>
      <c r="M618" s="849"/>
      <c r="N618" s="849">
        <v>4</v>
      </c>
      <c r="O618" s="849">
        <v>320.32</v>
      </c>
      <c r="P618" s="837"/>
      <c r="Q618" s="850">
        <v>80.08</v>
      </c>
    </row>
    <row r="619" spans="1:17" ht="14.4" customHeight="1" x14ac:dyDescent="0.3">
      <c r="A619" s="831" t="s">
        <v>590</v>
      </c>
      <c r="B619" s="832" t="s">
        <v>4500</v>
      </c>
      <c r="C619" s="832" t="s">
        <v>3461</v>
      </c>
      <c r="D619" s="832" t="s">
        <v>3657</v>
      </c>
      <c r="E619" s="832" t="s">
        <v>3658</v>
      </c>
      <c r="F619" s="849"/>
      <c r="G619" s="849"/>
      <c r="H619" s="849"/>
      <c r="I619" s="849"/>
      <c r="J619" s="849">
        <v>0.8</v>
      </c>
      <c r="K619" s="849">
        <v>352.98</v>
      </c>
      <c r="L619" s="849">
        <v>1</v>
      </c>
      <c r="M619" s="849">
        <v>441.22500000000002</v>
      </c>
      <c r="N619" s="849"/>
      <c r="O619" s="849"/>
      <c r="P619" s="837"/>
      <c r="Q619" s="850"/>
    </row>
    <row r="620" spans="1:17" ht="14.4" customHeight="1" x14ac:dyDescent="0.3">
      <c r="A620" s="831" t="s">
        <v>590</v>
      </c>
      <c r="B620" s="832" t="s">
        <v>4500</v>
      </c>
      <c r="C620" s="832" t="s">
        <v>3461</v>
      </c>
      <c r="D620" s="832" t="s">
        <v>3665</v>
      </c>
      <c r="E620" s="832" t="s">
        <v>3666</v>
      </c>
      <c r="F620" s="849">
        <v>3</v>
      </c>
      <c r="G620" s="849">
        <v>1159.8</v>
      </c>
      <c r="H620" s="849"/>
      <c r="I620" s="849">
        <v>386.59999999999997</v>
      </c>
      <c r="J620" s="849"/>
      <c r="K620" s="849"/>
      <c r="L620" s="849"/>
      <c r="M620" s="849"/>
      <c r="N620" s="849"/>
      <c r="O620" s="849"/>
      <c r="P620" s="837"/>
      <c r="Q620" s="850"/>
    </row>
    <row r="621" spans="1:17" ht="14.4" customHeight="1" x14ac:dyDescent="0.3">
      <c r="A621" s="831" t="s">
        <v>590</v>
      </c>
      <c r="B621" s="832" t="s">
        <v>4500</v>
      </c>
      <c r="C621" s="832" t="s">
        <v>3461</v>
      </c>
      <c r="D621" s="832" t="s">
        <v>3667</v>
      </c>
      <c r="E621" s="832" t="s">
        <v>3668</v>
      </c>
      <c r="F621" s="849"/>
      <c r="G621" s="849"/>
      <c r="H621" s="849"/>
      <c r="I621" s="849"/>
      <c r="J621" s="849"/>
      <c r="K621" s="849"/>
      <c r="L621" s="849"/>
      <c r="M621" s="849"/>
      <c r="N621" s="849">
        <v>8.3000000000000007</v>
      </c>
      <c r="O621" s="849">
        <v>4088.13</v>
      </c>
      <c r="P621" s="837"/>
      <c r="Q621" s="850">
        <v>492.54578313253012</v>
      </c>
    </row>
    <row r="622" spans="1:17" ht="14.4" customHeight="1" x14ac:dyDescent="0.3">
      <c r="A622" s="831" t="s">
        <v>590</v>
      </c>
      <c r="B622" s="832" t="s">
        <v>4500</v>
      </c>
      <c r="C622" s="832" t="s">
        <v>3461</v>
      </c>
      <c r="D622" s="832" t="s">
        <v>3669</v>
      </c>
      <c r="E622" s="832" t="s">
        <v>3670</v>
      </c>
      <c r="F622" s="849">
        <v>2.5999999999999996</v>
      </c>
      <c r="G622" s="849">
        <v>706.47</v>
      </c>
      <c r="H622" s="849">
        <v>1.4444580752008833</v>
      </c>
      <c r="I622" s="849">
        <v>271.71923076923082</v>
      </c>
      <c r="J622" s="849">
        <v>1.8</v>
      </c>
      <c r="K622" s="849">
        <v>489.09</v>
      </c>
      <c r="L622" s="849">
        <v>1</v>
      </c>
      <c r="M622" s="849">
        <v>271.71666666666664</v>
      </c>
      <c r="N622" s="849">
        <v>4.2</v>
      </c>
      <c r="O622" s="849">
        <v>1141.21</v>
      </c>
      <c r="P622" s="837">
        <v>2.3333333333333335</v>
      </c>
      <c r="Q622" s="850">
        <v>271.71666666666664</v>
      </c>
    </row>
    <row r="623" spans="1:17" ht="14.4" customHeight="1" x14ac:dyDescent="0.3">
      <c r="A623" s="831" t="s">
        <v>590</v>
      </c>
      <c r="B623" s="832" t="s">
        <v>4500</v>
      </c>
      <c r="C623" s="832" t="s">
        <v>3461</v>
      </c>
      <c r="D623" s="832" t="s">
        <v>4502</v>
      </c>
      <c r="E623" s="832" t="s">
        <v>4503</v>
      </c>
      <c r="F623" s="849"/>
      <c r="G623" s="849"/>
      <c r="H623" s="849"/>
      <c r="I623" s="849"/>
      <c r="J623" s="849"/>
      <c r="K623" s="849"/>
      <c r="L623" s="849"/>
      <c r="M623" s="849"/>
      <c r="N623" s="849">
        <v>1.8</v>
      </c>
      <c r="O623" s="849">
        <v>244.56</v>
      </c>
      <c r="P623" s="837"/>
      <c r="Q623" s="850">
        <v>135.86666666666667</v>
      </c>
    </row>
    <row r="624" spans="1:17" ht="14.4" customHeight="1" x14ac:dyDescent="0.3">
      <c r="A624" s="831" t="s">
        <v>590</v>
      </c>
      <c r="B624" s="832" t="s">
        <v>4500</v>
      </c>
      <c r="C624" s="832" t="s">
        <v>3461</v>
      </c>
      <c r="D624" s="832" t="s">
        <v>3671</v>
      </c>
      <c r="E624" s="832" t="s">
        <v>3672</v>
      </c>
      <c r="F624" s="849">
        <v>6.6000000000000005</v>
      </c>
      <c r="G624" s="849">
        <v>356.96000000000004</v>
      </c>
      <c r="H624" s="849"/>
      <c r="I624" s="849">
        <v>54.084848484848486</v>
      </c>
      <c r="J624" s="849"/>
      <c r="K624" s="849"/>
      <c r="L624" s="849"/>
      <c r="M624" s="849"/>
      <c r="N624" s="849"/>
      <c r="O624" s="849"/>
      <c r="P624" s="837"/>
      <c r="Q624" s="850"/>
    </row>
    <row r="625" spans="1:17" ht="14.4" customHeight="1" x14ac:dyDescent="0.3">
      <c r="A625" s="831" t="s">
        <v>590</v>
      </c>
      <c r="B625" s="832" t="s">
        <v>4500</v>
      </c>
      <c r="C625" s="832" t="s">
        <v>3461</v>
      </c>
      <c r="D625" s="832" t="s">
        <v>3673</v>
      </c>
      <c r="E625" s="832" t="s">
        <v>3674</v>
      </c>
      <c r="F625" s="849">
        <v>1.3</v>
      </c>
      <c r="G625" s="849">
        <v>502.58</v>
      </c>
      <c r="H625" s="849"/>
      <c r="I625" s="849">
        <v>386.59999999999997</v>
      </c>
      <c r="J625" s="849"/>
      <c r="K625" s="849"/>
      <c r="L625" s="849"/>
      <c r="M625" s="849"/>
      <c r="N625" s="849"/>
      <c r="O625" s="849"/>
      <c r="P625" s="837"/>
      <c r="Q625" s="850"/>
    </row>
    <row r="626" spans="1:17" ht="14.4" customHeight="1" x14ac:dyDescent="0.3">
      <c r="A626" s="831" t="s">
        <v>590</v>
      </c>
      <c r="B626" s="832" t="s">
        <v>4500</v>
      </c>
      <c r="C626" s="832" t="s">
        <v>3461</v>
      </c>
      <c r="D626" s="832" t="s">
        <v>3673</v>
      </c>
      <c r="E626" s="832"/>
      <c r="F626" s="849">
        <v>3.5000000000000004</v>
      </c>
      <c r="G626" s="849">
        <v>1353.1000000000001</v>
      </c>
      <c r="H626" s="849"/>
      <c r="I626" s="849">
        <v>386.59999999999997</v>
      </c>
      <c r="J626" s="849"/>
      <c r="K626" s="849"/>
      <c r="L626" s="849"/>
      <c r="M626" s="849"/>
      <c r="N626" s="849"/>
      <c r="O626" s="849"/>
      <c r="P626" s="837"/>
      <c r="Q626" s="850"/>
    </row>
    <row r="627" spans="1:17" ht="14.4" customHeight="1" x14ac:dyDescent="0.3">
      <c r="A627" s="831" t="s">
        <v>590</v>
      </c>
      <c r="B627" s="832" t="s">
        <v>4500</v>
      </c>
      <c r="C627" s="832" t="s">
        <v>3461</v>
      </c>
      <c r="D627" s="832" t="s">
        <v>3681</v>
      </c>
      <c r="E627" s="832" t="s">
        <v>3682</v>
      </c>
      <c r="F627" s="849"/>
      <c r="G627" s="849"/>
      <c r="H627" s="849"/>
      <c r="I627" s="849"/>
      <c r="J627" s="849">
        <v>0.3</v>
      </c>
      <c r="K627" s="849">
        <v>229.56</v>
      </c>
      <c r="L627" s="849">
        <v>1</v>
      </c>
      <c r="M627" s="849">
        <v>765.2</v>
      </c>
      <c r="N627" s="849"/>
      <c r="O627" s="849"/>
      <c r="P627" s="837"/>
      <c r="Q627" s="850"/>
    </row>
    <row r="628" spans="1:17" ht="14.4" customHeight="1" x14ac:dyDescent="0.3">
      <c r="A628" s="831" t="s">
        <v>590</v>
      </c>
      <c r="B628" s="832" t="s">
        <v>4500</v>
      </c>
      <c r="C628" s="832" t="s">
        <v>3461</v>
      </c>
      <c r="D628" s="832" t="s">
        <v>3687</v>
      </c>
      <c r="E628" s="832" t="s">
        <v>3688</v>
      </c>
      <c r="F628" s="849">
        <v>6.7</v>
      </c>
      <c r="G628" s="849">
        <v>2625.06</v>
      </c>
      <c r="H628" s="849">
        <v>1.1551724137931036</v>
      </c>
      <c r="I628" s="849">
        <v>391.79999999999995</v>
      </c>
      <c r="J628" s="849">
        <v>5.8</v>
      </c>
      <c r="K628" s="849">
        <v>2272.4399999999996</v>
      </c>
      <c r="L628" s="849">
        <v>1</v>
      </c>
      <c r="M628" s="849">
        <v>391.79999999999995</v>
      </c>
      <c r="N628" s="849"/>
      <c r="O628" s="849"/>
      <c r="P628" s="837"/>
      <c r="Q628" s="850"/>
    </row>
    <row r="629" spans="1:17" ht="14.4" customHeight="1" x14ac:dyDescent="0.3">
      <c r="A629" s="831" t="s">
        <v>590</v>
      </c>
      <c r="B629" s="832" t="s">
        <v>4500</v>
      </c>
      <c r="C629" s="832" t="s">
        <v>3461</v>
      </c>
      <c r="D629" s="832" t="s">
        <v>3691</v>
      </c>
      <c r="E629" s="832" t="s">
        <v>930</v>
      </c>
      <c r="F629" s="849"/>
      <c r="G629" s="849"/>
      <c r="H629" s="849"/>
      <c r="I629" s="849"/>
      <c r="J629" s="849">
        <v>0.2</v>
      </c>
      <c r="K629" s="849">
        <v>154.43</v>
      </c>
      <c r="L629" s="849">
        <v>1</v>
      </c>
      <c r="M629" s="849">
        <v>772.15</v>
      </c>
      <c r="N629" s="849"/>
      <c r="O629" s="849"/>
      <c r="P629" s="837"/>
      <c r="Q629" s="850"/>
    </row>
    <row r="630" spans="1:17" ht="14.4" customHeight="1" x14ac:dyDescent="0.3">
      <c r="A630" s="831" t="s">
        <v>590</v>
      </c>
      <c r="B630" s="832" t="s">
        <v>4500</v>
      </c>
      <c r="C630" s="832" t="s">
        <v>3461</v>
      </c>
      <c r="D630" s="832" t="s">
        <v>3691</v>
      </c>
      <c r="E630" s="832" t="s">
        <v>3692</v>
      </c>
      <c r="F630" s="849"/>
      <c r="G630" s="849"/>
      <c r="H630" s="849"/>
      <c r="I630" s="849"/>
      <c r="J630" s="849"/>
      <c r="K630" s="849"/>
      <c r="L630" s="849"/>
      <c r="M630" s="849"/>
      <c r="N630" s="849">
        <v>0.6</v>
      </c>
      <c r="O630" s="849">
        <v>463.28</v>
      </c>
      <c r="P630" s="837"/>
      <c r="Q630" s="850">
        <v>772.13333333333333</v>
      </c>
    </row>
    <row r="631" spans="1:17" ht="14.4" customHeight="1" x14ac:dyDescent="0.3">
      <c r="A631" s="831" t="s">
        <v>590</v>
      </c>
      <c r="B631" s="832" t="s">
        <v>4500</v>
      </c>
      <c r="C631" s="832" t="s">
        <v>3461</v>
      </c>
      <c r="D631" s="832" t="s">
        <v>3693</v>
      </c>
      <c r="E631" s="832" t="s">
        <v>1141</v>
      </c>
      <c r="F631" s="849"/>
      <c r="G631" s="849"/>
      <c r="H631" s="849"/>
      <c r="I631" s="849"/>
      <c r="J631" s="849">
        <v>0.6</v>
      </c>
      <c r="K631" s="849">
        <v>257.24</v>
      </c>
      <c r="L631" s="849">
        <v>1</v>
      </c>
      <c r="M631" s="849">
        <v>428.73333333333335</v>
      </c>
      <c r="N631" s="849"/>
      <c r="O631" s="849"/>
      <c r="P631" s="837"/>
      <c r="Q631" s="850"/>
    </row>
    <row r="632" spans="1:17" ht="14.4" customHeight="1" x14ac:dyDescent="0.3">
      <c r="A632" s="831" t="s">
        <v>590</v>
      </c>
      <c r="B632" s="832" t="s">
        <v>4500</v>
      </c>
      <c r="C632" s="832" t="s">
        <v>3461</v>
      </c>
      <c r="D632" s="832" t="s">
        <v>3698</v>
      </c>
      <c r="E632" s="832" t="s">
        <v>1131</v>
      </c>
      <c r="F632" s="849">
        <v>0.8</v>
      </c>
      <c r="G632" s="849">
        <v>504</v>
      </c>
      <c r="H632" s="849">
        <v>4.1958041958041958</v>
      </c>
      <c r="I632" s="849">
        <v>630</v>
      </c>
      <c r="J632" s="849">
        <v>0.3</v>
      </c>
      <c r="K632" s="849">
        <v>120.12</v>
      </c>
      <c r="L632" s="849">
        <v>1</v>
      </c>
      <c r="M632" s="849">
        <v>400.40000000000003</v>
      </c>
      <c r="N632" s="849">
        <v>0.7</v>
      </c>
      <c r="O632" s="849">
        <v>280.28000000000003</v>
      </c>
      <c r="P632" s="837">
        <v>2.3333333333333335</v>
      </c>
      <c r="Q632" s="850">
        <v>400.40000000000009</v>
      </c>
    </row>
    <row r="633" spans="1:17" ht="14.4" customHeight="1" x14ac:dyDescent="0.3">
      <c r="A633" s="831" t="s">
        <v>590</v>
      </c>
      <c r="B633" s="832" t="s">
        <v>4500</v>
      </c>
      <c r="C633" s="832" t="s">
        <v>3461</v>
      </c>
      <c r="D633" s="832" t="s">
        <v>3699</v>
      </c>
      <c r="E633" s="832" t="s">
        <v>1131</v>
      </c>
      <c r="F633" s="849">
        <v>3.1</v>
      </c>
      <c r="G633" s="849">
        <v>3549.64</v>
      </c>
      <c r="H633" s="849">
        <v>1.4775391275391276</v>
      </c>
      <c r="I633" s="849">
        <v>1145.0451612903225</v>
      </c>
      <c r="J633" s="849">
        <v>3</v>
      </c>
      <c r="K633" s="849">
        <v>2402.3999999999996</v>
      </c>
      <c r="L633" s="849">
        <v>1</v>
      </c>
      <c r="M633" s="849">
        <v>800.79999999999984</v>
      </c>
      <c r="N633" s="849">
        <v>5.0999999999999996</v>
      </c>
      <c r="O633" s="849">
        <v>4084.08</v>
      </c>
      <c r="P633" s="837">
        <v>1.7000000000000002</v>
      </c>
      <c r="Q633" s="850">
        <v>800.80000000000007</v>
      </c>
    </row>
    <row r="634" spans="1:17" ht="14.4" customHeight="1" x14ac:dyDescent="0.3">
      <c r="A634" s="831" t="s">
        <v>590</v>
      </c>
      <c r="B634" s="832" t="s">
        <v>4500</v>
      </c>
      <c r="C634" s="832" t="s">
        <v>3461</v>
      </c>
      <c r="D634" s="832" t="s">
        <v>3700</v>
      </c>
      <c r="E634" s="832" t="s">
        <v>3701</v>
      </c>
      <c r="F634" s="849">
        <v>21.8</v>
      </c>
      <c r="G634" s="849">
        <v>7224.52</v>
      </c>
      <c r="H634" s="849">
        <v>0.59239033285938958</v>
      </c>
      <c r="I634" s="849">
        <v>331.40000000000003</v>
      </c>
      <c r="J634" s="849">
        <v>36.799999999999997</v>
      </c>
      <c r="K634" s="849">
        <v>12195.54</v>
      </c>
      <c r="L634" s="849">
        <v>1</v>
      </c>
      <c r="M634" s="849">
        <v>331.40054347826094</v>
      </c>
      <c r="N634" s="849">
        <v>31.800000000000004</v>
      </c>
      <c r="O634" s="849">
        <v>10538.560000000001</v>
      </c>
      <c r="P634" s="837">
        <v>0.86413229754484022</v>
      </c>
      <c r="Q634" s="850">
        <v>331.4012578616352</v>
      </c>
    </row>
    <row r="635" spans="1:17" ht="14.4" customHeight="1" x14ac:dyDescent="0.3">
      <c r="A635" s="831" t="s">
        <v>590</v>
      </c>
      <c r="B635" s="832" t="s">
        <v>4500</v>
      </c>
      <c r="C635" s="832" t="s">
        <v>3461</v>
      </c>
      <c r="D635" s="832" t="s">
        <v>3709</v>
      </c>
      <c r="E635" s="832" t="s">
        <v>3674</v>
      </c>
      <c r="F635" s="849"/>
      <c r="G635" s="849"/>
      <c r="H635" s="849"/>
      <c r="I635" s="849"/>
      <c r="J635" s="849"/>
      <c r="K635" s="849"/>
      <c r="L635" s="849"/>
      <c r="M635" s="849"/>
      <c r="N635" s="849">
        <v>5.3000000000000007</v>
      </c>
      <c r="O635" s="849">
        <v>2048.9799999999996</v>
      </c>
      <c r="P635" s="837"/>
      <c r="Q635" s="850">
        <v>386.59999999999985</v>
      </c>
    </row>
    <row r="636" spans="1:17" ht="14.4" customHeight="1" x14ac:dyDescent="0.3">
      <c r="A636" s="831" t="s">
        <v>590</v>
      </c>
      <c r="B636" s="832" t="s">
        <v>4500</v>
      </c>
      <c r="C636" s="832" t="s">
        <v>3710</v>
      </c>
      <c r="D636" s="832" t="s">
        <v>3711</v>
      </c>
      <c r="E636" s="832" t="s">
        <v>4504</v>
      </c>
      <c r="F636" s="849">
        <v>1</v>
      </c>
      <c r="G636" s="849">
        <v>1303.42</v>
      </c>
      <c r="H636" s="849">
        <v>0.92663922480289507</v>
      </c>
      <c r="I636" s="849">
        <v>1303.42</v>
      </c>
      <c r="J636" s="849">
        <v>1</v>
      </c>
      <c r="K636" s="849">
        <v>1406.61</v>
      </c>
      <c r="L636" s="849">
        <v>1</v>
      </c>
      <c r="M636" s="849">
        <v>1406.61</v>
      </c>
      <c r="N636" s="849"/>
      <c r="O636" s="849"/>
      <c r="P636" s="837"/>
      <c r="Q636" s="850"/>
    </row>
    <row r="637" spans="1:17" ht="14.4" customHeight="1" x14ac:dyDescent="0.3">
      <c r="A637" s="831" t="s">
        <v>590</v>
      </c>
      <c r="B637" s="832" t="s">
        <v>4500</v>
      </c>
      <c r="C637" s="832" t="s">
        <v>3710</v>
      </c>
      <c r="D637" s="832" t="s">
        <v>3713</v>
      </c>
      <c r="E637" s="832" t="s">
        <v>3714</v>
      </c>
      <c r="F637" s="849">
        <v>51</v>
      </c>
      <c r="G637" s="849">
        <v>102186.93</v>
      </c>
      <c r="H637" s="849">
        <v>1.4919106783075888</v>
      </c>
      <c r="I637" s="849">
        <v>2003.6652941176469</v>
      </c>
      <c r="J637" s="849">
        <v>32</v>
      </c>
      <c r="K637" s="849">
        <v>68494</v>
      </c>
      <c r="L637" s="849">
        <v>1</v>
      </c>
      <c r="M637" s="849">
        <v>2140.4375</v>
      </c>
      <c r="N637" s="849">
        <v>33</v>
      </c>
      <c r="O637" s="849">
        <v>71265.81</v>
      </c>
      <c r="P637" s="837">
        <v>1.0404679241977399</v>
      </c>
      <c r="Q637" s="850">
        <v>2159.5699999999997</v>
      </c>
    </row>
    <row r="638" spans="1:17" ht="14.4" customHeight="1" x14ac:dyDescent="0.3">
      <c r="A638" s="831" t="s">
        <v>590</v>
      </c>
      <c r="B638" s="832" t="s">
        <v>4500</v>
      </c>
      <c r="C638" s="832" t="s">
        <v>3710</v>
      </c>
      <c r="D638" s="832" t="s">
        <v>3715</v>
      </c>
      <c r="E638" s="832" t="s">
        <v>3716</v>
      </c>
      <c r="F638" s="849">
        <v>4</v>
      </c>
      <c r="G638" s="849">
        <v>9843.56</v>
      </c>
      <c r="H638" s="849">
        <v>3.9923264736658526</v>
      </c>
      <c r="I638" s="849">
        <v>2460.89</v>
      </c>
      <c r="J638" s="849">
        <v>1</v>
      </c>
      <c r="K638" s="849">
        <v>2465.62</v>
      </c>
      <c r="L638" s="849">
        <v>1</v>
      </c>
      <c r="M638" s="849">
        <v>2465.62</v>
      </c>
      <c r="N638" s="849">
        <v>22</v>
      </c>
      <c r="O638" s="849">
        <v>58105.3</v>
      </c>
      <c r="P638" s="837">
        <v>23.566202415619603</v>
      </c>
      <c r="Q638" s="850">
        <v>2641.15</v>
      </c>
    </row>
    <row r="639" spans="1:17" ht="14.4" customHeight="1" x14ac:dyDescent="0.3">
      <c r="A639" s="831" t="s">
        <v>590</v>
      </c>
      <c r="B639" s="832" t="s">
        <v>4500</v>
      </c>
      <c r="C639" s="832" t="s">
        <v>3710</v>
      </c>
      <c r="D639" s="832" t="s">
        <v>3717</v>
      </c>
      <c r="E639" s="832" t="s">
        <v>3718</v>
      </c>
      <c r="F639" s="849">
        <v>2</v>
      </c>
      <c r="G639" s="849">
        <v>4004.96</v>
      </c>
      <c r="H639" s="849">
        <v>1.8545173344693617</v>
      </c>
      <c r="I639" s="849">
        <v>2002.48</v>
      </c>
      <c r="J639" s="849">
        <v>1</v>
      </c>
      <c r="K639" s="849">
        <v>2159.5700000000002</v>
      </c>
      <c r="L639" s="849">
        <v>1</v>
      </c>
      <c r="M639" s="849">
        <v>2159.5700000000002</v>
      </c>
      <c r="N639" s="849"/>
      <c r="O639" s="849"/>
      <c r="P639" s="837"/>
      <c r="Q639" s="850"/>
    </row>
    <row r="640" spans="1:17" ht="14.4" customHeight="1" x14ac:dyDescent="0.3">
      <c r="A640" s="831" t="s">
        <v>590</v>
      </c>
      <c r="B640" s="832" t="s">
        <v>4500</v>
      </c>
      <c r="C640" s="832" t="s">
        <v>3710</v>
      </c>
      <c r="D640" s="832" t="s">
        <v>4505</v>
      </c>
      <c r="E640" s="832" t="s">
        <v>4506</v>
      </c>
      <c r="F640" s="849"/>
      <c r="G640" s="849"/>
      <c r="H640" s="849"/>
      <c r="I640" s="849"/>
      <c r="J640" s="849"/>
      <c r="K640" s="849"/>
      <c r="L640" s="849"/>
      <c r="M640" s="849"/>
      <c r="N640" s="849">
        <v>1</v>
      </c>
      <c r="O640" s="849">
        <v>10309.15</v>
      </c>
      <c r="P640" s="837"/>
      <c r="Q640" s="850">
        <v>10309.15</v>
      </c>
    </row>
    <row r="641" spans="1:17" ht="14.4" customHeight="1" x14ac:dyDescent="0.3">
      <c r="A641" s="831" t="s">
        <v>590</v>
      </c>
      <c r="B641" s="832" t="s">
        <v>4500</v>
      </c>
      <c r="C641" s="832" t="s">
        <v>3710</v>
      </c>
      <c r="D641" s="832" t="s">
        <v>3719</v>
      </c>
      <c r="E641" s="832" t="s">
        <v>3720</v>
      </c>
      <c r="F641" s="849">
        <v>3</v>
      </c>
      <c r="G641" s="849">
        <v>3186.3</v>
      </c>
      <c r="H641" s="849">
        <v>1.3149033104711914</v>
      </c>
      <c r="I641" s="849">
        <v>1062.1000000000001</v>
      </c>
      <c r="J641" s="849">
        <v>2</v>
      </c>
      <c r="K641" s="849">
        <v>2423.2199999999998</v>
      </c>
      <c r="L641" s="849">
        <v>1</v>
      </c>
      <c r="M641" s="849">
        <v>1211.6099999999999</v>
      </c>
      <c r="N641" s="849">
        <v>1</v>
      </c>
      <c r="O641" s="849">
        <v>1211.6099999999999</v>
      </c>
      <c r="P641" s="837">
        <v>0.5</v>
      </c>
      <c r="Q641" s="850">
        <v>1211.6099999999999</v>
      </c>
    </row>
    <row r="642" spans="1:17" ht="14.4" customHeight="1" x14ac:dyDescent="0.3">
      <c r="A642" s="831" t="s">
        <v>590</v>
      </c>
      <c r="B642" s="832" t="s">
        <v>4500</v>
      </c>
      <c r="C642" s="832" t="s">
        <v>3710</v>
      </c>
      <c r="D642" s="832" t="s">
        <v>3719</v>
      </c>
      <c r="E642" s="832" t="s">
        <v>3721</v>
      </c>
      <c r="F642" s="849">
        <v>2</v>
      </c>
      <c r="G642" s="849">
        <v>2125.13</v>
      </c>
      <c r="H642" s="849">
        <v>0.35079439753716135</v>
      </c>
      <c r="I642" s="849">
        <v>1062.5650000000001</v>
      </c>
      <c r="J642" s="849">
        <v>5</v>
      </c>
      <c r="K642" s="849">
        <v>6058.0499999999993</v>
      </c>
      <c r="L642" s="849">
        <v>1</v>
      </c>
      <c r="M642" s="849">
        <v>1211.6099999999999</v>
      </c>
      <c r="N642" s="849">
        <v>8</v>
      </c>
      <c r="O642" s="849">
        <v>9692.8799999999992</v>
      </c>
      <c r="P642" s="837">
        <v>1.6</v>
      </c>
      <c r="Q642" s="850">
        <v>1211.6099999999999</v>
      </c>
    </row>
    <row r="643" spans="1:17" ht="14.4" customHeight="1" x14ac:dyDescent="0.3">
      <c r="A643" s="831" t="s">
        <v>590</v>
      </c>
      <c r="B643" s="832" t="s">
        <v>4500</v>
      </c>
      <c r="C643" s="832" t="s">
        <v>3710</v>
      </c>
      <c r="D643" s="832" t="s">
        <v>4507</v>
      </c>
      <c r="E643" s="832" t="s">
        <v>4508</v>
      </c>
      <c r="F643" s="849">
        <v>1</v>
      </c>
      <c r="G643" s="849">
        <v>1111.83</v>
      </c>
      <c r="H643" s="849"/>
      <c r="I643" s="849">
        <v>1111.83</v>
      </c>
      <c r="J643" s="849"/>
      <c r="K643" s="849"/>
      <c r="L643" s="849"/>
      <c r="M643" s="849"/>
      <c r="N643" s="849"/>
      <c r="O643" s="849"/>
      <c r="P643" s="837"/>
      <c r="Q643" s="850"/>
    </row>
    <row r="644" spans="1:17" ht="14.4" customHeight="1" x14ac:dyDescent="0.3">
      <c r="A644" s="831" t="s">
        <v>590</v>
      </c>
      <c r="B644" s="832" t="s">
        <v>4500</v>
      </c>
      <c r="C644" s="832" t="s">
        <v>3724</v>
      </c>
      <c r="D644" s="832" t="s">
        <v>3732</v>
      </c>
      <c r="E644" s="832" t="s">
        <v>3733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13913.18</v>
      </c>
      <c r="P644" s="837"/>
      <c r="Q644" s="850">
        <v>13913.18</v>
      </c>
    </row>
    <row r="645" spans="1:17" ht="14.4" customHeight="1" x14ac:dyDescent="0.3">
      <c r="A645" s="831" t="s">
        <v>590</v>
      </c>
      <c r="B645" s="832" t="s">
        <v>4500</v>
      </c>
      <c r="C645" s="832" t="s">
        <v>3724</v>
      </c>
      <c r="D645" s="832" t="s">
        <v>3752</v>
      </c>
      <c r="E645" s="832" t="s">
        <v>3754</v>
      </c>
      <c r="F645" s="849">
        <v>1</v>
      </c>
      <c r="G645" s="849">
        <v>10348</v>
      </c>
      <c r="H645" s="849"/>
      <c r="I645" s="849">
        <v>10348</v>
      </c>
      <c r="J645" s="849"/>
      <c r="K645" s="849"/>
      <c r="L645" s="849"/>
      <c r="M645" s="849"/>
      <c r="N645" s="849"/>
      <c r="O645" s="849"/>
      <c r="P645" s="837"/>
      <c r="Q645" s="850"/>
    </row>
    <row r="646" spans="1:17" ht="14.4" customHeight="1" x14ac:dyDescent="0.3">
      <c r="A646" s="831" t="s">
        <v>590</v>
      </c>
      <c r="B646" s="832" t="s">
        <v>4500</v>
      </c>
      <c r="C646" s="832" t="s">
        <v>3724</v>
      </c>
      <c r="D646" s="832" t="s">
        <v>3757</v>
      </c>
      <c r="E646" s="832" t="s">
        <v>3759</v>
      </c>
      <c r="F646" s="849"/>
      <c r="G646" s="849"/>
      <c r="H646" s="849"/>
      <c r="I646" s="849"/>
      <c r="J646" s="849">
        <v>1</v>
      </c>
      <c r="K646" s="849">
        <v>10348</v>
      </c>
      <c r="L646" s="849">
        <v>1</v>
      </c>
      <c r="M646" s="849">
        <v>10348</v>
      </c>
      <c r="N646" s="849">
        <v>1</v>
      </c>
      <c r="O646" s="849">
        <v>9274.5</v>
      </c>
      <c r="P646" s="837">
        <v>0.89626014688828759</v>
      </c>
      <c r="Q646" s="850">
        <v>9274.5</v>
      </c>
    </row>
    <row r="647" spans="1:17" ht="14.4" customHeight="1" x14ac:dyDescent="0.3">
      <c r="A647" s="831" t="s">
        <v>590</v>
      </c>
      <c r="B647" s="832" t="s">
        <v>4500</v>
      </c>
      <c r="C647" s="832" t="s">
        <v>3724</v>
      </c>
      <c r="D647" s="832" t="s">
        <v>3767</v>
      </c>
      <c r="E647" s="832" t="s">
        <v>3768</v>
      </c>
      <c r="F647" s="849"/>
      <c r="G647" s="849"/>
      <c r="H647" s="849"/>
      <c r="I647" s="849"/>
      <c r="J647" s="849"/>
      <c r="K647" s="849"/>
      <c r="L647" s="849"/>
      <c r="M647" s="849"/>
      <c r="N647" s="849">
        <v>1</v>
      </c>
      <c r="O647" s="849">
        <v>929.62</v>
      </c>
      <c r="P647" s="837"/>
      <c r="Q647" s="850">
        <v>929.62</v>
      </c>
    </row>
    <row r="648" spans="1:17" ht="14.4" customHeight="1" x14ac:dyDescent="0.3">
      <c r="A648" s="831" t="s">
        <v>590</v>
      </c>
      <c r="B648" s="832" t="s">
        <v>4500</v>
      </c>
      <c r="C648" s="832" t="s">
        <v>3724</v>
      </c>
      <c r="D648" s="832" t="s">
        <v>3770</v>
      </c>
      <c r="E648" s="832" t="s">
        <v>3771</v>
      </c>
      <c r="F648" s="849">
        <v>1</v>
      </c>
      <c r="G648" s="849">
        <v>4452.0600000000004</v>
      </c>
      <c r="H648" s="849">
        <v>1</v>
      </c>
      <c r="I648" s="849">
        <v>4452.0600000000004</v>
      </c>
      <c r="J648" s="849">
        <v>1</v>
      </c>
      <c r="K648" s="849">
        <v>4452.0600000000004</v>
      </c>
      <c r="L648" s="849">
        <v>1</v>
      </c>
      <c r="M648" s="849">
        <v>4452.0600000000004</v>
      </c>
      <c r="N648" s="849">
        <v>1</v>
      </c>
      <c r="O648" s="849">
        <v>4157.13</v>
      </c>
      <c r="P648" s="837">
        <v>0.93375426207193968</v>
      </c>
      <c r="Q648" s="850">
        <v>4157.13</v>
      </c>
    </row>
    <row r="649" spans="1:17" ht="14.4" customHeight="1" x14ac:dyDescent="0.3">
      <c r="A649" s="831" t="s">
        <v>590</v>
      </c>
      <c r="B649" s="832" t="s">
        <v>4500</v>
      </c>
      <c r="C649" s="832" t="s">
        <v>3724</v>
      </c>
      <c r="D649" s="832" t="s">
        <v>3772</v>
      </c>
      <c r="E649" s="832" t="s">
        <v>3774</v>
      </c>
      <c r="F649" s="849">
        <v>4</v>
      </c>
      <c r="G649" s="849">
        <v>241.6</v>
      </c>
      <c r="H649" s="849">
        <v>1</v>
      </c>
      <c r="I649" s="849">
        <v>60.4</v>
      </c>
      <c r="J649" s="849">
        <v>4</v>
      </c>
      <c r="K649" s="849">
        <v>241.6</v>
      </c>
      <c r="L649" s="849">
        <v>1</v>
      </c>
      <c r="M649" s="849">
        <v>60.4</v>
      </c>
      <c r="N649" s="849"/>
      <c r="O649" s="849"/>
      <c r="P649" s="837"/>
      <c r="Q649" s="850"/>
    </row>
    <row r="650" spans="1:17" ht="14.4" customHeight="1" x14ac:dyDescent="0.3">
      <c r="A650" s="831" t="s">
        <v>590</v>
      </c>
      <c r="B650" s="832" t="s">
        <v>4500</v>
      </c>
      <c r="C650" s="832" t="s">
        <v>3724</v>
      </c>
      <c r="D650" s="832" t="s">
        <v>3786</v>
      </c>
      <c r="E650" s="832" t="s">
        <v>3787</v>
      </c>
      <c r="F650" s="849"/>
      <c r="G650" s="849"/>
      <c r="H650" s="849"/>
      <c r="I650" s="849"/>
      <c r="J650" s="849"/>
      <c r="K650" s="849"/>
      <c r="L650" s="849"/>
      <c r="M650" s="849"/>
      <c r="N650" s="849">
        <v>1</v>
      </c>
      <c r="O650" s="849">
        <v>5132.07</v>
      </c>
      <c r="P650" s="837"/>
      <c r="Q650" s="850">
        <v>5132.07</v>
      </c>
    </row>
    <row r="651" spans="1:17" ht="14.4" customHeight="1" x14ac:dyDescent="0.3">
      <c r="A651" s="831" t="s">
        <v>590</v>
      </c>
      <c r="B651" s="832" t="s">
        <v>4500</v>
      </c>
      <c r="C651" s="832" t="s">
        <v>3724</v>
      </c>
      <c r="D651" s="832" t="s">
        <v>3867</v>
      </c>
      <c r="E651" s="832" t="s">
        <v>3868</v>
      </c>
      <c r="F651" s="849"/>
      <c r="G651" s="849"/>
      <c r="H651" s="849"/>
      <c r="I651" s="849"/>
      <c r="J651" s="849"/>
      <c r="K651" s="849"/>
      <c r="L651" s="849"/>
      <c r="M651" s="849"/>
      <c r="N651" s="849">
        <v>1</v>
      </c>
      <c r="O651" s="849">
        <v>5024.29</v>
      </c>
      <c r="P651" s="837"/>
      <c r="Q651" s="850">
        <v>5024.29</v>
      </c>
    </row>
    <row r="652" spans="1:17" ht="14.4" customHeight="1" x14ac:dyDescent="0.3">
      <c r="A652" s="831" t="s">
        <v>590</v>
      </c>
      <c r="B652" s="832" t="s">
        <v>4500</v>
      </c>
      <c r="C652" s="832" t="s">
        <v>3724</v>
      </c>
      <c r="D652" s="832" t="s">
        <v>3915</v>
      </c>
      <c r="E652" s="832" t="s">
        <v>3916</v>
      </c>
      <c r="F652" s="849"/>
      <c r="G652" s="849"/>
      <c r="H652" s="849"/>
      <c r="I652" s="849"/>
      <c r="J652" s="849">
        <v>2</v>
      </c>
      <c r="K652" s="849">
        <v>237</v>
      </c>
      <c r="L652" s="849">
        <v>1</v>
      </c>
      <c r="M652" s="849">
        <v>118.5</v>
      </c>
      <c r="N652" s="849"/>
      <c r="O652" s="849"/>
      <c r="P652" s="837"/>
      <c r="Q652" s="850"/>
    </row>
    <row r="653" spans="1:17" ht="14.4" customHeight="1" x14ac:dyDescent="0.3">
      <c r="A653" s="831" t="s">
        <v>590</v>
      </c>
      <c r="B653" s="832" t="s">
        <v>4500</v>
      </c>
      <c r="C653" s="832" t="s">
        <v>3724</v>
      </c>
      <c r="D653" s="832" t="s">
        <v>3951</v>
      </c>
      <c r="E653" s="832" t="s">
        <v>3952</v>
      </c>
      <c r="F653" s="849">
        <v>1</v>
      </c>
      <c r="G653" s="849">
        <v>983.51</v>
      </c>
      <c r="H653" s="849">
        <v>0.1111111111111111</v>
      </c>
      <c r="I653" s="849">
        <v>983.51</v>
      </c>
      <c r="J653" s="849">
        <v>9</v>
      </c>
      <c r="K653" s="849">
        <v>8851.59</v>
      </c>
      <c r="L653" s="849">
        <v>1</v>
      </c>
      <c r="M653" s="849">
        <v>983.51</v>
      </c>
      <c r="N653" s="849">
        <v>11</v>
      </c>
      <c r="O653" s="849">
        <v>10818.61</v>
      </c>
      <c r="P653" s="837">
        <v>1.2222222222222223</v>
      </c>
      <c r="Q653" s="850">
        <v>983.5100000000001</v>
      </c>
    </row>
    <row r="654" spans="1:17" ht="14.4" customHeight="1" x14ac:dyDescent="0.3">
      <c r="A654" s="831" t="s">
        <v>590</v>
      </c>
      <c r="B654" s="832" t="s">
        <v>4500</v>
      </c>
      <c r="C654" s="832" t="s">
        <v>3724</v>
      </c>
      <c r="D654" s="832" t="s">
        <v>3953</v>
      </c>
      <c r="E654" s="832" t="s">
        <v>3954</v>
      </c>
      <c r="F654" s="849">
        <v>15</v>
      </c>
      <c r="G654" s="849">
        <v>29769.599999999999</v>
      </c>
      <c r="H654" s="849">
        <v>1.3636363636363635</v>
      </c>
      <c r="I654" s="849">
        <v>1984.6399999999999</v>
      </c>
      <c r="J654" s="849">
        <v>11</v>
      </c>
      <c r="K654" s="849">
        <v>21831.040000000001</v>
      </c>
      <c r="L654" s="849">
        <v>1</v>
      </c>
      <c r="M654" s="849">
        <v>1984.64</v>
      </c>
      <c r="N654" s="849">
        <v>12</v>
      </c>
      <c r="O654" s="849">
        <v>23815.68</v>
      </c>
      <c r="P654" s="837">
        <v>1.0909090909090908</v>
      </c>
      <c r="Q654" s="850">
        <v>1984.64</v>
      </c>
    </row>
    <row r="655" spans="1:17" ht="14.4" customHeight="1" x14ac:dyDescent="0.3">
      <c r="A655" s="831" t="s">
        <v>590</v>
      </c>
      <c r="B655" s="832" t="s">
        <v>4500</v>
      </c>
      <c r="C655" s="832" t="s">
        <v>3724</v>
      </c>
      <c r="D655" s="832" t="s">
        <v>4509</v>
      </c>
      <c r="E655" s="832" t="s">
        <v>4510</v>
      </c>
      <c r="F655" s="849">
        <v>1</v>
      </c>
      <c r="G655" s="849">
        <v>11607.27</v>
      </c>
      <c r="H655" s="849"/>
      <c r="I655" s="849">
        <v>11607.27</v>
      </c>
      <c r="J655" s="849"/>
      <c r="K655" s="849"/>
      <c r="L655" s="849"/>
      <c r="M655" s="849"/>
      <c r="N655" s="849">
        <v>1</v>
      </c>
      <c r="O655" s="849">
        <v>11607.27</v>
      </c>
      <c r="P655" s="837"/>
      <c r="Q655" s="850">
        <v>11607.27</v>
      </c>
    </row>
    <row r="656" spans="1:17" ht="14.4" customHeight="1" x14ac:dyDescent="0.3">
      <c r="A656" s="831" t="s">
        <v>590</v>
      </c>
      <c r="B656" s="832" t="s">
        <v>4500</v>
      </c>
      <c r="C656" s="832" t="s">
        <v>3724</v>
      </c>
      <c r="D656" s="832" t="s">
        <v>4059</v>
      </c>
      <c r="E656" s="832" t="s">
        <v>4060</v>
      </c>
      <c r="F656" s="849"/>
      <c r="G656" s="849"/>
      <c r="H656" s="849"/>
      <c r="I656" s="849"/>
      <c r="J656" s="849">
        <v>1</v>
      </c>
      <c r="K656" s="849">
        <v>1908</v>
      </c>
      <c r="L656" s="849">
        <v>1</v>
      </c>
      <c r="M656" s="849">
        <v>1908</v>
      </c>
      <c r="N656" s="849"/>
      <c r="O656" s="849"/>
      <c r="P656" s="837"/>
      <c r="Q656" s="850"/>
    </row>
    <row r="657" spans="1:17" ht="14.4" customHeight="1" x14ac:dyDescent="0.3">
      <c r="A657" s="831" t="s">
        <v>590</v>
      </c>
      <c r="B657" s="832" t="s">
        <v>4500</v>
      </c>
      <c r="C657" s="832" t="s">
        <v>3724</v>
      </c>
      <c r="D657" s="832" t="s">
        <v>4173</v>
      </c>
      <c r="E657" s="832" t="s">
        <v>4174</v>
      </c>
      <c r="F657" s="849"/>
      <c r="G657" s="849"/>
      <c r="H657" s="849"/>
      <c r="I657" s="849"/>
      <c r="J657" s="849"/>
      <c r="K657" s="849"/>
      <c r="L657" s="849"/>
      <c r="M657" s="849"/>
      <c r="N657" s="849">
        <v>1</v>
      </c>
      <c r="O657" s="849">
        <v>3979.74</v>
      </c>
      <c r="P657" s="837"/>
      <c r="Q657" s="850">
        <v>3979.74</v>
      </c>
    </row>
    <row r="658" spans="1:17" ht="14.4" customHeight="1" x14ac:dyDescent="0.3">
      <c r="A658" s="831" t="s">
        <v>590</v>
      </c>
      <c r="B658" s="832" t="s">
        <v>4500</v>
      </c>
      <c r="C658" s="832" t="s">
        <v>3724</v>
      </c>
      <c r="D658" s="832" t="s">
        <v>4180</v>
      </c>
      <c r="E658" s="832" t="s">
        <v>4181</v>
      </c>
      <c r="F658" s="849"/>
      <c r="G658" s="849"/>
      <c r="H658" s="849"/>
      <c r="I658" s="849"/>
      <c r="J658" s="849"/>
      <c r="K658" s="849"/>
      <c r="L658" s="849"/>
      <c r="M658" s="849"/>
      <c r="N658" s="849">
        <v>1</v>
      </c>
      <c r="O658" s="849">
        <v>1645</v>
      </c>
      <c r="P658" s="837"/>
      <c r="Q658" s="850">
        <v>1645</v>
      </c>
    </row>
    <row r="659" spans="1:17" ht="14.4" customHeight="1" x14ac:dyDescent="0.3">
      <c r="A659" s="831" t="s">
        <v>590</v>
      </c>
      <c r="B659" s="832" t="s">
        <v>4500</v>
      </c>
      <c r="C659" s="832" t="s">
        <v>3464</v>
      </c>
      <c r="D659" s="832" t="s">
        <v>3515</v>
      </c>
      <c r="E659" s="832" t="s">
        <v>3516</v>
      </c>
      <c r="F659" s="849"/>
      <c r="G659" s="849"/>
      <c r="H659" s="849"/>
      <c r="I659" s="849"/>
      <c r="J659" s="849"/>
      <c r="K659" s="849"/>
      <c r="L659" s="849"/>
      <c r="M659" s="849"/>
      <c r="N659" s="849">
        <v>1</v>
      </c>
      <c r="O659" s="849">
        <v>252</v>
      </c>
      <c r="P659" s="837"/>
      <c r="Q659" s="850">
        <v>252</v>
      </c>
    </row>
    <row r="660" spans="1:17" ht="14.4" customHeight="1" x14ac:dyDescent="0.3">
      <c r="A660" s="831" t="s">
        <v>590</v>
      </c>
      <c r="B660" s="832" t="s">
        <v>4500</v>
      </c>
      <c r="C660" s="832" t="s">
        <v>3464</v>
      </c>
      <c r="D660" s="832" t="s">
        <v>3515</v>
      </c>
      <c r="E660" s="832" t="s">
        <v>3517</v>
      </c>
      <c r="F660" s="849">
        <v>1</v>
      </c>
      <c r="G660" s="849">
        <v>251</v>
      </c>
      <c r="H660" s="849"/>
      <c r="I660" s="849">
        <v>251</v>
      </c>
      <c r="J660" s="849"/>
      <c r="K660" s="849"/>
      <c r="L660" s="849"/>
      <c r="M660" s="849"/>
      <c r="N660" s="849">
        <v>2</v>
      </c>
      <c r="O660" s="849">
        <v>504</v>
      </c>
      <c r="P660" s="837"/>
      <c r="Q660" s="850">
        <v>252</v>
      </c>
    </row>
    <row r="661" spans="1:17" ht="14.4" customHeight="1" x14ac:dyDescent="0.3">
      <c r="A661" s="831" t="s">
        <v>590</v>
      </c>
      <c r="B661" s="832" t="s">
        <v>4500</v>
      </c>
      <c r="C661" s="832" t="s">
        <v>3464</v>
      </c>
      <c r="D661" s="832" t="s">
        <v>4343</v>
      </c>
      <c r="E661" s="832" t="s">
        <v>4344</v>
      </c>
      <c r="F661" s="849">
        <v>0</v>
      </c>
      <c r="G661" s="849">
        <v>0</v>
      </c>
      <c r="H661" s="849"/>
      <c r="I661" s="849"/>
      <c r="J661" s="849">
        <v>0</v>
      </c>
      <c r="K661" s="849">
        <v>0</v>
      </c>
      <c r="L661" s="849"/>
      <c r="M661" s="849"/>
      <c r="N661" s="849">
        <v>0</v>
      </c>
      <c r="O661" s="849">
        <v>0</v>
      </c>
      <c r="P661" s="837"/>
      <c r="Q661" s="850"/>
    </row>
    <row r="662" spans="1:17" ht="14.4" customHeight="1" x14ac:dyDescent="0.3">
      <c r="A662" s="831" t="s">
        <v>590</v>
      </c>
      <c r="B662" s="832" t="s">
        <v>4500</v>
      </c>
      <c r="C662" s="832" t="s">
        <v>3464</v>
      </c>
      <c r="D662" s="832" t="s">
        <v>4345</v>
      </c>
      <c r="E662" s="832" t="s">
        <v>4346</v>
      </c>
      <c r="F662" s="849">
        <v>38</v>
      </c>
      <c r="G662" s="849">
        <v>0</v>
      </c>
      <c r="H662" s="849"/>
      <c r="I662" s="849">
        <v>0</v>
      </c>
      <c r="J662" s="849">
        <v>48</v>
      </c>
      <c r="K662" s="849">
        <v>0</v>
      </c>
      <c r="L662" s="849"/>
      <c r="M662" s="849">
        <v>0</v>
      </c>
      <c r="N662" s="849">
        <v>46</v>
      </c>
      <c r="O662" s="849">
        <v>0</v>
      </c>
      <c r="P662" s="837"/>
      <c r="Q662" s="850">
        <v>0</v>
      </c>
    </row>
    <row r="663" spans="1:17" ht="14.4" customHeight="1" x14ac:dyDescent="0.3">
      <c r="A663" s="831" t="s">
        <v>590</v>
      </c>
      <c r="B663" s="832" t="s">
        <v>4500</v>
      </c>
      <c r="C663" s="832" t="s">
        <v>3464</v>
      </c>
      <c r="D663" s="832" t="s">
        <v>4345</v>
      </c>
      <c r="E663" s="832" t="s">
        <v>4347</v>
      </c>
      <c r="F663" s="849">
        <v>96</v>
      </c>
      <c r="G663" s="849">
        <v>0</v>
      </c>
      <c r="H663" s="849"/>
      <c r="I663" s="849">
        <v>0</v>
      </c>
      <c r="J663" s="849">
        <v>85</v>
      </c>
      <c r="K663" s="849">
        <v>0</v>
      </c>
      <c r="L663" s="849"/>
      <c r="M663" s="849">
        <v>0</v>
      </c>
      <c r="N663" s="849">
        <v>90</v>
      </c>
      <c r="O663" s="849">
        <v>0</v>
      </c>
      <c r="P663" s="837"/>
      <c r="Q663" s="850">
        <v>0</v>
      </c>
    </row>
    <row r="664" spans="1:17" ht="14.4" customHeight="1" x14ac:dyDescent="0.3">
      <c r="A664" s="831" t="s">
        <v>590</v>
      </c>
      <c r="B664" s="832" t="s">
        <v>4500</v>
      </c>
      <c r="C664" s="832" t="s">
        <v>3464</v>
      </c>
      <c r="D664" s="832" t="s">
        <v>4348</v>
      </c>
      <c r="E664" s="832" t="s">
        <v>4349</v>
      </c>
      <c r="F664" s="849"/>
      <c r="G664" s="849"/>
      <c r="H664" s="849"/>
      <c r="I664" s="849"/>
      <c r="J664" s="849"/>
      <c r="K664" s="849"/>
      <c r="L664" s="849"/>
      <c r="M664" s="849"/>
      <c r="N664" s="849">
        <v>1</v>
      </c>
      <c r="O664" s="849">
        <v>0</v>
      </c>
      <c r="P664" s="837"/>
      <c r="Q664" s="850">
        <v>0</v>
      </c>
    </row>
    <row r="665" spans="1:17" ht="14.4" customHeight="1" x14ac:dyDescent="0.3">
      <c r="A665" s="831" t="s">
        <v>590</v>
      </c>
      <c r="B665" s="832" t="s">
        <v>4500</v>
      </c>
      <c r="C665" s="832" t="s">
        <v>3464</v>
      </c>
      <c r="D665" s="832" t="s">
        <v>4348</v>
      </c>
      <c r="E665" s="832" t="s">
        <v>4350</v>
      </c>
      <c r="F665" s="849">
        <v>1</v>
      </c>
      <c r="G665" s="849">
        <v>0</v>
      </c>
      <c r="H665" s="849"/>
      <c r="I665" s="849">
        <v>0</v>
      </c>
      <c r="J665" s="849">
        <v>1</v>
      </c>
      <c r="K665" s="849">
        <v>0</v>
      </c>
      <c r="L665" s="849"/>
      <c r="M665" s="849">
        <v>0</v>
      </c>
      <c r="N665" s="849">
        <v>1</v>
      </c>
      <c r="O665" s="849">
        <v>0</v>
      </c>
      <c r="P665" s="837"/>
      <c r="Q665" s="850">
        <v>0</v>
      </c>
    </row>
    <row r="666" spans="1:17" ht="14.4" customHeight="1" x14ac:dyDescent="0.3">
      <c r="A666" s="831" t="s">
        <v>590</v>
      </c>
      <c r="B666" s="832" t="s">
        <v>4500</v>
      </c>
      <c r="C666" s="832" t="s">
        <v>3464</v>
      </c>
      <c r="D666" s="832" t="s">
        <v>4511</v>
      </c>
      <c r="E666" s="832" t="s">
        <v>4512</v>
      </c>
      <c r="F666" s="849">
        <v>239</v>
      </c>
      <c r="G666" s="849">
        <v>1308764</v>
      </c>
      <c r="H666" s="849">
        <v>1.0482456140350878</v>
      </c>
      <c r="I666" s="849">
        <v>5476</v>
      </c>
      <c r="J666" s="849">
        <v>228</v>
      </c>
      <c r="K666" s="849">
        <v>1248528</v>
      </c>
      <c r="L666" s="849">
        <v>1</v>
      </c>
      <c r="M666" s="849">
        <v>5476</v>
      </c>
      <c r="N666" s="849">
        <v>239</v>
      </c>
      <c r="O666" s="849">
        <v>1308764</v>
      </c>
      <c r="P666" s="837">
        <v>1.0482456140350878</v>
      </c>
      <c r="Q666" s="850">
        <v>5476</v>
      </c>
    </row>
    <row r="667" spans="1:17" ht="14.4" customHeight="1" x14ac:dyDescent="0.3">
      <c r="A667" s="831" t="s">
        <v>590</v>
      </c>
      <c r="B667" s="832" t="s">
        <v>4500</v>
      </c>
      <c r="C667" s="832" t="s">
        <v>3464</v>
      </c>
      <c r="D667" s="832" t="s">
        <v>4372</v>
      </c>
      <c r="E667" s="832" t="s">
        <v>4373</v>
      </c>
      <c r="F667" s="849"/>
      <c r="G667" s="849"/>
      <c r="H667" s="849"/>
      <c r="I667" s="849"/>
      <c r="J667" s="849"/>
      <c r="K667" s="849"/>
      <c r="L667" s="849"/>
      <c r="M667" s="849"/>
      <c r="N667" s="849">
        <v>2</v>
      </c>
      <c r="O667" s="849">
        <v>0</v>
      </c>
      <c r="P667" s="837"/>
      <c r="Q667" s="850">
        <v>0</v>
      </c>
    </row>
    <row r="668" spans="1:17" ht="14.4" customHeight="1" x14ac:dyDescent="0.3">
      <c r="A668" s="831" t="s">
        <v>590</v>
      </c>
      <c r="B668" s="832" t="s">
        <v>4500</v>
      </c>
      <c r="C668" s="832" t="s">
        <v>3464</v>
      </c>
      <c r="D668" s="832" t="s">
        <v>3559</v>
      </c>
      <c r="E668" s="832" t="s">
        <v>3560</v>
      </c>
      <c r="F668" s="849"/>
      <c r="G668" s="849"/>
      <c r="H668" s="849"/>
      <c r="I668" s="849"/>
      <c r="J668" s="849"/>
      <c r="K668" s="849"/>
      <c r="L668" s="849"/>
      <c r="M668" s="849"/>
      <c r="N668" s="849">
        <v>1</v>
      </c>
      <c r="O668" s="849">
        <v>374</v>
      </c>
      <c r="P668" s="837"/>
      <c r="Q668" s="850">
        <v>374</v>
      </c>
    </row>
    <row r="669" spans="1:17" ht="14.4" customHeight="1" x14ac:dyDescent="0.3">
      <c r="A669" s="831" t="s">
        <v>590</v>
      </c>
      <c r="B669" s="832" t="s">
        <v>4500</v>
      </c>
      <c r="C669" s="832" t="s">
        <v>3464</v>
      </c>
      <c r="D669" s="832" t="s">
        <v>3559</v>
      </c>
      <c r="E669" s="832" t="s">
        <v>3561</v>
      </c>
      <c r="F669" s="849">
        <v>2</v>
      </c>
      <c r="G669" s="849">
        <v>744</v>
      </c>
      <c r="H669" s="849">
        <v>0.99731903485254692</v>
      </c>
      <c r="I669" s="849">
        <v>372</v>
      </c>
      <c r="J669" s="849">
        <v>2</v>
      </c>
      <c r="K669" s="849">
        <v>746</v>
      </c>
      <c r="L669" s="849">
        <v>1</v>
      </c>
      <c r="M669" s="849">
        <v>373</v>
      </c>
      <c r="N669" s="849">
        <v>2</v>
      </c>
      <c r="O669" s="849">
        <v>748</v>
      </c>
      <c r="P669" s="837">
        <v>1.0026809651474531</v>
      </c>
      <c r="Q669" s="850">
        <v>374</v>
      </c>
    </row>
    <row r="670" spans="1:17" ht="14.4" customHeight="1" x14ac:dyDescent="0.3">
      <c r="A670" s="831" t="s">
        <v>4513</v>
      </c>
      <c r="B670" s="832" t="s">
        <v>3476</v>
      </c>
      <c r="C670" s="832" t="s">
        <v>3464</v>
      </c>
      <c r="D670" s="832" t="s">
        <v>3492</v>
      </c>
      <c r="E670" s="832" t="s">
        <v>3493</v>
      </c>
      <c r="F670" s="849"/>
      <c r="G670" s="849"/>
      <c r="H670" s="849"/>
      <c r="I670" s="849"/>
      <c r="J670" s="849"/>
      <c r="K670" s="849"/>
      <c r="L670" s="849"/>
      <c r="M670" s="849"/>
      <c r="N670" s="849">
        <v>1</v>
      </c>
      <c r="O670" s="849">
        <v>37</v>
      </c>
      <c r="P670" s="837"/>
      <c r="Q670" s="850">
        <v>37</v>
      </c>
    </row>
    <row r="671" spans="1:17" ht="14.4" customHeight="1" x14ac:dyDescent="0.3">
      <c r="A671" s="831" t="s">
        <v>4513</v>
      </c>
      <c r="B671" s="832" t="s">
        <v>3476</v>
      </c>
      <c r="C671" s="832" t="s">
        <v>3464</v>
      </c>
      <c r="D671" s="832" t="s">
        <v>3515</v>
      </c>
      <c r="E671" s="832" t="s">
        <v>3517</v>
      </c>
      <c r="F671" s="849"/>
      <c r="G671" s="849"/>
      <c r="H671" s="849"/>
      <c r="I671" s="849"/>
      <c r="J671" s="849"/>
      <c r="K671" s="849"/>
      <c r="L671" s="849"/>
      <c r="M671" s="849"/>
      <c r="N671" s="849">
        <v>1</v>
      </c>
      <c r="O671" s="849">
        <v>252</v>
      </c>
      <c r="P671" s="837"/>
      <c r="Q671" s="850">
        <v>252</v>
      </c>
    </row>
    <row r="672" spans="1:17" ht="14.4" customHeight="1" x14ac:dyDescent="0.3">
      <c r="A672" s="831" t="s">
        <v>4513</v>
      </c>
      <c r="B672" s="832" t="s">
        <v>3476</v>
      </c>
      <c r="C672" s="832" t="s">
        <v>3464</v>
      </c>
      <c r="D672" s="832" t="s">
        <v>3518</v>
      </c>
      <c r="E672" s="832" t="s">
        <v>3519</v>
      </c>
      <c r="F672" s="849"/>
      <c r="G672" s="849"/>
      <c r="H672" s="849"/>
      <c r="I672" s="849"/>
      <c r="J672" s="849"/>
      <c r="K672" s="849"/>
      <c r="L672" s="849"/>
      <c r="M672" s="849"/>
      <c r="N672" s="849">
        <v>1</v>
      </c>
      <c r="O672" s="849">
        <v>127</v>
      </c>
      <c r="P672" s="837"/>
      <c r="Q672" s="850">
        <v>127</v>
      </c>
    </row>
    <row r="673" spans="1:17" ht="14.4" customHeight="1" x14ac:dyDescent="0.3">
      <c r="A673" s="831" t="s">
        <v>4514</v>
      </c>
      <c r="B673" s="832" t="s">
        <v>3476</v>
      </c>
      <c r="C673" s="832" t="s">
        <v>3464</v>
      </c>
      <c r="D673" s="832" t="s">
        <v>3515</v>
      </c>
      <c r="E673" s="832" t="s">
        <v>3517</v>
      </c>
      <c r="F673" s="849"/>
      <c r="G673" s="849"/>
      <c r="H673" s="849"/>
      <c r="I673" s="849"/>
      <c r="J673" s="849">
        <v>1</v>
      </c>
      <c r="K673" s="849">
        <v>251</v>
      </c>
      <c r="L673" s="849">
        <v>1</v>
      </c>
      <c r="M673" s="849">
        <v>251</v>
      </c>
      <c r="N673" s="849"/>
      <c r="O673" s="849"/>
      <c r="P673" s="837"/>
      <c r="Q673" s="850"/>
    </row>
    <row r="674" spans="1:17" ht="14.4" customHeight="1" x14ac:dyDescent="0.3">
      <c r="A674" s="831" t="s">
        <v>4515</v>
      </c>
      <c r="B674" s="832" t="s">
        <v>3476</v>
      </c>
      <c r="C674" s="832" t="s">
        <v>3464</v>
      </c>
      <c r="D674" s="832" t="s">
        <v>3515</v>
      </c>
      <c r="E674" s="832" t="s">
        <v>3517</v>
      </c>
      <c r="F674" s="849"/>
      <c r="G674" s="849"/>
      <c r="H674" s="849"/>
      <c r="I674" s="849"/>
      <c r="J674" s="849"/>
      <c r="K674" s="849"/>
      <c r="L674" s="849"/>
      <c r="M674" s="849"/>
      <c r="N674" s="849">
        <v>1</v>
      </c>
      <c r="O674" s="849">
        <v>252</v>
      </c>
      <c r="P674" s="837"/>
      <c r="Q674" s="850">
        <v>252</v>
      </c>
    </row>
    <row r="675" spans="1:17" ht="14.4" customHeight="1" x14ac:dyDescent="0.3">
      <c r="A675" s="831" t="s">
        <v>4516</v>
      </c>
      <c r="B675" s="832" t="s">
        <v>3476</v>
      </c>
      <c r="C675" s="832" t="s">
        <v>3464</v>
      </c>
      <c r="D675" s="832" t="s">
        <v>3492</v>
      </c>
      <c r="E675" s="832" t="s">
        <v>3493</v>
      </c>
      <c r="F675" s="849"/>
      <c r="G675" s="849"/>
      <c r="H675" s="849"/>
      <c r="I675" s="849"/>
      <c r="J675" s="849">
        <v>1</v>
      </c>
      <c r="K675" s="849">
        <v>37</v>
      </c>
      <c r="L675" s="849">
        <v>1</v>
      </c>
      <c r="M675" s="849">
        <v>37</v>
      </c>
      <c r="N675" s="849"/>
      <c r="O675" s="849"/>
      <c r="P675" s="837"/>
      <c r="Q675" s="850"/>
    </row>
    <row r="676" spans="1:17" ht="14.4" customHeight="1" x14ac:dyDescent="0.3">
      <c r="A676" s="831" t="s">
        <v>4516</v>
      </c>
      <c r="B676" s="832" t="s">
        <v>3476</v>
      </c>
      <c r="C676" s="832" t="s">
        <v>3464</v>
      </c>
      <c r="D676" s="832" t="s">
        <v>3515</v>
      </c>
      <c r="E676" s="832" t="s">
        <v>3516</v>
      </c>
      <c r="F676" s="849">
        <v>1</v>
      </c>
      <c r="G676" s="849">
        <v>251</v>
      </c>
      <c r="H676" s="849">
        <v>0.25</v>
      </c>
      <c r="I676" s="849">
        <v>251</v>
      </c>
      <c r="J676" s="849">
        <v>4</v>
      </c>
      <c r="K676" s="849">
        <v>1004</v>
      </c>
      <c r="L676" s="849">
        <v>1</v>
      </c>
      <c r="M676" s="849">
        <v>251</v>
      </c>
      <c r="N676" s="849">
        <v>2</v>
      </c>
      <c r="O676" s="849">
        <v>504</v>
      </c>
      <c r="P676" s="837">
        <v>0.50199203187250996</v>
      </c>
      <c r="Q676" s="850">
        <v>252</v>
      </c>
    </row>
    <row r="677" spans="1:17" ht="14.4" customHeight="1" x14ac:dyDescent="0.3">
      <c r="A677" s="831" t="s">
        <v>4516</v>
      </c>
      <c r="B677" s="832" t="s">
        <v>3476</v>
      </c>
      <c r="C677" s="832" t="s">
        <v>3464</v>
      </c>
      <c r="D677" s="832" t="s">
        <v>3515</v>
      </c>
      <c r="E677" s="832" t="s">
        <v>3517</v>
      </c>
      <c r="F677" s="849">
        <v>1</v>
      </c>
      <c r="G677" s="849">
        <v>251</v>
      </c>
      <c r="H677" s="849">
        <v>0.25</v>
      </c>
      <c r="I677" s="849">
        <v>251</v>
      </c>
      <c r="J677" s="849">
        <v>4</v>
      </c>
      <c r="K677" s="849">
        <v>1004</v>
      </c>
      <c r="L677" s="849">
        <v>1</v>
      </c>
      <c r="M677" s="849">
        <v>251</v>
      </c>
      <c r="N677" s="849">
        <v>2</v>
      </c>
      <c r="O677" s="849">
        <v>504</v>
      </c>
      <c r="P677" s="837">
        <v>0.50199203187250996</v>
      </c>
      <c r="Q677" s="850">
        <v>252</v>
      </c>
    </row>
    <row r="678" spans="1:17" ht="14.4" customHeight="1" x14ac:dyDescent="0.3">
      <c r="A678" s="831" t="s">
        <v>4516</v>
      </c>
      <c r="B678" s="832" t="s">
        <v>3476</v>
      </c>
      <c r="C678" s="832" t="s">
        <v>3464</v>
      </c>
      <c r="D678" s="832" t="s">
        <v>3518</v>
      </c>
      <c r="E678" s="832" t="s">
        <v>3519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127</v>
      </c>
      <c r="P678" s="837"/>
      <c r="Q678" s="850">
        <v>127</v>
      </c>
    </row>
    <row r="679" spans="1:17" ht="14.4" customHeight="1" x14ac:dyDescent="0.3">
      <c r="A679" s="831" t="s">
        <v>4516</v>
      </c>
      <c r="B679" s="832" t="s">
        <v>3476</v>
      </c>
      <c r="C679" s="832" t="s">
        <v>3464</v>
      </c>
      <c r="D679" s="832" t="s">
        <v>3518</v>
      </c>
      <c r="E679" s="832" t="s">
        <v>3520</v>
      </c>
      <c r="F679" s="849">
        <v>2</v>
      </c>
      <c r="G679" s="849">
        <v>252</v>
      </c>
      <c r="H679" s="849">
        <v>2</v>
      </c>
      <c r="I679" s="849">
        <v>126</v>
      </c>
      <c r="J679" s="849">
        <v>1</v>
      </c>
      <c r="K679" s="849">
        <v>126</v>
      </c>
      <c r="L679" s="849">
        <v>1</v>
      </c>
      <c r="M679" s="849">
        <v>126</v>
      </c>
      <c r="N679" s="849">
        <v>1</v>
      </c>
      <c r="O679" s="849">
        <v>127</v>
      </c>
      <c r="P679" s="837">
        <v>1.0079365079365079</v>
      </c>
      <c r="Q679" s="850">
        <v>127</v>
      </c>
    </row>
    <row r="680" spans="1:17" ht="14.4" customHeight="1" x14ac:dyDescent="0.3">
      <c r="A680" s="831" t="s">
        <v>4516</v>
      </c>
      <c r="B680" s="832" t="s">
        <v>3476</v>
      </c>
      <c r="C680" s="832" t="s">
        <v>3464</v>
      </c>
      <c r="D680" s="832" t="s">
        <v>3526</v>
      </c>
      <c r="E680" s="832" t="s">
        <v>3527</v>
      </c>
      <c r="F680" s="849"/>
      <c r="G680" s="849"/>
      <c r="H680" s="849"/>
      <c r="I680" s="849"/>
      <c r="J680" s="849"/>
      <c r="K680" s="849"/>
      <c r="L680" s="849"/>
      <c r="M680" s="849"/>
      <c r="N680" s="849">
        <v>2</v>
      </c>
      <c r="O680" s="849">
        <v>328</v>
      </c>
      <c r="P680" s="837"/>
      <c r="Q680" s="850">
        <v>164</v>
      </c>
    </row>
    <row r="681" spans="1:17" ht="14.4" customHeight="1" x14ac:dyDescent="0.3">
      <c r="A681" s="831" t="s">
        <v>4516</v>
      </c>
      <c r="B681" s="832" t="s">
        <v>3476</v>
      </c>
      <c r="C681" s="832" t="s">
        <v>3464</v>
      </c>
      <c r="D681" s="832" t="s">
        <v>3526</v>
      </c>
      <c r="E681" s="832" t="s">
        <v>3528</v>
      </c>
      <c r="F681" s="849"/>
      <c r="G681" s="849"/>
      <c r="H681" s="849"/>
      <c r="I681" s="849"/>
      <c r="J681" s="849">
        <v>1</v>
      </c>
      <c r="K681" s="849">
        <v>163</v>
      </c>
      <c r="L681" s="849">
        <v>1</v>
      </c>
      <c r="M681" s="849">
        <v>163</v>
      </c>
      <c r="N681" s="849"/>
      <c r="O681" s="849"/>
      <c r="P681" s="837"/>
      <c r="Q681" s="850"/>
    </row>
    <row r="682" spans="1:17" ht="14.4" customHeight="1" x14ac:dyDescent="0.3">
      <c r="A682" s="831" t="s">
        <v>4516</v>
      </c>
      <c r="B682" s="832" t="s">
        <v>3476</v>
      </c>
      <c r="C682" s="832" t="s">
        <v>3464</v>
      </c>
      <c r="D682" s="832" t="s">
        <v>3469</v>
      </c>
      <c r="E682" s="832" t="s">
        <v>3538</v>
      </c>
      <c r="F682" s="849"/>
      <c r="G682" s="849"/>
      <c r="H682" s="849"/>
      <c r="I682" s="849"/>
      <c r="J682" s="849"/>
      <c r="K682" s="849"/>
      <c r="L682" s="849"/>
      <c r="M682" s="849"/>
      <c r="N682" s="849">
        <v>2</v>
      </c>
      <c r="O682" s="849">
        <v>172</v>
      </c>
      <c r="P682" s="837"/>
      <c r="Q682" s="850">
        <v>86</v>
      </c>
    </row>
    <row r="683" spans="1:17" ht="14.4" customHeight="1" x14ac:dyDescent="0.3">
      <c r="A683" s="831" t="s">
        <v>4516</v>
      </c>
      <c r="B683" s="832" t="s">
        <v>3476</v>
      </c>
      <c r="C683" s="832" t="s">
        <v>3464</v>
      </c>
      <c r="D683" s="832" t="s">
        <v>3469</v>
      </c>
      <c r="E683" s="832" t="s">
        <v>3470</v>
      </c>
      <c r="F683" s="849"/>
      <c r="G683" s="849"/>
      <c r="H683" s="849"/>
      <c r="I683" s="849"/>
      <c r="J683" s="849">
        <v>1</v>
      </c>
      <c r="K683" s="849">
        <v>86</v>
      </c>
      <c r="L683" s="849">
        <v>1</v>
      </c>
      <c r="M683" s="849">
        <v>86</v>
      </c>
      <c r="N683" s="849"/>
      <c r="O683" s="849"/>
      <c r="P683" s="837"/>
      <c r="Q683" s="850"/>
    </row>
    <row r="684" spans="1:17" ht="14.4" customHeight="1" x14ac:dyDescent="0.3">
      <c r="A684" s="831" t="s">
        <v>4516</v>
      </c>
      <c r="B684" s="832" t="s">
        <v>3476</v>
      </c>
      <c r="C684" s="832" t="s">
        <v>3464</v>
      </c>
      <c r="D684" s="832" t="s">
        <v>3583</v>
      </c>
      <c r="E684" s="832" t="s">
        <v>3584</v>
      </c>
      <c r="F684" s="849"/>
      <c r="G684" s="849"/>
      <c r="H684" s="849"/>
      <c r="I684" s="849"/>
      <c r="J684" s="849">
        <v>1</v>
      </c>
      <c r="K684" s="849">
        <v>86</v>
      </c>
      <c r="L684" s="849">
        <v>1</v>
      </c>
      <c r="M684" s="849">
        <v>86</v>
      </c>
      <c r="N684" s="849"/>
      <c r="O684" s="849"/>
      <c r="P684" s="837"/>
      <c r="Q684" s="850"/>
    </row>
    <row r="685" spans="1:17" ht="14.4" customHeight="1" x14ac:dyDescent="0.3">
      <c r="A685" s="831" t="s">
        <v>4516</v>
      </c>
      <c r="B685" s="832" t="s">
        <v>3476</v>
      </c>
      <c r="C685" s="832" t="s">
        <v>3464</v>
      </c>
      <c r="D685" s="832" t="s">
        <v>3583</v>
      </c>
      <c r="E685" s="832" t="s">
        <v>3585</v>
      </c>
      <c r="F685" s="849"/>
      <c r="G685" s="849"/>
      <c r="H685" s="849"/>
      <c r="I685" s="849"/>
      <c r="J685" s="849"/>
      <c r="K685" s="849"/>
      <c r="L685" s="849"/>
      <c r="M685" s="849"/>
      <c r="N685" s="849">
        <v>1</v>
      </c>
      <c r="O685" s="849">
        <v>87</v>
      </c>
      <c r="P685" s="837"/>
      <c r="Q685" s="850">
        <v>87</v>
      </c>
    </row>
    <row r="686" spans="1:17" ht="14.4" customHeight="1" x14ac:dyDescent="0.3">
      <c r="A686" s="831" t="s">
        <v>4517</v>
      </c>
      <c r="B686" s="832" t="s">
        <v>3476</v>
      </c>
      <c r="C686" s="832" t="s">
        <v>3464</v>
      </c>
      <c r="D686" s="832" t="s">
        <v>3515</v>
      </c>
      <c r="E686" s="832" t="s">
        <v>3516</v>
      </c>
      <c r="F686" s="849"/>
      <c r="G686" s="849"/>
      <c r="H686" s="849"/>
      <c r="I686" s="849"/>
      <c r="J686" s="849"/>
      <c r="K686" s="849"/>
      <c r="L686" s="849"/>
      <c r="M686" s="849"/>
      <c r="N686" s="849">
        <v>1</v>
      </c>
      <c r="O686" s="849">
        <v>252</v>
      </c>
      <c r="P686" s="837"/>
      <c r="Q686" s="850">
        <v>252</v>
      </c>
    </row>
    <row r="687" spans="1:17" ht="14.4" customHeight="1" x14ac:dyDescent="0.3">
      <c r="A687" s="831" t="s">
        <v>4517</v>
      </c>
      <c r="B687" s="832" t="s">
        <v>3476</v>
      </c>
      <c r="C687" s="832" t="s">
        <v>3464</v>
      </c>
      <c r="D687" s="832" t="s">
        <v>3518</v>
      </c>
      <c r="E687" s="832" t="s">
        <v>3519</v>
      </c>
      <c r="F687" s="849"/>
      <c r="G687" s="849"/>
      <c r="H687" s="849"/>
      <c r="I687" s="849"/>
      <c r="J687" s="849">
        <v>1</v>
      </c>
      <c r="K687" s="849">
        <v>126</v>
      </c>
      <c r="L687" s="849">
        <v>1</v>
      </c>
      <c r="M687" s="849">
        <v>126</v>
      </c>
      <c r="N687" s="849">
        <v>3</v>
      </c>
      <c r="O687" s="849">
        <v>381</v>
      </c>
      <c r="P687" s="837">
        <v>3.0238095238095237</v>
      </c>
      <c r="Q687" s="850">
        <v>127</v>
      </c>
    </row>
    <row r="688" spans="1:17" ht="14.4" customHeight="1" x14ac:dyDescent="0.3">
      <c r="A688" s="831" t="s">
        <v>4518</v>
      </c>
      <c r="B688" s="832" t="s">
        <v>3476</v>
      </c>
      <c r="C688" s="832" t="s">
        <v>3464</v>
      </c>
      <c r="D688" s="832" t="s">
        <v>3515</v>
      </c>
      <c r="E688" s="832" t="s">
        <v>3517</v>
      </c>
      <c r="F688" s="849"/>
      <c r="G688" s="849"/>
      <c r="H688" s="849"/>
      <c r="I688" s="849"/>
      <c r="J688" s="849">
        <v>1</v>
      </c>
      <c r="K688" s="849">
        <v>251</v>
      </c>
      <c r="L688" s="849">
        <v>1</v>
      </c>
      <c r="M688" s="849">
        <v>251</v>
      </c>
      <c r="N688" s="849">
        <v>1</v>
      </c>
      <c r="O688" s="849">
        <v>252</v>
      </c>
      <c r="P688" s="837">
        <v>1.0039840637450199</v>
      </c>
      <c r="Q688" s="850">
        <v>252</v>
      </c>
    </row>
    <row r="689" spans="1:17" ht="14.4" customHeight="1" x14ac:dyDescent="0.3">
      <c r="A689" s="831" t="s">
        <v>4518</v>
      </c>
      <c r="B689" s="832" t="s">
        <v>3476</v>
      </c>
      <c r="C689" s="832" t="s">
        <v>3464</v>
      </c>
      <c r="D689" s="832" t="s">
        <v>3518</v>
      </c>
      <c r="E689" s="832" t="s">
        <v>3520</v>
      </c>
      <c r="F689" s="849"/>
      <c r="G689" s="849"/>
      <c r="H689" s="849"/>
      <c r="I689" s="849"/>
      <c r="J689" s="849">
        <v>1</v>
      </c>
      <c r="K689" s="849">
        <v>126</v>
      </c>
      <c r="L689" s="849">
        <v>1</v>
      </c>
      <c r="M689" s="849">
        <v>126</v>
      </c>
      <c r="N689" s="849">
        <v>1</v>
      </c>
      <c r="O689" s="849">
        <v>127</v>
      </c>
      <c r="P689" s="837">
        <v>1.0079365079365079</v>
      </c>
      <c r="Q689" s="850">
        <v>127</v>
      </c>
    </row>
    <row r="690" spans="1:17" ht="14.4" customHeight="1" x14ac:dyDescent="0.3">
      <c r="A690" s="831" t="s">
        <v>4519</v>
      </c>
      <c r="B690" s="832" t="s">
        <v>3476</v>
      </c>
      <c r="C690" s="832" t="s">
        <v>3464</v>
      </c>
      <c r="D690" s="832" t="s">
        <v>3518</v>
      </c>
      <c r="E690" s="832" t="s">
        <v>3520</v>
      </c>
      <c r="F690" s="849"/>
      <c r="G690" s="849"/>
      <c r="H690" s="849"/>
      <c r="I690" s="849"/>
      <c r="J690" s="849"/>
      <c r="K690" s="849"/>
      <c r="L690" s="849"/>
      <c r="M690" s="849"/>
      <c r="N690" s="849">
        <v>3</v>
      </c>
      <c r="O690" s="849">
        <v>381</v>
      </c>
      <c r="P690" s="837"/>
      <c r="Q690" s="850">
        <v>127</v>
      </c>
    </row>
    <row r="691" spans="1:17" ht="14.4" customHeight="1" x14ac:dyDescent="0.3">
      <c r="A691" s="831" t="s">
        <v>4520</v>
      </c>
      <c r="B691" s="832" t="s">
        <v>3476</v>
      </c>
      <c r="C691" s="832" t="s">
        <v>3464</v>
      </c>
      <c r="D691" s="832" t="s">
        <v>3515</v>
      </c>
      <c r="E691" s="832" t="s">
        <v>3517</v>
      </c>
      <c r="F691" s="849">
        <v>1</v>
      </c>
      <c r="G691" s="849">
        <v>251</v>
      </c>
      <c r="H691" s="849"/>
      <c r="I691" s="849">
        <v>251</v>
      </c>
      <c r="J691" s="849"/>
      <c r="K691" s="849"/>
      <c r="L691" s="849"/>
      <c r="M691" s="849"/>
      <c r="N691" s="849"/>
      <c r="O691" s="849"/>
      <c r="P691" s="837"/>
      <c r="Q691" s="850"/>
    </row>
    <row r="692" spans="1:17" ht="14.4" customHeight="1" x14ac:dyDescent="0.3">
      <c r="A692" s="831" t="s">
        <v>4520</v>
      </c>
      <c r="B692" s="832" t="s">
        <v>3476</v>
      </c>
      <c r="C692" s="832" t="s">
        <v>3464</v>
      </c>
      <c r="D692" s="832" t="s">
        <v>3518</v>
      </c>
      <c r="E692" s="832" t="s">
        <v>3519</v>
      </c>
      <c r="F692" s="849">
        <v>3</v>
      </c>
      <c r="G692" s="849">
        <v>378</v>
      </c>
      <c r="H692" s="849">
        <v>0.75</v>
      </c>
      <c r="I692" s="849">
        <v>126</v>
      </c>
      <c r="J692" s="849">
        <v>4</v>
      </c>
      <c r="K692" s="849">
        <v>504</v>
      </c>
      <c r="L692" s="849">
        <v>1</v>
      </c>
      <c r="M692" s="849">
        <v>126</v>
      </c>
      <c r="N692" s="849">
        <v>2</v>
      </c>
      <c r="O692" s="849">
        <v>254</v>
      </c>
      <c r="P692" s="837">
        <v>0.50396825396825395</v>
      </c>
      <c r="Q692" s="850">
        <v>127</v>
      </c>
    </row>
    <row r="693" spans="1:17" ht="14.4" customHeight="1" x14ac:dyDescent="0.3">
      <c r="A693" s="831" t="s">
        <v>4520</v>
      </c>
      <c r="B693" s="832" t="s">
        <v>3476</v>
      </c>
      <c r="C693" s="832" t="s">
        <v>3464</v>
      </c>
      <c r="D693" s="832" t="s">
        <v>3518</v>
      </c>
      <c r="E693" s="832" t="s">
        <v>3520</v>
      </c>
      <c r="F693" s="849">
        <v>2</v>
      </c>
      <c r="G693" s="849">
        <v>252</v>
      </c>
      <c r="H693" s="849">
        <v>1</v>
      </c>
      <c r="I693" s="849">
        <v>126</v>
      </c>
      <c r="J693" s="849">
        <v>2</v>
      </c>
      <c r="K693" s="849">
        <v>252</v>
      </c>
      <c r="L693" s="849">
        <v>1</v>
      </c>
      <c r="M693" s="849">
        <v>126</v>
      </c>
      <c r="N693" s="849">
        <v>4</v>
      </c>
      <c r="O693" s="849">
        <v>508</v>
      </c>
      <c r="P693" s="837">
        <v>2.0158730158730158</v>
      </c>
      <c r="Q693" s="850">
        <v>127</v>
      </c>
    </row>
    <row r="694" spans="1:17" ht="14.4" customHeight="1" x14ac:dyDescent="0.3">
      <c r="A694" s="831" t="s">
        <v>4520</v>
      </c>
      <c r="B694" s="832" t="s">
        <v>3476</v>
      </c>
      <c r="C694" s="832" t="s">
        <v>3464</v>
      </c>
      <c r="D694" s="832" t="s">
        <v>3526</v>
      </c>
      <c r="E694" s="832" t="s">
        <v>3527</v>
      </c>
      <c r="F694" s="849"/>
      <c r="G694" s="849"/>
      <c r="H694" s="849"/>
      <c r="I694" s="849"/>
      <c r="J694" s="849">
        <v>1</v>
      </c>
      <c r="K694" s="849">
        <v>163</v>
      </c>
      <c r="L694" s="849">
        <v>1</v>
      </c>
      <c r="M694" s="849">
        <v>163</v>
      </c>
      <c r="N694" s="849"/>
      <c r="O694" s="849"/>
      <c r="P694" s="837"/>
      <c r="Q694" s="850"/>
    </row>
    <row r="695" spans="1:17" ht="14.4" customHeight="1" x14ac:dyDescent="0.3">
      <c r="A695" s="831" t="s">
        <v>4520</v>
      </c>
      <c r="B695" s="832" t="s">
        <v>3476</v>
      </c>
      <c r="C695" s="832" t="s">
        <v>3464</v>
      </c>
      <c r="D695" s="832" t="s">
        <v>3526</v>
      </c>
      <c r="E695" s="832" t="s">
        <v>3528</v>
      </c>
      <c r="F695" s="849"/>
      <c r="G695" s="849"/>
      <c r="H695" s="849"/>
      <c r="I695" s="849"/>
      <c r="J695" s="849">
        <v>1</v>
      </c>
      <c r="K695" s="849">
        <v>163</v>
      </c>
      <c r="L695" s="849">
        <v>1</v>
      </c>
      <c r="M695" s="849">
        <v>163</v>
      </c>
      <c r="N695" s="849"/>
      <c r="O695" s="849"/>
      <c r="P695" s="837"/>
      <c r="Q695" s="850"/>
    </row>
    <row r="696" spans="1:17" ht="14.4" customHeight="1" x14ac:dyDescent="0.3">
      <c r="A696" s="831" t="s">
        <v>4520</v>
      </c>
      <c r="B696" s="832" t="s">
        <v>3476</v>
      </c>
      <c r="C696" s="832" t="s">
        <v>3464</v>
      </c>
      <c r="D696" s="832" t="s">
        <v>3469</v>
      </c>
      <c r="E696" s="832" t="s">
        <v>3538</v>
      </c>
      <c r="F696" s="849"/>
      <c r="G696" s="849"/>
      <c r="H696" s="849"/>
      <c r="I696" s="849"/>
      <c r="J696" s="849">
        <v>1</v>
      </c>
      <c r="K696" s="849">
        <v>86</v>
      </c>
      <c r="L696" s="849">
        <v>1</v>
      </c>
      <c r="M696" s="849">
        <v>86</v>
      </c>
      <c r="N696" s="849"/>
      <c r="O696" s="849"/>
      <c r="P696" s="837"/>
      <c r="Q696" s="850"/>
    </row>
    <row r="697" spans="1:17" ht="14.4" customHeight="1" x14ac:dyDescent="0.3">
      <c r="A697" s="831" t="s">
        <v>4520</v>
      </c>
      <c r="B697" s="832" t="s">
        <v>3476</v>
      </c>
      <c r="C697" s="832" t="s">
        <v>3464</v>
      </c>
      <c r="D697" s="832" t="s">
        <v>3469</v>
      </c>
      <c r="E697" s="832" t="s">
        <v>3470</v>
      </c>
      <c r="F697" s="849">
        <v>1</v>
      </c>
      <c r="G697" s="849">
        <v>86</v>
      </c>
      <c r="H697" s="849"/>
      <c r="I697" s="849">
        <v>86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4521</v>
      </c>
      <c r="B698" s="832" t="s">
        <v>3476</v>
      </c>
      <c r="C698" s="832" t="s">
        <v>3464</v>
      </c>
      <c r="D698" s="832" t="s">
        <v>3492</v>
      </c>
      <c r="E698" s="832" t="s">
        <v>3494</v>
      </c>
      <c r="F698" s="849">
        <v>1</v>
      </c>
      <c r="G698" s="849">
        <v>37</v>
      </c>
      <c r="H698" s="849"/>
      <c r="I698" s="849">
        <v>37</v>
      </c>
      <c r="J698" s="849"/>
      <c r="K698" s="849"/>
      <c r="L698" s="849"/>
      <c r="M698" s="849"/>
      <c r="N698" s="849"/>
      <c r="O698" s="849"/>
      <c r="P698" s="837"/>
      <c r="Q698" s="850"/>
    </row>
    <row r="699" spans="1:17" ht="14.4" customHeight="1" x14ac:dyDescent="0.3">
      <c r="A699" s="831" t="s">
        <v>4521</v>
      </c>
      <c r="B699" s="832" t="s">
        <v>3476</v>
      </c>
      <c r="C699" s="832" t="s">
        <v>3464</v>
      </c>
      <c r="D699" s="832" t="s">
        <v>3515</v>
      </c>
      <c r="E699" s="832" t="s">
        <v>3516</v>
      </c>
      <c r="F699" s="849"/>
      <c r="G699" s="849"/>
      <c r="H699" s="849"/>
      <c r="I699" s="849"/>
      <c r="J699" s="849">
        <v>1</v>
      </c>
      <c r="K699" s="849">
        <v>251</v>
      </c>
      <c r="L699" s="849">
        <v>1</v>
      </c>
      <c r="M699" s="849">
        <v>251</v>
      </c>
      <c r="N699" s="849"/>
      <c r="O699" s="849"/>
      <c r="P699" s="837"/>
      <c r="Q699" s="850"/>
    </row>
    <row r="700" spans="1:17" ht="14.4" customHeight="1" x14ac:dyDescent="0.3">
      <c r="A700" s="831" t="s">
        <v>4521</v>
      </c>
      <c r="B700" s="832" t="s">
        <v>3476</v>
      </c>
      <c r="C700" s="832" t="s">
        <v>3464</v>
      </c>
      <c r="D700" s="832" t="s">
        <v>3515</v>
      </c>
      <c r="E700" s="832" t="s">
        <v>3517</v>
      </c>
      <c r="F700" s="849"/>
      <c r="G700" s="849"/>
      <c r="H700" s="849"/>
      <c r="I700" s="849"/>
      <c r="J700" s="849">
        <v>1</v>
      </c>
      <c r="K700" s="849">
        <v>251</v>
      </c>
      <c r="L700" s="849">
        <v>1</v>
      </c>
      <c r="M700" s="849">
        <v>251</v>
      </c>
      <c r="N700" s="849">
        <v>2</v>
      </c>
      <c r="O700" s="849">
        <v>504</v>
      </c>
      <c r="P700" s="837">
        <v>2.0079681274900398</v>
      </c>
      <c r="Q700" s="850">
        <v>252</v>
      </c>
    </row>
    <row r="701" spans="1:17" ht="14.4" customHeight="1" x14ac:dyDescent="0.3">
      <c r="A701" s="831" t="s">
        <v>4521</v>
      </c>
      <c r="B701" s="832" t="s">
        <v>3476</v>
      </c>
      <c r="C701" s="832" t="s">
        <v>3464</v>
      </c>
      <c r="D701" s="832" t="s">
        <v>3518</v>
      </c>
      <c r="E701" s="832" t="s">
        <v>3519</v>
      </c>
      <c r="F701" s="849">
        <v>1</v>
      </c>
      <c r="G701" s="849">
        <v>126</v>
      </c>
      <c r="H701" s="849"/>
      <c r="I701" s="849">
        <v>126</v>
      </c>
      <c r="J701" s="849"/>
      <c r="K701" s="849"/>
      <c r="L701" s="849"/>
      <c r="M701" s="849"/>
      <c r="N701" s="849"/>
      <c r="O701" s="849"/>
      <c r="P701" s="837"/>
      <c r="Q701" s="850"/>
    </row>
    <row r="702" spans="1:17" ht="14.4" customHeight="1" x14ac:dyDescent="0.3">
      <c r="A702" s="831" t="s">
        <v>4521</v>
      </c>
      <c r="B702" s="832" t="s">
        <v>3476</v>
      </c>
      <c r="C702" s="832" t="s">
        <v>3464</v>
      </c>
      <c r="D702" s="832" t="s">
        <v>3518</v>
      </c>
      <c r="E702" s="832" t="s">
        <v>3520</v>
      </c>
      <c r="F702" s="849">
        <v>1</v>
      </c>
      <c r="G702" s="849">
        <v>126</v>
      </c>
      <c r="H702" s="849"/>
      <c r="I702" s="849">
        <v>126</v>
      </c>
      <c r="J702" s="849"/>
      <c r="K702" s="849"/>
      <c r="L702" s="849"/>
      <c r="M702" s="849"/>
      <c r="N702" s="849">
        <v>1</v>
      </c>
      <c r="O702" s="849">
        <v>127</v>
      </c>
      <c r="P702" s="837"/>
      <c r="Q702" s="850">
        <v>127</v>
      </c>
    </row>
    <row r="703" spans="1:17" ht="14.4" customHeight="1" x14ac:dyDescent="0.3">
      <c r="A703" s="831" t="s">
        <v>4521</v>
      </c>
      <c r="B703" s="832" t="s">
        <v>3476</v>
      </c>
      <c r="C703" s="832" t="s">
        <v>3464</v>
      </c>
      <c r="D703" s="832" t="s">
        <v>3526</v>
      </c>
      <c r="E703" s="832" t="s">
        <v>3528</v>
      </c>
      <c r="F703" s="849"/>
      <c r="G703" s="849"/>
      <c r="H703" s="849"/>
      <c r="I703" s="849"/>
      <c r="J703" s="849">
        <v>1</v>
      </c>
      <c r="K703" s="849">
        <v>163</v>
      </c>
      <c r="L703" s="849">
        <v>1</v>
      </c>
      <c r="M703" s="849">
        <v>163</v>
      </c>
      <c r="N703" s="849"/>
      <c r="O703" s="849"/>
      <c r="P703" s="837"/>
      <c r="Q703" s="850"/>
    </row>
    <row r="704" spans="1:17" ht="14.4" customHeight="1" x14ac:dyDescent="0.3">
      <c r="A704" s="831" t="s">
        <v>4521</v>
      </c>
      <c r="B704" s="832" t="s">
        <v>3476</v>
      </c>
      <c r="C704" s="832" t="s">
        <v>3464</v>
      </c>
      <c r="D704" s="832" t="s">
        <v>3469</v>
      </c>
      <c r="E704" s="832" t="s">
        <v>3470</v>
      </c>
      <c r="F704" s="849"/>
      <c r="G704" s="849"/>
      <c r="H704" s="849"/>
      <c r="I704" s="849"/>
      <c r="J704" s="849">
        <v>1</v>
      </c>
      <c r="K704" s="849">
        <v>86</v>
      </c>
      <c r="L704" s="849">
        <v>1</v>
      </c>
      <c r="M704" s="849">
        <v>86</v>
      </c>
      <c r="N704" s="849"/>
      <c r="O704" s="849"/>
      <c r="P704" s="837"/>
      <c r="Q704" s="850"/>
    </row>
    <row r="705" spans="1:17" ht="14.4" customHeight="1" x14ac:dyDescent="0.3">
      <c r="A705" s="831" t="s">
        <v>4522</v>
      </c>
      <c r="B705" s="832" t="s">
        <v>3476</v>
      </c>
      <c r="C705" s="832" t="s">
        <v>3464</v>
      </c>
      <c r="D705" s="832" t="s">
        <v>3492</v>
      </c>
      <c r="E705" s="832" t="s">
        <v>3494</v>
      </c>
      <c r="F705" s="849"/>
      <c r="G705" s="849"/>
      <c r="H705" s="849"/>
      <c r="I705" s="849"/>
      <c r="J705" s="849"/>
      <c r="K705" s="849"/>
      <c r="L705" s="849"/>
      <c r="M705" s="849"/>
      <c r="N705" s="849">
        <v>1</v>
      </c>
      <c r="O705" s="849">
        <v>37</v>
      </c>
      <c r="P705" s="837"/>
      <c r="Q705" s="850">
        <v>37</v>
      </c>
    </row>
    <row r="706" spans="1:17" ht="14.4" customHeight="1" x14ac:dyDescent="0.3">
      <c r="A706" s="831" t="s">
        <v>4522</v>
      </c>
      <c r="B706" s="832" t="s">
        <v>3476</v>
      </c>
      <c r="C706" s="832" t="s">
        <v>3464</v>
      </c>
      <c r="D706" s="832" t="s">
        <v>3515</v>
      </c>
      <c r="E706" s="832" t="s">
        <v>3516</v>
      </c>
      <c r="F706" s="849"/>
      <c r="G706" s="849"/>
      <c r="H706" s="849"/>
      <c r="I706" s="849"/>
      <c r="J706" s="849"/>
      <c r="K706" s="849"/>
      <c r="L706" s="849"/>
      <c r="M706" s="849"/>
      <c r="N706" s="849">
        <v>1</v>
      </c>
      <c r="O706" s="849">
        <v>252</v>
      </c>
      <c r="P706" s="837"/>
      <c r="Q706" s="850">
        <v>252</v>
      </c>
    </row>
    <row r="707" spans="1:17" ht="14.4" customHeight="1" x14ac:dyDescent="0.3">
      <c r="A707" s="831" t="s">
        <v>4522</v>
      </c>
      <c r="B707" s="832" t="s">
        <v>3476</v>
      </c>
      <c r="C707" s="832" t="s">
        <v>3464</v>
      </c>
      <c r="D707" s="832" t="s">
        <v>3515</v>
      </c>
      <c r="E707" s="832" t="s">
        <v>3517</v>
      </c>
      <c r="F707" s="849">
        <v>1</v>
      </c>
      <c r="G707" s="849">
        <v>251</v>
      </c>
      <c r="H707" s="849"/>
      <c r="I707" s="849">
        <v>251</v>
      </c>
      <c r="J707" s="849"/>
      <c r="K707" s="849"/>
      <c r="L707" s="849"/>
      <c r="M707" s="849"/>
      <c r="N707" s="849"/>
      <c r="O707" s="849"/>
      <c r="P707" s="837"/>
      <c r="Q707" s="850"/>
    </row>
    <row r="708" spans="1:17" ht="14.4" customHeight="1" x14ac:dyDescent="0.3">
      <c r="A708" s="831" t="s">
        <v>4523</v>
      </c>
      <c r="B708" s="832" t="s">
        <v>3476</v>
      </c>
      <c r="C708" s="832" t="s">
        <v>3464</v>
      </c>
      <c r="D708" s="832" t="s">
        <v>3515</v>
      </c>
      <c r="E708" s="832" t="s">
        <v>3516</v>
      </c>
      <c r="F708" s="849">
        <v>1</v>
      </c>
      <c r="G708" s="849">
        <v>251</v>
      </c>
      <c r="H708" s="849">
        <v>1</v>
      </c>
      <c r="I708" s="849">
        <v>251</v>
      </c>
      <c r="J708" s="849">
        <v>1</v>
      </c>
      <c r="K708" s="849">
        <v>251</v>
      </c>
      <c r="L708" s="849">
        <v>1</v>
      </c>
      <c r="M708" s="849">
        <v>251</v>
      </c>
      <c r="N708" s="849"/>
      <c r="O708" s="849"/>
      <c r="P708" s="837"/>
      <c r="Q708" s="850"/>
    </row>
    <row r="709" spans="1:17" ht="14.4" customHeight="1" x14ac:dyDescent="0.3">
      <c r="A709" s="831" t="s">
        <v>4523</v>
      </c>
      <c r="B709" s="832" t="s">
        <v>3476</v>
      </c>
      <c r="C709" s="832" t="s">
        <v>3464</v>
      </c>
      <c r="D709" s="832" t="s">
        <v>3515</v>
      </c>
      <c r="E709" s="832" t="s">
        <v>3517</v>
      </c>
      <c r="F709" s="849">
        <v>1</v>
      </c>
      <c r="G709" s="849">
        <v>251</v>
      </c>
      <c r="H709" s="849">
        <v>0.5</v>
      </c>
      <c r="I709" s="849">
        <v>251</v>
      </c>
      <c r="J709" s="849">
        <v>2</v>
      </c>
      <c r="K709" s="849">
        <v>502</v>
      </c>
      <c r="L709" s="849">
        <v>1</v>
      </c>
      <c r="M709" s="849">
        <v>251</v>
      </c>
      <c r="N709" s="849"/>
      <c r="O709" s="849"/>
      <c r="P709" s="837"/>
      <c r="Q709" s="850"/>
    </row>
    <row r="710" spans="1:17" ht="14.4" customHeight="1" x14ac:dyDescent="0.3">
      <c r="A710" s="831" t="s">
        <v>4523</v>
      </c>
      <c r="B710" s="832" t="s">
        <v>3476</v>
      </c>
      <c r="C710" s="832" t="s">
        <v>3464</v>
      </c>
      <c r="D710" s="832" t="s">
        <v>3518</v>
      </c>
      <c r="E710" s="832" t="s">
        <v>3520</v>
      </c>
      <c r="F710" s="849"/>
      <c r="G710" s="849"/>
      <c r="H710" s="849"/>
      <c r="I710" s="849"/>
      <c r="J710" s="849">
        <v>1</v>
      </c>
      <c r="K710" s="849">
        <v>126</v>
      </c>
      <c r="L710" s="849">
        <v>1</v>
      </c>
      <c r="M710" s="849">
        <v>126</v>
      </c>
      <c r="N710" s="849"/>
      <c r="O710" s="849"/>
      <c r="P710" s="837"/>
      <c r="Q710" s="850"/>
    </row>
    <row r="711" spans="1:17" ht="14.4" customHeight="1" x14ac:dyDescent="0.3">
      <c r="A711" s="831" t="s">
        <v>4524</v>
      </c>
      <c r="B711" s="832" t="s">
        <v>3476</v>
      </c>
      <c r="C711" s="832" t="s">
        <v>3464</v>
      </c>
      <c r="D711" s="832" t="s">
        <v>3518</v>
      </c>
      <c r="E711" s="832" t="s">
        <v>3519</v>
      </c>
      <c r="F711" s="849"/>
      <c r="G711" s="849"/>
      <c r="H711" s="849"/>
      <c r="I711" s="849"/>
      <c r="J711" s="849"/>
      <c r="K711" s="849"/>
      <c r="L711" s="849"/>
      <c r="M711" s="849"/>
      <c r="N711" s="849">
        <v>3</v>
      </c>
      <c r="O711" s="849">
        <v>381</v>
      </c>
      <c r="P711" s="837"/>
      <c r="Q711" s="850">
        <v>127</v>
      </c>
    </row>
    <row r="712" spans="1:17" ht="14.4" customHeight="1" thickBot="1" x14ac:dyDescent="0.35">
      <c r="A712" s="839" t="s">
        <v>4524</v>
      </c>
      <c r="B712" s="840" t="s">
        <v>3476</v>
      </c>
      <c r="C712" s="840" t="s">
        <v>3464</v>
      </c>
      <c r="D712" s="840" t="s">
        <v>3518</v>
      </c>
      <c r="E712" s="840" t="s">
        <v>3520</v>
      </c>
      <c r="F712" s="851"/>
      <c r="G712" s="851"/>
      <c r="H712" s="851"/>
      <c r="I712" s="851"/>
      <c r="J712" s="851"/>
      <c r="K712" s="851"/>
      <c r="L712" s="851"/>
      <c r="M712" s="851"/>
      <c r="N712" s="851">
        <v>1</v>
      </c>
      <c r="O712" s="851">
        <v>127</v>
      </c>
      <c r="P712" s="845"/>
      <c r="Q712" s="852">
        <v>127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2017</v>
      </c>
      <c r="D4" s="125">
        <v>2018</v>
      </c>
      <c r="E4" s="418" t="s">
        <v>257</v>
      </c>
      <c r="F4" s="419" t="s">
        <v>2</v>
      </c>
      <c r="G4" s="124">
        <v>2015</v>
      </c>
      <c r="H4" s="125">
        <v>2017</v>
      </c>
      <c r="I4" s="125">
        <v>2018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" hidden="1" customHeight="1" outlineLevel="1" x14ac:dyDescent="0.3">
      <c r="A5" s="440" t="s">
        <v>167</v>
      </c>
      <c r="B5" s="119">
        <v>252.72</v>
      </c>
      <c r="C5" s="114">
        <v>263.01100000000002</v>
      </c>
      <c r="D5" s="114">
        <v>289.33100000000002</v>
      </c>
      <c r="E5" s="424">
        <f>IF(OR(D5=0,B5=0),"",D5/B5)</f>
        <v>1.1448678379233936</v>
      </c>
      <c r="F5" s="129">
        <f>IF(OR(D5=0,C5=0),"",D5/C5)</f>
        <v>1.1000718601123147</v>
      </c>
      <c r="G5" s="130">
        <v>140</v>
      </c>
      <c r="H5" s="114">
        <v>140</v>
      </c>
      <c r="I5" s="114">
        <v>165</v>
      </c>
      <c r="J5" s="424">
        <f>IF(OR(I5=0,G5=0),"",I5/G5)</f>
        <v>1.1785714285714286</v>
      </c>
      <c r="K5" s="131">
        <f>IF(OR(I5=0,H5=0),"",I5/H5)</f>
        <v>1.1785714285714286</v>
      </c>
      <c r="L5" s="121"/>
      <c r="M5" s="121"/>
      <c r="N5" s="7">
        <f>D5-C5</f>
        <v>26.319999999999993</v>
      </c>
      <c r="O5" s="8">
        <f>I5-H5</f>
        <v>25</v>
      </c>
      <c r="P5" s="7">
        <f>D5-B5</f>
        <v>36.611000000000018</v>
      </c>
      <c r="Q5" s="8">
        <f>I5-G5</f>
        <v>25</v>
      </c>
    </row>
    <row r="6" spans="1:17" ht="14.4" hidden="1" customHeight="1" outlineLevel="1" x14ac:dyDescent="0.3">
      <c r="A6" s="441" t="s">
        <v>168</v>
      </c>
      <c r="B6" s="120">
        <v>85.831000000000003</v>
      </c>
      <c r="C6" s="113">
        <v>52.973999999999997</v>
      </c>
      <c r="D6" s="113">
        <v>64.081000000000003</v>
      </c>
      <c r="E6" s="424">
        <f t="shared" ref="E6:E12" si="0">IF(OR(D6=0,B6=0),"",D6/B6)</f>
        <v>0.74659505306940388</v>
      </c>
      <c r="F6" s="129">
        <f t="shared" ref="F6:F12" si="1">IF(OR(D6=0,C6=0),"",D6/C6)</f>
        <v>1.2096688941745009</v>
      </c>
      <c r="G6" s="133">
        <v>56</v>
      </c>
      <c r="H6" s="113">
        <v>42</v>
      </c>
      <c r="I6" s="113">
        <v>46</v>
      </c>
      <c r="J6" s="425">
        <f t="shared" ref="J6:J12" si="2">IF(OR(I6=0,G6=0),"",I6/G6)</f>
        <v>0.8214285714285714</v>
      </c>
      <c r="K6" s="134">
        <f t="shared" ref="K6:K12" si="3">IF(OR(I6=0,H6=0),"",I6/H6)</f>
        <v>1.0952380952380953</v>
      </c>
      <c r="L6" s="121"/>
      <c r="M6" s="121"/>
      <c r="N6" s="5">
        <f t="shared" ref="N6:N13" si="4">D6-C6</f>
        <v>11.107000000000006</v>
      </c>
      <c r="O6" s="6">
        <f t="shared" ref="O6:O13" si="5">I6-H6</f>
        <v>4</v>
      </c>
      <c r="P6" s="5">
        <f t="shared" ref="P6:P13" si="6">D6-B6</f>
        <v>-21.75</v>
      </c>
      <c r="Q6" s="6">
        <f t="shared" ref="Q6:Q13" si="7">I6-G6</f>
        <v>-10</v>
      </c>
    </row>
    <row r="7" spans="1:17" ht="14.4" hidden="1" customHeight="1" outlineLevel="1" x14ac:dyDescent="0.3">
      <c r="A7" s="441" t="s">
        <v>169</v>
      </c>
      <c r="B7" s="120">
        <v>210.38200000000001</v>
      </c>
      <c r="C7" s="113">
        <v>197.71299999999999</v>
      </c>
      <c r="D7" s="113">
        <v>166.446</v>
      </c>
      <c r="E7" s="424">
        <f t="shared" si="0"/>
        <v>0.79116084075633841</v>
      </c>
      <c r="F7" s="129">
        <f t="shared" si="1"/>
        <v>0.84185663057057458</v>
      </c>
      <c r="G7" s="133">
        <v>138</v>
      </c>
      <c r="H7" s="113">
        <v>135</v>
      </c>
      <c r="I7" s="113">
        <v>126</v>
      </c>
      <c r="J7" s="425">
        <f t="shared" si="2"/>
        <v>0.91304347826086951</v>
      </c>
      <c r="K7" s="134">
        <f t="shared" si="3"/>
        <v>0.93333333333333335</v>
      </c>
      <c r="L7" s="121"/>
      <c r="M7" s="121"/>
      <c r="N7" s="5">
        <f t="shared" si="4"/>
        <v>-31.266999999999996</v>
      </c>
      <c r="O7" s="6">
        <f t="shared" si="5"/>
        <v>-9</v>
      </c>
      <c r="P7" s="5">
        <f t="shared" si="6"/>
        <v>-43.936000000000007</v>
      </c>
      <c r="Q7" s="6">
        <f t="shared" si="7"/>
        <v>-12</v>
      </c>
    </row>
    <row r="8" spans="1:17" ht="14.4" hidden="1" customHeight="1" outlineLevel="1" x14ac:dyDescent="0.3">
      <c r="A8" s="441" t="s">
        <v>170</v>
      </c>
      <c r="B8" s="120">
        <v>15.403</v>
      </c>
      <c r="C8" s="113">
        <v>20.463000000000001</v>
      </c>
      <c r="D8" s="113">
        <v>11.332000000000001</v>
      </c>
      <c r="E8" s="424">
        <f t="shared" si="0"/>
        <v>0.73570083749918846</v>
      </c>
      <c r="F8" s="129">
        <f t="shared" si="1"/>
        <v>0.55377999315838344</v>
      </c>
      <c r="G8" s="133">
        <v>11</v>
      </c>
      <c r="H8" s="113">
        <v>17</v>
      </c>
      <c r="I8" s="113">
        <v>13</v>
      </c>
      <c r="J8" s="425">
        <f t="shared" si="2"/>
        <v>1.1818181818181819</v>
      </c>
      <c r="K8" s="134">
        <f t="shared" si="3"/>
        <v>0.76470588235294112</v>
      </c>
      <c r="L8" s="121"/>
      <c r="M8" s="121"/>
      <c r="N8" s="5">
        <f t="shared" si="4"/>
        <v>-9.1310000000000002</v>
      </c>
      <c r="O8" s="6">
        <f t="shared" si="5"/>
        <v>-4</v>
      </c>
      <c r="P8" s="5">
        <f t="shared" si="6"/>
        <v>-4.0709999999999997</v>
      </c>
      <c r="Q8" s="6">
        <f t="shared" si="7"/>
        <v>2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84.084000000000003</v>
      </c>
      <c r="C10" s="113">
        <v>52.651000000000003</v>
      </c>
      <c r="D10" s="113">
        <v>87.570999999999998</v>
      </c>
      <c r="E10" s="424">
        <f t="shared" si="0"/>
        <v>1.0414704343275771</v>
      </c>
      <c r="F10" s="129">
        <f t="shared" si="1"/>
        <v>1.6632352661867769</v>
      </c>
      <c r="G10" s="133">
        <v>66</v>
      </c>
      <c r="H10" s="113">
        <v>47</v>
      </c>
      <c r="I10" s="113">
        <v>58</v>
      </c>
      <c r="J10" s="425">
        <f t="shared" si="2"/>
        <v>0.87878787878787878</v>
      </c>
      <c r="K10" s="134">
        <f t="shared" si="3"/>
        <v>1.2340425531914894</v>
      </c>
      <c r="L10" s="121"/>
      <c r="M10" s="121"/>
      <c r="N10" s="5">
        <f t="shared" si="4"/>
        <v>34.919999999999995</v>
      </c>
      <c r="O10" s="6">
        <f t="shared" si="5"/>
        <v>11</v>
      </c>
      <c r="P10" s="5">
        <f t="shared" si="6"/>
        <v>3.4869999999999948</v>
      </c>
      <c r="Q10" s="6">
        <f t="shared" si="7"/>
        <v>-8</v>
      </c>
    </row>
    <row r="11" spans="1:17" ht="14.4" hidden="1" customHeight="1" outlineLevel="1" x14ac:dyDescent="0.3">
      <c r="A11" s="441" t="s">
        <v>173</v>
      </c>
      <c r="B11" s="120">
        <v>32.183</v>
      </c>
      <c r="C11" s="113">
        <v>23.459</v>
      </c>
      <c r="D11" s="113">
        <v>22.646999999999998</v>
      </c>
      <c r="E11" s="424">
        <f t="shared" si="0"/>
        <v>0.70369449709473941</v>
      </c>
      <c r="F11" s="129">
        <f t="shared" si="1"/>
        <v>0.96538641885843379</v>
      </c>
      <c r="G11" s="133">
        <v>17</v>
      </c>
      <c r="H11" s="113">
        <v>14</v>
      </c>
      <c r="I11" s="113">
        <v>12</v>
      </c>
      <c r="J11" s="425">
        <f t="shared" si="2"/>
        <v>0.70588235294117652</v>
      </c>
      <c r="K11" s="134">
        <f t="shared" si="3"/>
        <v>0.8571428571428571</v>
      </c>
      <c r="L11" s="121"/>
      <c r="M11" s="121"/>
      <c r="N11" s="5">
        <f t="shared" si="4"/>
        <v>-0.81200000000000117</v>
      </c>
      <c r="O11" s="6">
        <f t="shared" si="5"/>
        <v>-2</v>
      </c>
      <c r="P11" s="5">
        <f t="shared" si="6"/>
        <v>-9.5360000000000014</v>
      </c>
      <c r="Q11" s="6">
        <f t="shared" si="7"/>
        <v>-5</v>
      </c>
    </row>
    <row r="12" spans="1:17" ht="14.4" hidden="1" customHeight="1" outlineLevel="1" thickBot="1" x14ac:dyDescent="0.35">
      <c r="A12" s="442" t="s">
        <v>208</v>
      </c>
      <c r="B12" s="238">
        <v>3.6440000000000001</v>
      </c>
      <c r="C12" s="239">
        <v>7.1260000000000003</v>
      </c>
      <c r="D12" s="239">
        <v>4.2430000000000003</v>
      </c>
      <c r="E12" s="424">
        <f t="shared" si="0"/>
        <v>1.1643798024149288</v>
      </c>
      <c r="F12" s="129">
        <f t="shared" si="1"/>
        <v>0.59542520348021333</v>
      </c>
      <c r="G12" s="241">
        <v>4</v>
      </c>
      <c r="H12" s="239">
        <v>5</v>
      </c>
      <c r="I12" s="239">
        <v>2</v>
      </c>
      <c r="J12" s="426">
        <f t="shared" si="2"/>
        <v>0.5</v>
      </c>
      <c r="K12" s="242">
        <f t="shared" si="3"/>
        <v>0.4</v>
      </c>
      <c r="L12" s="121"/>
      <c r="M12" s="121"/>
      <c r="N12" s="243">
        <f t="shared" si="4"/>
        <v>-2.883</v>
      </c>
      <c r="O12" s="244">
        <f t="shared" si="5"/>
        <v>-3</v>
      </c>
      <c r="P12" s="243">
        <f t="shared" si="6"/>
        <v>0.5990000000000002</v>
      </c>
      <c r="Q12" s="244">
        <f t="shared" si="7"/>
        <v>-2</v>
      </c>
    </row>
    <row r="13" spans="1:17" ht="14.4" customHeight="1" collapsed="1" thickBot="1" x14ac:dyDescent="0.35">
      <c r="A13" s="117" t="s">
        <v>3</v>
      </c>
      <c r="B13" s="115">
        <f>SUM(B5:B12)</f>
        <v>684.24700000000007</v>
      </c>
      <c r="C13" s="116">
        <f>SUM(C5:C12)</f>
        <v>617.39699999999982</v>
      </c>
      <c r="D13" s="116">
        <f>SUM(D5:D12)</f>
        <v>645.65100000000018</v>
      </c>
      <c r="E13" s="420">
        <f>IF(OR(D13=0,B13=0),0,D13/B13)</f>
        <v>0.94359346844049019</v>
      </c>
      <c r="F13" s="135">
        <f>IF(OR(D13=0,C13=0),0,D13/C13)</f>
        <v>1.0457630989460596</v>
      </c>
      <c r="G13" s="136">
        <f>SUM(G5:G12)</f>
        <v>432</v>
      </c>
      <c r="H13" s="116">
        <f>SUM(H5:H12)</f>
        <v>400</v>
      </c>
      <c r="I13" s="116">
        <f>SUM(I5:I12)</f>
        <v>422</v>
      </c>
      <c r="J13" s="420">
        <f>IF(OR(I13=0,G13=0),0,I13/G13)</f>
        <v>0.97685185185185186</v>
      </c>
      <c r="K13" s="137">
        <f>IF(OR(I13=0,H13=0),0,I13/H13)</f>
        <v>1.0549999999999999</v>
      </c>
      <c r="L13" s="121"/>
      <c r="M13" s="121"/>
      <c r="N13" s="127">
        <f t="shared" si="4"/>
        <v>28.25400000000036</v>
      </c>
      <c r="O13" s="138">
        <f t="shared" si="5"/>
        <v>22</v>
      </c>
      <c r="P13" s="127">
        <f t="shared" si="6"/>
        <v>-38.59599999999989</v>
      </c>
      <c r="Q13" s="138">
        <f t="shared" si="7"/>
        <v>-10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258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2017</v>
      </c>
      <c r="D17" s="141">
        <v>2018</v>
      </c>
      <c r="E17" s="141" t="s">
        <v>257</v>
      </c>
      <c r="F17" s="142" t="s">
        <v>2</v>
      </c>
      <c r="G17" s="140">
        <v>2015</v>
      </c>
      <c r="H17" s="141">
        <v>2017</v>
      </c>
      <c r="I17" s="141">
        <v>2018</v>
      </c>
      <c r="J17" s="141" t="s">
        <v>257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" hidden="1" customHeight="1" outlineLevel="1" x14ac:dyDescent="0.3">
      <c r="A18" s="440" t="s">
        <v>167</v>
      </c>
      <c r="B18" s="119">
        <v>252.72</v>
      </c>
      <c r="C18" s="114">
        <v>263.01100000000002</v>
      </c>
      <c r="D18" s="114">
        <v>289.33100000000002</v>
      </c>
      <c r="E18" s="424">
        <f>IF(OR(D18=0,B18=0),"",D18/B18)</f>
        <v>1.1448678379233936</v>
      </c>
      <c r="F18" s="129">
        <f>IF(OR(D18=0,C18=0),"",D18/C18)</f>
        <v>1.1000718601123147</v>
      </c>
      <c r="G18" s="119">
        <v>140</v>
      </c>
      <c r="H18" s="114">
        <v>140</v>
      </c>
      <c r="I18" s="114">
        <v>165</v>
      </c>
      <c r="J18" s="424">
        <f>IF(OR(I18=0,G18=0),"",I18/G18)</f>
        <v>1.1785714285714286</v>
      </c>
      <c r="K18" s="131">
        <f>IF(OR(I18=0,H18=0),"",I18/H18)</f>
        <v>1.1785714285714286</v>
      </c>
      <c r="L18" s="659">
        <v>0.91871999999999998</v>
      </c>
      <c r="M18" s="660"/>
      <c r="N18" s="145">
        <f t="shared" ref="N18:N26" si="8">D18-C18</f>
        <v>26.319999999999993</v>
      </c>
      <c r="O18" s="146">
        <f t="shared" ref="O18:O26" si="9">I18-H18</f>
        <v>25</v>
      </c>
      <c r="P18" s="145">
        <f t="shared" ref="P18:P26" si="10">D18-B18</f>
        <v>36.611000000000018</v>
      </c>
      <c r="Q18" s="146">
        <f t="shared" ref="Q18:Q26" si="11">I18-G18</f>
        <v>25</v>
      </c>
    </row>
    <row r="19" spans="1:17" ht="14.4" hidden="1" customHeight="1" outlineLevel="1" x14ac:dyDescent="0.3">
      <c r="A19" s="441" t="s">
        <v>168</v>
      </c>
      <c r="B19" s="120">
        <v>85.831000000000003</v>
      </c>
      <c r="C19" s="113">
        <v>52.973999999999997</v>
      </c>
      <c r="D19" s="113">
        <v>64.081000000000003</v>
      </c>
      <c r="E19" s="425">
        <f t="shared" ref="E19:E25" si="12">IF(OR(D19=0,B19=0),"",D19/B19)</f>
        <v>0.74659505306940388</v>
      </c>
      <c r="F19" s="132">
        <f t="shared" ref="F19:F25" si="13">IF(OR(D19=0,C19=0),"",D19/C19)</f>
        <v>1.2096688941745009</v>
      </c>
      <c r="G19" s="120">
        <v>56</v>
      </c>
      <c r="H19" s="113">
        <v>42</v>
      </c>
      <c r="I19" s="113">
        <v>46</v>
      </c>
      <c r="J19" s="425">
        <f t="shared" ref="J19:J25" si="14">IF(OR(I19=0,G19=0),"",I19/G19)</f>
        <v>0.8214285714285714</v>
      </c>
      <c r="K19" s="134">
        <f t="shared" ref="K19:K25" si="15">IF(OR(I19=0,H19=0),"",I19/H19)</f>
        <v>1.0952380952380953</v>
      </c>
      <c r="L19" s="659">
        <v>0.99456</v>
      </c>
      <c r="M19" s="660"/>
      <c r="N19" s="147">
        <f t="shared" si="8"/>
        <v>11.107000000000006</v>
      </c>
      <c r="O19" s="148">
        <f t="shared" si="9"/>
        <v>4</v>
      </c>
      <c r="P19" s="147">
        <f t="shared" si="10"/>
        <v>-21.75</v>
      </c>
      <c r="Q19" s="148">
        <f t="shared" si="11"/>
        <v>-10</v>
      </c>
    </row>
    <row r="20" spans="1:17" ht="14.4" hidden="1" customHeight="1" outlineLevel="1" x14ac:dyDescent="0.3">
      <c r="A20" s="441" t="s">
        <v>169</v>
      </c>
      <c r="B20" s="120">
        <v>210.38200000000001</v>
      </c>
      <c r="C20" s="113">
        <v>197.71299999999999</v>
      </c>
      <c r="D20" s="113">
        <v>166.446</v>
      </c>
      <c r="E20" s="425">
        <f t="shared" si="12"/>
        <v>0.79116084075633841</v>
      </c>
      <c r="F20" s="132">
        <f t="shared" si="13"/>
        <v>0.84185663057057458</v>
      </c>
      <c r="G20" s="120">
        <v>138</v>
      </c>
      <c r="H20" s="113">
        <v>135</v>
      </c>
      <c r="I20" s="113">
        <v>126</v>
      </c>
      <c r="J20" s="425">
        <f t="shared" si="14"/>
        <v>0.91304347826086951</v>
      </c>
      <c r="K20" s="134">
        <f t="shared" si="15"/>
        <v>0.93333333333333335</v>
      </c>
      <c r="L20" s="659">
        <v>0.96671999999999991</v>
      </c>
      <c r="M20" s="660"/>
      <c r="N20" s="147">
        <f t="shared" si="8"/>
        <v>-31.266999999999996</v>
      </c>
      <c r="O20" s="148">
        <f t="shared" si="9"/>
        <v>-9</v>
      </c>
      <c r="P20" s="147">
        <f t="shared" si="10"/>
        <v>-43.936000000000007</v>
      </c>
      <c r="Q20" s="148">
        <f t="shared" si="11"/>
        <v>-12</v>
      </c>
    </row>
    <row r="21" spans="1:17" ht="14.4" hidden="1" customHeight="1" outlineLevel="1" x14ac:dyDescent="0.3">
      <c r="A21" s="441" t="s">
        <v>170</v>
      </c>
      <c r="B21" s="120">
        <v>15.403</v>
      </c>
      <c r="C21" s="113">
        <v>20.463000000000001</v>
      </c>
      <c r="D21" s="113">
        <v>11.332000000000001</v>
      </c>
      <c r="E21" s="425">
        <f t="shared" si="12"/>
        <v>0.73570083749918846</v>
      </c>
      <c r="F21" s="132">
        <f t="shared" si="13"/>
        <v>0.55377999315838344</v>
      </c>
      <c r="G21" s="120">
        <v>11</v>
      </c>
      <c r="H21" s="113">
        <v>17</v>
      </c>
      <c r="I21" s="113">
        <v>13</v>
      </c>
      <c r="J21" s="425">
        <f t="shared" si="14"/>
        <v>1.1818181818181819</v>
      </c>
      <c r="K21" s="134">
        <f t="shared" si="15"/>
        <v>0.76470588235294112</v>
      </c>
      <c r="L21" s="659">
        <v>1.11744</v>
      </c>
      <c r="M21" s="660"/>
      <c r="N21" s="147">
        <f t="shared" si="8"/>
        <v>-9.1310000000000002</v>
      </c>
      <c r="O21" s="148">
        <f t="shared" si="9"/>
        <v>-4</v>
      </c>
      <c r="P21" s="147">
        <f t="shared" si="10"/>
        <v>-4.0709999999999997</v>
      </c>
      <c r="Q21" s="148">
        <f t="shared" si="11"/>
        <v>2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84.084000000000003</v>
      </c>
      <c r="C23" s="113">
        <v>52.651000000000003</v>
      </c>
      <c r="D23" s="113">
        <v>87.570999999999998</v>
      </c>
      <c r="E23" s="425">
        <f t="shared" si="12"/>
        <v>1.0414704343275771</v>
      </c>
      <c r="F23" s="132">
        <f t="shared" si="13"/>
        <v>1.6632352661867769</v>
      </c>
      <c r="G23" s="120">
        <v>66</v>
      </c>
      <c r="H23" s="113">
        <v>47</v>
      </c>
      <c r="I23" s="113">
        <v>58</v>
      </c>
      <c r="J23" s="425">
        <f t="shared" si="14"/>
        <v>0.87878787878787878</v>
      </c>
      <c r="K23" s="134">
        <f t="shared" si="15"/>
        <v>1.2340425531914894</v>
      </c>
      <c r="L23" s="659">
        <v>0.98495999999999995</v>
      </c>
      <c r="M23" s="660"/>
      <c r="N23" s="147">
        <f t="shared" si="8"/>
        <v>34.919999999999995</v>
      </c>
      <c r="O23" s="148">
        <f t="shared" si="9"/>
        <v>11</v>
      </c>
      <c r="P23" s="147">
        <f t="shared" si="10"/>
        <v>3.4869999999999948</v>
      </c>
      <c r="Q23" s="148">
        <f t="shared" si="11"/>
        <v>-8</v>
      </c>
    </row>
    <row r="24" spans="1:17" ht="14.4" hidden="1" customHeight="1" outlineLevel="1" x14ac:dyDescent="0.3">
      <c r="A24" s="441" t="s">
        <v>173</v>
      </c>
      <c r="B24" s="120">
        <v>32.183</v>
      </c>
      <c r="C24" s="113">
        <v>23.459</v>
      </c>
      <c r="D24" s="113">
        <v>22.646999999999998</v>
      </c>
      <c r="E24" s="425">
        <f t="shared" si="12"/>
        <v>0.70369449709473941</v>
      </c>
      <c r="F24" s="132">
        <f t="shared" si="13"/>
        <v>0.96538641885843379</v>
      </c>
      <c r="G24" s="120">
        <v>17</v>
      </c>
      <c r="H24" s="113">
        <v>14</v>
      </c>
      <c r="I24" s="113">
        <v>12</v>
      </c>
      <c r="J24" s="425">
        <f t="shared" si="14"/>
        <v>0.70588235294117652</v>
      </c>
      <c r="K24" s="134">
        <f t="shared" si="15"/>
        <v>0.8571428571428571</v>
      </c>
      <c r="L24" s="659">
        <v>1.0147199999999998</v>
      </c>
      <c r="M24" s="660"/>
      <c r="N24" s="147">
        <f t="shared" si="8"/>
        <v>-0.81200000000000117</v>
      </c>
      <c r="O24" s="148">
        <f t="shared" si="9"/>
        <v>-2</v>
      </c>
      <c r="P24" s="147">
        <f t="shared" si="10"/>
        <v>-9.5360000000000014</v>
      </c>
      <c r="Q24" s="148">
        <f t="shared" si="11"/>
        <v>-5</v>
      </c>
    </row>
    <row r="25" spans="1:17" ht="14.4" hidden="1" customHeight="1" outlineLevel="1" thickBot="1" x14ac:dyDescent="0.35">
      <c r="A25" s="442" t="s">
        <v>208</v>
      </c>
      <c r="B25" s="238">
        <v>3.6440000000000001</v>
      </c>
      <c r="C25" s="239">
        <v>7.1260000000000003</v>
      </c>
      <c r="D25" s="239">
        <v>4.2430000000000003</v>
      </c>
      <c r="E25" s="426">
        <f t="shared" si="12"/>
        <v>1.1643798024149288</v>
      </c>
      <c r="F25" s="240">
        <f t="shared" si="13"/>
        <v>0.59542520348021333</v>
      </c>
      <c r="G25" s="238">
        <v>4</v>
      </c>
      <c r="H25" s="239">
        <v>5</v>
      </c>
      <c r="I25" s="239">
        <v>2</v>
      </c>
      <c r="J25" s="426">
        <f t="shared" si="14"/>
        <v>0.5</v>
      </c>
      <c r="K25" s="242">
        <f t="shared" si="15"/>
        <v>0.4</v>
      </c>
      <c r="L25" s="356"/>
      <c r="M25" s="357"/>
      <c r="N25" s="245">
        <f t="shared" si="8"/>
        <v>-2.883</v>
      </c>
      <c r="O25" s="246">
        <f t="shared" si="9"/>
        <v>-3</v>
      </c>
      <c r="P25" s="245">
        <f t="shared" si="10"/>
        <v>0.5990000000000002</v>
      </c>
      <c r="Q25" s="246">
        <f t="shared" si="11"/>
        <v>-2</v>
      </c>
    </row>
    <row r="26" spans="1:17" ht="14.4" customHeight="1" collapsed="1" thickBot="1" x14ac:dyDescent="0.35">
      <c r="A26" s="445" t="s">
        <v>3</v>
      </c>
      <c r="B26" s="149">
        <f>SUM(B18:B25)</f>
        <v>684.24700000000007</v>
      </c>
      <c r="C26" s="150">
        <f>SUM(C18:C25)</f>
        <v>617.39699999999982</v>
      </c>
      <c r="D26" s="150">
        <f>SUM(D18:D25)</f>
        <v>645.65100000000018</v>
      </c>
      <c r="E26" s="421">
        <f>IF(OR(D26=0,B26=0),0,D26/B26)</f>
        <v>0.94359346844049019</v>
      </c>
      <c r="F26" s="151">
        <f>IF(OR(D26=0,C26=0),0,D26/C26)</f>
        <v>1.0457630989460596</v>
      </c>
      <c r="G26" s="149">
        <f>SUM(G18:G25)</f>
        <v>432</v>
      </c>
      <c r="H26" s="150">
        <f>SUM(H18:H25)</f>
        <v>400</v>
      </c>
      <c r="I26" s="150">
        <f>SUM(I18:I25)</f>
        <v>422</v>
      </c>
      <c r="J26" s="421">
        <f>IF(OR(I26=0,G26=0),0,I26/G26)</f>
        <v>0.97685185185185186</v>
      </c>
      <c r="K26" s="152">
        <f>IF(OR(I26=0,H26=0),0,I26/H26)</f>
        <v>1.0549999999999999</v>
      </c>
      <c r="L26" s="121"/>
      <c r="M26" s="121"/>
      <c r="N26" s="143">
        <f t="shared" si="8"/>
        <v>28.25400000000036</v>
      </c>
      <c r="O26" s="153">
        <f t="shared" si="9"/>
        <v>22</v>
      </c>
      <c r="P26" s="143">
        <f t="shared" si="10"/>
        <v>-38.59599999999989</v>
      </c>
      <c r="Q26" s="153">
        <f t="shared" si="11"/>
        <v>-10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259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2017</v>
      </c>
      <c r="D30" s="158">
        <v>2018</v>
      </c>
      <c r="E30" s="158" t="s">
        <v>257</v>
      </c>
      <c r="F30" s="159" t="s">
        <v>2</v>
      </c>
      <c r="G30" s="158">
        <v>2015</v>
      </c>
      <c r="H30" s="158">
        <v>2017</v>
      </c>
      <c r="I30" s="158">
        <v>2018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260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2017</v>
      </c>
      <c r="D43" s="408">
        <v>2018</v>
      </c>
      <c r="E43" s="408" t="s">
        <v>257</v>
      </c>
      <c r="F43" s="409" t="s">
        <v>2</v>
      </c>
      <c r="G43" s="408">
        <v>2015</v>
      </c>
      <c r="H43" s="408">
        <v>2017</v>
      </c>
      <c r="I43" s="408">
        <v>2018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323</v>
      </c>
    </row>
    <row r="56" spans="1:17" ht="14.4" customHeight="1" x14ac:dyDescent="0.25">
      <c r="A56" s="386" t="s">
        <v>324</v>
      </c>
    </row>
    <row r="57" spans="1:17" ht="14.4" customHeight="1" x14ac:dyDescent="0.25">
      <c r="A57" s="385" t="s">
        <v>325</v>
      </c>
    </row>
    <row r="58" spans="1:17" ht="14.4" customHeight="1" x14ac:dyDescent="0.25">
      <c r="A58" s="386" t="s">
        <v>326</v>
      </c>
    </row>
    <row r="59" spans="1:17" ht="14.4" customHeight="1" x14ac:dyDescent="0.25">
      <c r="A59" s="386" t="s">
        <v>263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1017</v>
      </c>
      <c r="C33" s="199">
        <v>920</v>
      </c>
      <c r="D33" s="84">
        <f>IF(C33="","",C33-B33)</f>
        <v>-97</v>
      </c>
      <c r="E33" s="85">
        <f>IF(C33="","",C33/B33)</f>
        <v>0.90462143559488695</v>
      </c>
      <c r="F33" s="86">
        <v>114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2580</v>
      </c>
      <c r="C34" s="200">
        <v>2482</v>
      </c>
      <c r="D34" s="87">
        <f t="shared" ref="D34:D45" si="0">IF(C34="","",C34-B34)</f>
        <v>-98</v>
      </c>
      <c r="E34" s="88">
        <f t="shared" ref="E34:E45" si="1">IF(C34="","",C34/B34)</f>
        <v>0.96201550387596901</v>
      </c>
      <c r="F34" s="89">
        <v>429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/>
      <c r="C35" s="200"/>
      <c r="D35" s="87" t="str">
        <f t="shared" si="0"/>
        <v/>
      </c>
      <c r="E35" s="88" t="str">
        <f t="shared" si="1"/>
        <v/>
      </c>
      <c r="F35" s="89"/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/>
      <c r="C36" s="200"/>
      <c r="D36" s="87" t="str">
        <f t="shared" si="0"/>
        <v/>
      </c>
      <c r="E36" s="88" t="str">
        <f t="shared" si="1"/>
        <v/>
      </c>
      <c r="F36" s="89"/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/>
      <c r="C37" s="200"/>
      <c r="D37" s="87" t="str">
        <f t="shared" si="0"/>
        <v/>
      </c>
      <c r="E37" s="88" t="str">
        <f t="shared" si="1"/>
        <v/>
      </c>
      <c r="F37" s="89"/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/>
      <c r="C38" s="200"/>
      <c r="D38" s="87" t="str">
        <f t="shared" si="0"/>
        <v/>
      </c>
      <c r="E38" s="88" t="str">
        <f t="shared" si="1"/>
        <v/>
      </c>
      <c r="F38" s="89"/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/>
      <c r="C39" s="200"/>
      <c r="D39" s="87" t="str">
        <f t="shared" si="0"/>
        <v/>
      </c>
      <c r="E39" s="88" t="str">
        <f t="shared" si="1"/>
        <v/>
      </c>
      <c r="F39" s="89"/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46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4604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2017</v>
      </c>
      <c r="F3" s="688"/>
      <c r="G3" s="689"/>
      <c r="H3" s="687">
        <v>2018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4526</v>
      </c>
      <c r="B5" s="950">
        <v>59</v>
      </c>
      <c r="C5" s="951">
        <v>180.37</v>
      </c>
      <c r="D5" s="952">
        <v>9.1999999999999993</v>
      </c>
      <c r="E5" s="953">
        <v>48</v>
      </c>
      <c r="F5" s="954">
        <v>145.19999999999999</v>
      </c>
      <c r="G5" s="955">
        <v>8.9</v>
      </c>
      <c r="H5" s="956">
        <v>55</v>
      </c>
      <c r="I5" s="954">
        <v>166.52</v>
      </c>
      <c r="J5" s="955">
        <v>9.1999999999999993</v>
      </c>
      <c r="K5" s="957">
        <v>3.02</v>
      </c>
      <c r="L5" s="956">
        <v>4</v>
      </c>
      <c r="M5" s="956">
        <v>33</v>
      </c>
      <c r="N5" s="958">
        <v>11</v>
      </c>
      <c r="O5" s="956" t="s">
        <v>4527</v>
      </c>
      <c r="P5" s="959" t="s">
        <v>4528</v>
      </c>
      <c r="Q5" s="960">
        <f>H5-B5</f>
        <v>-4</v>
      </c>
      <c r="R5" s="976">
        <f>I5-C5</f>
        <v>-13.849999999999994</v>
      </c>
      <c r="S5" s="960">
        <f>H5-E5</f>
        <v>7</v>
      </c>
      <c r="T5" s="976">
        <f>I5-F5</f>
        <v>21.320000000000022</v>
      </c>
      <c r="U5" s="986">
        <v>605</v>
      </c>
      <c r="V5" s="987">
        <v>505.99999999999994</v>
      </c>
      <c r="W5" s="987">
        <v>-99.000000000000057</v>
      </c>
      <c r="X5" s="988">
        <v>0.83636363636363631</v>
      </c>
      <c r="Y5" s="989">
        <v>21</v>
      </c>
    </row>
    <row r="6" spans="1:25" ht="14.4" customHeight="1" x14ac:dyDescent="0.3">
      <c r="A6" s="948" t="s">
        <v>4529</v>
      </c>
      <c r="B6" s="934">
        <v>7</v>
      </c>
      <c r="C6" s="935">
        <v>21.77</v>
      </c>
      <c r="D6" s="920">
        <v>8.9</v>
      </c>
      <c r="E6" s="936">
        <v>4</v>
      </c>
      <c r="F6" s="937">
        <v>12.44</v>
      </c>
      <c r="G6" s="921">
        <v>8.5</v>
      </c>
      <c r="H6" s="938">
        <v>4</v>
      </c>
      <c r="I6" s="937">
        <v>12.44</v>
      </c>
      <c r="J6" s="921">
        <v>8.5</v>
      </c>
      <c r="K6" s="939">
        <v>3.11</v>
      </c>
      <c r="L6" s="938">
        <v>4</v>
      </c>
      <c r="M6" s="938">
        <v>39</v>
      </c>
      <c r="N6" s="940">
        <v>13</v>
      </c>
      <c r="O6" s="938" t="s">
        <v>4527</v>
      </c>
      <c r="P6" s="941" t="s">
        <v>4528</v>
      </c>
      <c r="Q6" s="942">
        <f t="shared" ref="Q6:R46" si="0">H6-B6</f>
        <v>-3</v>
      </c>
      <c r="R6" s="977">
        <f t="shared" si="0"/>
        <v>-9.33</v>
      </c>
      <c r="S6" s="942">
        <f t="shared" ref="S6:S46" si="1">H6-E6</f>
        <v>0</v>
      </c>
      <c r="T6" s="977">
        <f t="shared" ref="T6:T46" si="2">I6-F6</f>
        <v>0</v>
      </c>
      <c r="U6" s="985">
        <v>52</v>
      </c>
      <c r="V6" s="943">
        <v>34</v>
      </c>
      <c r="W6" s="943">
        <v>-18</v>
      </c>
      <c r="X6" s="983">
        <v>0.65384615384615385</v>
      </c>
      <c r="Y6" s="981"/>
    </row>
    <row r="7" spans="1:25" ht="14.4" customHeight="1" x14ac:dyDescent="0.3">
      <c r="A7" s="948" t="s">
        <v>4530</v>
      </c>
      <c r="B7" s="934"/>
      <c r="C7" s="935"/>
      <c r="D7" s="920"/>
      <c r="E7" s="936">
        <v>1</v>
      </c>
      <c r="F7" s="937">
        <v>3.71</v>
      </c>
      <c r="G7" s="921">
        <v>10</v>
      </c>
      <c r="H7" s="938">
        <v>1</v>
      </c>
      <c r="I7" s="937">
        <v>3.71</v>
      </c>
      <c r="J7" s="921">
        <v>11</v>
      </c>
      <c r="K7" s="939">
        <v>3.71</v>
      </c>
      <c r="L7" s="938">
        <v>5</v>
      </c>
      <c r="M7" s="938">
        <v>45</v>
      </c>
      <c r="N7" s="940">
        <v>15</v>
      </c>
      <c r="O7" s="938" t="s">
        <v>4527</v>
      </c>
      <c r="P7" s="941" t="s">
        <v>4528</v>
      </c>
      <c r="Q7" s="942">
        <f t="shared" si="0"/>
        <v>1</v>
      </c>
      <c r="R7" s="977">
        <f t="shared" si="0"/>
        <v>3.71</v>
      </c>
      <c r="S7" s="942">
        <f t="shared" si="1"/>
        <v>0</v>
      </c>
      <c r="T7" s="977">
        <f t="shared" si="2"/>
        <v>0</v>
      </c>
      <c r="U7" s="985">
        <v>15</v>
      </c>
      <c r="V7" s="943">
        <v>11</v>
      </c>
      <c r="W7" s="943">
        <v>-4</v>
      </c>
      <c r="X7" s="983">
        <v>0.73333333333333328</v>
      </c>
      <c r="Y7" s="981"/>
    </row>
    <row r="8" spans="1:25" ht="14.4" customHeight="1" x14ac:dyDescent="0.3">
      <c r="A8" s="947" t="s">
        <v>4531</v>
      </c>
      <c r="B8" s="911">
        <v>5</v>
      </c>
      <c r="C8" s="912">
        <v>13.23</v>
      </c>
      <c r="D8" s="913">
        <v>17</v>
      </c>
      <c r="E8" s="928">
        <v>1</v>
      </c>
      <c r="F8" s="914">
        <v>2.38</v>
      </c>
      <c r="G8" s="915">
        <v>32</v>
      </c>
      <c r="H8" s="916">
        <v>2</v>
      </c>
      <c r="I8" s="914">
        <v>6.28</v>
      </c>
      <c r="J8" s="922">
        <v>13.5</v>
      </c>
      <c r="K8" s="917">
        <v>2.38</v>
      </c>
      <c r="L8" s="916">
        <v>4</v>
      </c>
      <c r="M8" s="916">
        <v>33</v>
      </c>
      <c r="N8" s="918">
        <v>11</v>
      </c>
      <c r="O8" s="916" t="s">
        <v>4527</v>
      </c>
      <c r="P8" s="929" t="s">
        <v>4532</v>
      </c>
      <c r="Q8" s="919">
        <f t="shared" si="0"/>
        <v>-3</v>
      </c>
      <c r="R8" s="978">
        <f t="shared" si="0"/>
        <v>-6.95</v>
      </c>
      <c r="S8" s="919">
        <f t="shared" si="1"/>
        <v>1</v>
      </c>
      <c r="T8" s="978">
        <f t="shared" si="2"/>
        <v>3.9000000000000004</v>
      </c>
      <c r="U8" s="984">
        <v>22</v>
      </c>
      <c r="V8" s="930">
        <v>27</v>
      </c>
      <c r="W8" s="930">
        <v>5</v>
      </c>
      <c r="X8" s="982">
        <v>1.2272727272727273</v>
      </c>
      <c r="Y8" s="980">
        <v>6</v>
      </c>
    </row>
    <row r="9" spans="1:25" ht="14.4" customHeight="1" x14ac:dyDescent="0.3">
      <c r="A9" s="948" t="s">
        <v>4533</v>
      </c>
      <c r="B9" s="934">
        <v>1</v>
      </c>
      <c r="C9" s="935">
        <v>2.76</v>
      </c>
      <c r="D9" s="920">
        <v>31</v>
      </c>
      <c r="E9" s="936">
        <v>1</v>
      </c>
      <c r="F9" s="937">
        <v>2.76</v>
      </c>
      <c r="G9" s="921">
        <v>8</v>
      </c>
      <c r="H9" s="938"/>
      <c r="I9" s="937"/>
      <c r="J9" s="921"/>
      <c r="K9" s="939">
        <v>2.76</v>
      </c>
      <c r="L9" s="938">
        <v>4</v>
      </c>
      <c r="M9" s="938">
        <v>39</v>
      </c>
      <c r="N9" s="940">
        <v>13</v>
      </c>
      <c r="O9" s="938" t="s">
        <v>4527</v>
      </c>
      <c r="P9" s="941" t="s">
        <v>4532</v>
      </c>
      <c r="Q9" s="942">
        <f t="shared" si="0"/>
        <v>-1</v>
      </c>
      <c r="R9" s="977">
        <f t="shared" si="0"/>
        <v>-2.76</v>
      </c>
      <c r="S9" s="942">
        <f t="shared" si="1"/>
        <v>-1</v>
      </c>
      <c r="T9" s="977">
        <f t="shared" si="2"/>
        <v>-2.76</v>
      </c>
      <c r="U9" s="985" t="s">
        <v>592</v>
      </c>
      <c r="V9" s="943" t="s">
        <v>592</v>
      </c>
      <c r="W9" s="943" t="s">
        <v>592</v>
      </c>
      <c r="X9" s="983" t="s">
        <v>592</v>
      </c>
      <c r="Y9" s="981"/>
    </row>
    <row r="10" spans="1:25" ht="14.4" customHeight="1" x14ac:dyDescent="0.3">
      <c r="A10" s="947" t="s">
        <v>4534</v>
      </c>
      <c r="B10" s="930"/>
      <c r="C10" s="931"/>
      <c r="D10" s="932"/>
      <c r="E10" s="923">
        <v>1</v>
      </c>
      <c r="F10" s="924">
        <v>2.35</v>
      </c>
      <c r="G10" s="925">
        <v>30</v>
      </c>
      <c r="H10" s="916"/>
      <c r="I10" s="914"/>
      <c r="J10" s="915"/>
      <c r="K10" s="917">
        <v>0.79</v>
      </c>
      <c r="L10" s="916">
        <v>2</v>
      </c>
      <c r="M10" s="916">
        <v>15</v>
      </c>
      <c r="N10" s="918">
        <v>5</v>
      </c>
      <c r="O10" s="916" t="s">
        <v>4527</v>
      </c>
      <c r="P10" s="929" t="s">
        <v>4535</v>
      </c>
      <c r="Q10" s="919">
        <f t="shared" si="0"/>
        <v>0</v>
      </c>
      <c r="R10" s="978">
        <f t="shared" si="0"/>
        <v>0</v>
      </c>
      <c r="S10" s="919">
        <f t="shared" si="1"/>
        <v>-1</v>
      </c>
      <c r="T10" s="978">
        <f t="shared" si="2"/>
        <v>-2.35</v>
      </c>
      <c r="U10" s="984" t="s">
        <v>592</v>
      </c>
      <c r="V10" s="930" t="s">
        <v>592</v>
      </c>
      <c r="W10" s="930" t="s">
        <v>592</v>
      </c>
      <c r="X10" s="982" t="s">
        <v>592</v>
      </c>
      <c r="Y10" s="980"/>
    </row>
    <row r="11" spans="1:25" ht="14.4" customHeight="1" x14ac:dyDescent="0.3">
      <c r="A11" s="948" t="s">
        <v>4536</v>
      </c>
      <c r="B11" s="943"/>
      <c r="C11" s="944"/>
      <c r="D11" s="933"/>
      <c r="E11" s="945">
        <v>2</v>
      </c>
      <c r="F11" s="946">
        <v>9.84</v>
      </c>
      <c r="G11" s="926">
        <v>60</v>
      </c>
      <c r="H11" s="938"/>
      <c r="I11" s="937"/>
      <c r="J11" s="921"/>
      <c r="K11" s="939">
        <v>4.82</v>
      </c>
      <c r="L11" s="938">
        <v>9</v>
      </c>
      <c r="M11" s="938">
        <v>81</v>
      </c>
      <c r="N11" s="940">
        <v>27</v>
      </c>
      <c r="O11" s="938" t="s">
        <v>4527</v>
      </c>
      <c r="P11" s="941" t="s">
        <v>4535</v>
      </c>
      <c r="Q11" s="942">
        <f t="shared" si="0"/>
        <v>0</v>
      </c>
      <c r="R11" s="977">
        <f t="shared" si="0"/>
        <v>0</v>
      </c>
      <c r="S11" s="942">
        <f t="shared" si="1"/>
        <v>-2</v>
      </c>
      <c r="T11" s="977">
        <f t="shared" si="2"/>
        <v>-9.84</v>
      </c>
      <c r="U11" s="985" t="s">
        <v>592</v>
      </c>
      <c r="V11" s="943" t="s">
        <v>592</v>
      </c>
      <c r="W11" s="943" t="s">
        <v>592</v>
      </c>
      <c r="X11" s="983" t="s">
        <v>592</v>
      </c>
      <c r="Y11" s="981"/>
    </row>
    <row r="12" spans="1:25" ht="14.4" customHeight="1" x14ac:dyDescent="0.3">
      <c r="A12" s="947" t="s">
        <v>4537</v>
      </c>
      <c r="B12" s="930">
        <v>86</v>
      </c>
      <c r="C12" s="931">
        <v>107.66</v>
      </c>
      <c r="D12" s="932">
        <v>4.5</v>
      </c>
      <c r="E12" s="928">
        <v>90</v>
      </c>
      <c r="F12" s="914">
        <v>112.55</v>
      </c>
      <c r="G12" s="915">
        <v>4.2</v>
      </c>
      <c r="H12" s="923">
        <v>95</v>
      </c>
      <c r="I12" s="924">
        <v>124.24</v>
      </c>
      <c r="J12" s="925">
        <v>4.2</v>
      </c>
      <c r="K12" s="917">
        <v>1.22</v>
      </c>
      <c r="L12" s="916">
        <v>2</v>
      </c>
      <c r="M12" s="916">
        <v>18</v>
      </c>
      <c r="N12" s="918">
        <v>6</v>
      </c>
      <c r="O12" s="916" t="s">
        <v>4527</v>
      </c>
      <c r="P12" s="929" t="s">
        <v>4538</v>
      </c>
      <c r="Q12" s="919">
        <f t="shared" si="0"/>
        <v>9</v>
      </c>
      <c r="R12" s="978">
        <f t="shared" si="0"/>
        <v>16.579999999999998</v>
      </c>
      <c r="S12" s="919">
        <f t="shared" si="1"/>
        <v>5</v>
      </c>
      <c r="T12" s="978">
        <f t="shared" si="2"/>
        <v>11.689999999999998</v>
      </c>
      <c r="U12" s="984">
        <v>570</v>
      </c>
      <c r="V12" s="930">
        <v>399</v>
      </c>
      <c r="W12" s="930">
        <v>-171</v>
      </c>
      <c r="X12" s="982">
        <v>0.7</v>
      </c>
      <c r="Y12" s="980">
        <v>1</v>
      </c>
    </row>
    <row r="13" spans="1:25" ht="14.4" customHeight="1" x14ac:dyDescent="0.3">
      <c r="A13" s="948" t="s">
        <v>4539</v>
      </c>
      <c r="B13" s="943"/>
      <c r="C13" s="944"/>
      <c r="D13" s="933"/>
      <c r="E13" s="936">
        <v>1</v>
      </c>
      <c r="F13" s="937">
        <v>1.58</v>
      </c>
      <c r="G13" s="921">
        <v>5</v>
      </c>
      <c r="H13" s="945">
        <v>1</v>
      </c>
      <c r="I13" s="946">
        <v>1.87</v>
      </c>
      <c r="J13" s="926">
        <v>5</v>
      </c>
      <c r="K13" s="939">
        <v>1.58</v>
      </c>
      <c r="L13" s="938">
        <v>3</v>
      </c>
      <c r="M13" s="938">
        <v>24</v>
      </c>
      <c r="N13" s="940">
        <v>8</v>
      </c>
      <c r="O13" s="938" t="s">
        <v>4527</v>
      </c>
      <c r="P13" s="941" t="s">
        <v>4538</v>
      </c>
      <c r="Q13" s="942">
        <f t="shared" si="0"/>
        <v>1</v>
      </c>
      <c r="R13" s="977">
        <f t="shared" si="0"/>
        <v>1.87</v>
      </c>
      <c r="S13" s="942">
        <f t="shared" si="1"/>
        <v>0</v>
      </c>
      <c r="T13" s="977">
        <f t="shared" si="2"/>
        <v>0.29000000000000004</v>
      </c>
      <c r="U13" s="985">
        <v>8</v>
      </c>
      <c r="V13" s="943">
        <v>5</v>
      </c>
      <c r="W13" s="943">
        <v>-3</v>
      </c>
      <c r="X13" s="983">
        <v>0.625</v>
      </c>
      <c r="Y13" s="981"/>
    </row>
    <row r="14" spans="1:25" ht="14.4" customHeight="1" x14ac:dyDescent="0.3">
      <c r="A14" s="948" t="s">
        <v>4540</v>
      </c>
      <c r="B14" s="943"/>
      <c r="C14" s="944"/>
      <c r="D14" s="933"/>
      <c r="E14" s="936"/>
      <c r="F14" s="937"/>
      <c r="G14" s="921"/>
      <c r="H14" s="945">
        <v>1</v>
      </c>
      <c r="I14" s="946">
        <v>2.37</v>
      </c>
      <c r="J14" s="926">
        <v>4</v>
      </c>
      <c r="K14" s="939">
        <v>2.37</v>
      </c>
      <c r="L14" s="938">
        <v>4</v>
      </c>
      <c r="M14" s="938">
        <v>39</v>
      </c>
      <c r="N14" s="940">
        <v>13</v>
      </c>
      <c r="O14" s="938" t="s">
        <v>4527</v>
      </c>
      <c r="P14" s="941" t="s">
        <v>4538</v>
      </c>
      <c r="Q14" s="942">
        <f t="shared" si="0"/>
        <v>1</v>
      </c>
      <c r="R14" s="977">
        <f t="shared" si="0"/>
        <v>2.37</v>
      </c>
      <c r="S14" s="942">
        <f t="shared" si="1"/>
        <v>1</v>
      </c>
      <c r="T14" s="977">
        <f t="shared" si="2"/>
        <v>2.37</v>
      </c>
      <c r="U14" s="985">
        <v>13</v>
      </c>
      <c r="V14" s="943">
        <v>4</v>
      </c>
      <c r="W14" s="943">
        <v>-9</v>
      </c>
      <c r="X14" s="983">
        <v>0.30769230769230771</v>
      </c>
      <c r="Y14" s="981"/>
    </row>
    <row r="15" spans="1:25" ht="14.4" customHeight="1" x14ac:dyDescent="0.3">
      <c r="A15" s="947" t="s">
        <v>4541</v>
      </c>
      <c r="B15" s="930">
        <v>8</v>
      </c>
      <c r="C15" s="931">
        <v>3.04</v>
      </c>
      <c r="D15" s="932">
        <v>3.9</v>
      </c>
      <c r="E15" s="928">
        <v>10</v>
      </c>
      <c r="F15" s="914">
        <v>4.53</v>
      </c>
      <c r="G15" s="915">
        <v>4.8</v>
      </c>
      <c r="H15" s="923">
        <v>15</v>
      </c>
      <c r="I15" s="924">
        <v>6.44</v>
      </c>
      <c r="J15" s="922">
        <v>4.0999999999999996</v>
      </c>
      <c r="K15" s="917">
        <v>0.38</v>
      </c>
      <c r="L15" s="916">
        <v>1</v>
      </c>
      <c r="M15" s="916">
        <v>9</v>
      </c>
      <c r="N15" s="918">
        <v>3</v>
      </c>
      <c r="O15" s="916" t="s">
        <v>4527</v>
      </c>
      <c r="P15" s="929" t="s">
        <v>4542</v>
      </c>
      <c r="Q15" s="919">
        <f t="shared" si="0"/>
        <v>7</v>
      </c>
      <c r="R15" s="978">
        <f t="shared" si="0"/>
        <v>3.4000000000000004</v>
      </c>
      <c r="S15" s="919">
        <f t="shared" si="1"/>
        <v>5</v>
      </c>
      <c r="T15" s="978">
        <f t="shared" si="2"/>
        <v>1.9100000000000001</v>
      </c>
      <c r="U15" s="984">
        <v>45</v>
      </c>
      <c r="V15" s="930">
        <v>61.499999999999993</v>
      </c>
      <c r="W15" s="930">
        <v>16.499999999999993</v>
      </c>
      <c r="X15" s="982">
        <v>1.3666666666666665</v>
      </c>
      <c r="Y15" s="980">
        <v>17</v>
      </c>
    </row>
    <row r="16" spans="1:25" ht="14.4" customHeight="1" x14ac:dyDescent="0.3">
      <c r="A16" s="947" t="s">
        <v>4543</v>
      </c>
      <c r="B16" s="930">
        <v>4</v>
      </c>
      <c r="C16" s="931">
        <v>3.1</v>
      </c>
      <c r="D16" s="932">
        <v>4.3</v>
      </c>
      <c r="E16" s="928">
        <v>2</v>
      </c>
      <c r="F16" s="914">
        <v>1.49</v>
      </c>
      <c r="G16" s="915">
        <v>3.5</v>
      </c>
      <c r="H16" s="923">
        <v>5</v>
      </c>
      <c r="I16" s="924">
        <v>3.72</v>
      </c>
      <c r="J16" s="925">
        <v>4</v>
      </c>
      <c r="K16" s="917">
        <v>0.74</v>
      </c>
      <c r="L16" s="916">
        <v>1</v>
      </c>
      <c r="M16" s="916">
        <v>12</v>
      </c>
      <c r="N16" s="918">
        <v>4</v>
      </c>
      <c r="O16" s="916" t="s">
        <v>4527</v>
      </c>
      <c r="P16" s="929" t="s">
        <v>4544</v>
      </c>
      <c r="Q16" s="919">
        <f t="shared" si="0"/>
        <v>1</v>
      </c>
      <c r="R16" s="978">
        <f t="shared" si="0"/>
        <v>0.62000000000000011</v>
      </c>
      <c r="S16" s="919">
        <f t="shared" si="1"/>
        <v>3</v>
      </c>
      <c r="T16" s="978">
        <f t="shared" si="2"/>
        <v>2.2300000000000004</v>
      </c>
      <c r="U16" s="984">
        <v>20</v>
      </c>
      <c r="V16" s="930">
        <v>20</v>
      </c>
      <c r="W16" s="930">
        <v>0</v>
      </c>
      <c r="X16" s="982">
        <v>1</v>
      </c>
      <c r="Y16" s="980">
        <v>2</v>
      </c>
    </row>
    <row r="17" spans="1:25" ht="14.4" customHeight="1" x14ac:dyDescent="0.3">
      <c r="A17" s="948" t="s">
        <v>4545</v>
      </c>
      <c r="B17" s="943"/>
      <c r="C17" s="944"/>
      <c r="D17" s="933"/>
      <c r="E17" s="936"/>
      <c r="F17" s="937"/>
      <c r="G17" s="921"/>
      <c r="H17" s="945">
        <v>1</v>
      </c>
      <c r="I17" s="946">
        <v>14.36</v>
      </c>
      <c r="J17" s="927">
        <v>116</v>
      </c>
      <c r="K17" s="939">
        <v>1.35</v>
      </c>
      <c r="L17" s="938">
        <v>3</v>
      </c>
      <c r="M17" s="938">
        <v>24</v>
      </c>
      <c r="N17" s="940">
        <v>8</v>
      </c>
      <c r="O17" s="938" t="s">
        <v>4527</v>
      </c>
      <c r="P17" s="941" t="s">
        <v>4546</v>
      </c>
      <c r="Q17" s="942">
        <f t="shared" si="0"/>
        <v>1</v>
      </c>
      <c r="R17" s="977">
        <f t="shared" si="0"/>
        <v>14.36</v>
      </c>
      <c r="S17" s="942">
        <f t="shared" si="1"/>
        <v>1</v>
      </c>
      <c r="T17" s="977">
        <f t="shared" si="2"/>
        <v>14.36</v>
      </c>
      <c r="U17" s="985">
        <v>8</v>
      </c>
      <c r="V17" s="943">
        <v>116</v>
      </c>
      <c r="W17" s="943">
        <v>108</v>
      </c>
      <c r="X17" s="983">
        <v>14.5</v>
      </c>
      <c r="Y17" s="981">
        <v>108</v>
      </c>
    </row>
    <row r="18" spans="1:25" ht="14.4" customHeight="1" x14ac:dyDescent="0.3">
      <c r="A18" s="947" t="s">
        <v>4547</v>
      </c>
      <c r="B18" s="911">
        <v>31</v>
      </c>
      <c r="C18" s="912">
        <v>24.52</v>
      </c>
      <c r="D18" s="913">
        <v>5.4</v>
      </c>
      <c r="E18" s="928">
        <v>29</v>
      </c>
      <c r="F18" s="914">
        <v>20.420000000000002</v>
      </c>
      <c r="G18" s="915">
        <v>4.2</v>
      </c>
      <c r="H18" s="916">
        <v>25</v>
      </c>
      <c r="I18" s="914">
        <v>22.74</v>
      </c>
      <c r="J18" s="922">
        <v>4.5999999999999996</v>
      </c>
      <c r="K18" s="917">
        <v>0.62</v>
      </c>
      <c r="L18" s="916">
        <v>1</v>
      </c>
      <c r="M18" s="916">
        <v>12</v>
      </c>
      <c r="N18" s="918">
        <v>4</v>
      </c>
      <c r="O18" s="916" t="s">
        <v>4527</v>
      </c>
      <c r="P18" s="929" t="s">
        <v>4548</v>
      </c>
      <c r="Q18" s="919">
        <f t="shared" si="0"/>
        <v>-6</v>
      </c>
      <c r="R18" s="978">
        <f t="shared" si="0"/>
        <v>-1.7800000000000011</v>
      </c>
      <c r="S18" s="919">
        <f t="shared" si="1"/>
        <v>-4</v>
      </c>
      <c r="T18" s="978">
        <f t="shared" si="2"/>
        <v>2.3199999999999967</v>
      </c>
      <c r="U18" s="984">
        <v>100</v>
      </c>
      <c r="V18" s="930">
        <v>114.99999999999999</v>
      </c>
      <c r="W18" s="930">
        <v>14.999999999999986</v>
      </c>
      <c r="X18" s="982">
        <v>1.1499999999999999</v>
      </c>
      <c r="Y18" s="980">
        <v>15</v>
      </c>
    </row>
    <row r="19" spans="1:25" ht="14.4" customHeight="1" x14ac:dyDescent="0.3">
      <c r="A19" s="948" t="s">
        <v>4549</v>
      </c>
      <c r="B19" s="934">
        <v>1</v>
      </c>
      <c r="C19" s="935">
        <v>0.81</v>
      </c>
      <c r="D19" s="920">
        <v>4</v>
      </c>
      <c r="E19" s="936"/>
      <c r="F19" s="937"/>
      <c r="G19" s="921"/>
      <c r="H19" s="938"/>
      <c r="I19" s="937"/>
      <c r="J19" s="921"/>
      <c r="K19" s="939">
        <v>0.81</v>
      </c>
      <c r="L19" s="938">
        <v>2</v>
      </c>
      <c r="M19" s="938">
        <v>18</v>
      </c>
      <c r="N19" s="940">
        <v>6</v>
      </c>
      <c r="O19" s="938" t="s">
        <v>4527</v>
      </c>
      <c r="P19" s="941" t="s">
        <v>4550</v>
      </c>
      <c r="Q19" s="942">
        <f t="shared" si="0"/>
        <v>-1</v>
      </c>
      <c r="R19" s="977">
        <f t="shared" si="0"/>
        <v>-0.81</v>
      </c>
      <c r="S19" s="942">
        <f t="shared" si="1"/>
        <v>0</v>
      </c>
      <c r="T19" s="977">
        <f t="shared" si="2"/>
        <v>0</v>
      </c>
      <c r="U19" s="985" t="s">
        <v>592</v>
      </c>
      <c r="V19" s="943" t="s">
        <v>592</v>
      </c>
      <c r="W19" s="943" t="s">
        <v>592</v>
      </c>
      <c r="X19" s="983" t="s">
        <v>592</v>
      </c>
      <c r="Y19" s="981"/>
    </row>
    <row r="20" spans="1:25" ht="14.4" customHeight="1" x14ac:dyDescent="0.3">
      <c r="A20" s="947" t="s">
        <v>4551</v>
      </c>
      <c r="B20" s="930">
        <v>8</v>
      </c>
      <c r="C20" s="931">
        <v>7.13</v>
      </c>
      <c r="D20" s="932">
        <v>4.0999999999999996</v>
      </c>
      <c r="E20" s="928">
        <v>8</v>
      </c>
      <c r="F20" s="914">
        <v>7.13</v>
      </c>
      <c r="G20" s="915">
        <v>3.6</v>
      </c>
      <c r="H20" s="923">
        <v>12</v>
      </c>
      <c r="I20" s="924">
        <v>10.74</v>
      </c>
      <c r="J20" s="925">
        <v>2.8</v>
      </c>
      <c r="K20" s="917">
        <v>0.89</v>
      </c>
      <c r="L20" s="916">
        <v>1</v>
      </c>
      <c r="M20" s="916">
        <v>12</v>
      </c>
      <c r="N20" s="918">
        <v>4</v>
      </c>
      <c r="O20" s="916" t="s">
        <v>4527</v>
      </c>
      <c r="P20" s="929" t="s">
        <v>4552</v>
      </c>
      <c r="Q20" s="919">
        <f t="shared" si="0"/>
        <v>4</v>
      </c>
      <c r="R20" s="978">
        <f t="shared" si="0"/>
        <v>3.6100000000000003</v>
      </c>
      <c r="S20" s="919">
        <f t="shared" si="1"/>
        <v>4</v>
      </c>
      <c r="T20" s="978">
        <f t="shared" si="2"/>
        <v>3.6100000000000003</v>
      </c>
      <c r="U20" s="984">
        <v>48</v>
      </c>
      <c r="V20" s="930">
        <v>33.599999999999994</v>
      </c>
      <c r="W20" s="930">
        <v>-14.400000000000006</v>
      </c>
      <c r="X20" s="982">
        <v>0.69999999999999984</v>
      </c>
      <c r="Y20" s="980">
        <v>1</v>
      </c>
    </row>
    <row r="21" spans="1:25" ht="14.4" customHeight="1" x14ac:dyDescent="0.3">
      <c r="A21" s="948" t="s">
        <v>4553</v>
      </c>
      <c r="B21" s="943">
        <v>1</v>
      </c>
      <c r="C21" s="944">
        <v>1.76</v>
      </c>
      <c r="D21" s="933">
        <v>4</v>
      </c>
      <c r="E21" s="936"/>
      <c r="F21" s="937"/>
      <c r="G21" s="921"/>
      <c r="H21" s="945"/>
      <c r="I21" s="946"/>
      <c r="J21" s="926"/>
      <c r="K21" s="939">
        <v>1.76</v>
      </c>
      <c r="L21" s="938">
        <v>3</v>
      </c>
      <c r="M21" s="938">
        <v>27</v>
      </c>
      <c r="N21" s="940">
        <v>9</v>
      </c>
      <c r="O21" s="938" t="s">
        <v>4527</v>
      </c>
      <c r="P21" s="941" t="s">
        <v>4554</v>
      </c>
      <c r="Q21" s="942">
        <f t="shared" si="0"/>
        <v>-1</v>
      </c>
      <c r="R21" s="977">
        <f t="shared" si="0"/>
        <v>-1.76</v>
      </c>
      <c r="S21" s="942">
        <f t="shared" si="1"/>
        <v>0</v>
      </c>
      <c r="T21" s="977">
        <f t="shared" si="2"/>
        <v>0</v>
      </c>
      <c r="U21" s="985" t="s">
        <v>592</v>
      </c>
      <c r="V21" s="943" t="s">
        <v>592</v>
      </c>
      <c r="W21" s="943" t="s">
        <v>592</v>
      </c>
      <c r="X21" s="983" t="s">
        <v>592</v>
      </c>
      <c r="Y21" s="981"/>
    </row>
    <row r="22" spans="1:25" ht="14.4" customHeight="1" x14ac:dyDescent="0.3">
      <c r="A22" s="947" t="s">
        <v>4555</v>
      </c>
      <c r="B22" s="930">
        <v>5</v>
      </c>
      <c r="C22" s="931">
        <v>4.72</v>
      </c>
      <c r="D22" s="932">
        <v>10</v>
      </c>
      <c r="E22" s="928">
        <v>7</v>
      </c>
      <c r="F22" s="914">
        <v>3.82</v>
      </c>
      <c r="G22" s="915">
        <v>3.6</v>
      </c>
      <c r="H22" s="923">
        <v>12</v>
      </c>
      <c r="I22" s="924">
        <v>11.66</v>
      </c>
      <c r="J22" s="922">
        <v>7.5</v>
      </c>
      <c r="K22" s="917">
        <v>0.54</v>
      </c>
      <c r="L22" s="916">
        <v>1</v>
      </c>
      <c r="M22" s="916">
        <v>12</v>
      </c>
      <c r="N22" s="918">
        <v>4</v>
      </c>
      <c r="O22" s="916" t="s">
        <v>4527</v>
      </c>
      <c r="P22" s="929" t="s">
        <v>4556</v>
      </c>
      <c r="Q22" s="919">
        <f t="shared" si="0"/>
        <v>7</v>
      </c>
      <c r="R22" s="978">
        <f t="shared" si="0"/>
        <v>6.94</v>
      </c>
      <c r="S22" s="919">
        <f t="shared" si="1"/>
        <v>5</v>
      </c>
      <c r="T22" s="978">
        <f t="shared" si="2"/>
        <v>7.84</v>
      </c>
      <c r="U22" s="984">
        <v>48</v>
      </c>
      <c r="V22" s="930">
        <v>90</v>
      </c>
      <c r="W22" s="930">
        <v>42</v>
      </c>
      <c r="X22" s="982">
        <v>1.875</v>
      </c>
      <c r="Y22" s="980">
        <v>45</v>
      </c>
    </row>
    <row r="23" spans="1:25" ht="14.4" customHeight="1" x14ac:dyDescent="0.3">
      <c r="A23" s="948" t="s">
        <v>4557</v>
      </c>
      <c r="B23" s="943">
        <v>1</v>
      </c>
      <c r="C23" s="944">
        <v>0.8</v>
      </c>
      <c r="D23" s="933">
        <v>12</v>
      </c>
      <c r="E23" s="936"/>
      <c r="F23" s="937"/>
      <c r="G23" s="921"/>
      <c r="H23" s="945"/>
      <c r="I23" s="946"/>
      <c r="J23" s="926"/>
      <c r="K23" s="939">
        <v>0.8</v>
      </c>
      <c r="L23" s="938">
        <v>2</v>
      </c>
      <c r="M23" s="938">
        <v>21</v>
      </c>
      <c r="N23" s="940">
        <v>7</v>
      </c>
      <c r="O23" s="938" t="s">
        <v>4527</v>
      </c>
      <c r="P23" s="941" t="s">
        <v>4558</v>
      </c>
      <c r="Q23" s="942">
        <f t="shared" si="0"/>
        <v>-1</v>
      </c>
      <c r="R23" s="977">
        <f t="shared" si="0"/>
        <v>-0.8</v>
      </c>
      <c r="S23" s="942">
        <f t="shared" si="1"/>
        <v>0</v>
      </c>
      <c r="T23" s="977">
        <f t="shared" si="2"/>
        <v>0</v>
      </c>
      <c r="U23" s="985" t="s">
        <v>592</v>
      </c>
      <c r="V23" s="943" t="s">
        <v>592</v>
      </c>
      <c r="W23" s="943" t="s">
        <v>592</v>
      </c>
      <c r="X23" s="983" t="s">
        <v>592</v>
      </c>
      <c r="Y23" s="981"/>
    </row>
    <row r="24" spans="1:25" ht="14.4" customHeight="1" x14ac:dyDescent="0.3">
      <c r="A24" s="947" t="s">
        <v>4559</v>
      </c>
      <c r="B24" s="911">
        <v>8</v>
      </c>
      <c r="C24" s="912">
        <v>8.27</v>
      </c>
      <c r="D24" s="913">
        <v>9.5</v>
      </c>
      <c r="E24" s="928">
        <v>7</v>
      </c>
      <c r="F24" s="914">
        <v>4.2699999999999996</v>
      </c>
      <c r="G24" s="915">
        <v>3.7</v>
      </c>
      <c r="H24" s="916">
        <v>7</v>
      </c>
      <c r="I24" s="914">
        <v>9.26</v>
      </c>
      <c r="J24" s="922">
        <v>11.1</v>
      </c>
      <c r="K24" s="917">
        <v>0.61</v>
      </c>
      <c r="L24" s="916">
        <v>1</v>
      </c>
      <c r="M24" s="916">
        <v>12</v>
      </c>
      <c r="N24" s="918">
        <v>4</v>
      </c>
      <c r="O24" s="916" t="s">
        <v>4527</v>
      </c>
      <c r="P24" s="929" t="s">
        <v>4560</v>
      </c>
      <c r="Q24" s="919">
        <f t="shared" si="0"/>
        <v>-1</v>
      </c>
      <c r="R24" s="978">
        <f t="shared" si="0"/>
        <v>0.99000000000000021</v>
      </c>
      <c r="S24" s="919">
        <f t="shared" si="1"/>
        <v>0</v>
      </c>
      <c r="T24" s="978">
        <f t="shared" si="2"/>
        <v>4.99</v>
      </c>
      <c r="U24" s="984">
        <v>28</v>
      </c>
      <c r="V24" s="930">
        <v>77.7</v>
      </c>
      <c r="W24" s="930">
        <v>49.7</v>
      </c>
      <c r="X24" s="982">
        <v>2.7749999999999999</v>
      </c>
      <c r="Y24" s="980">
        <v>55</v>
      </c>
    </row>
    <row r="25" spans="1:25" ht="14.4" customHeight="1" x14ac:dyDescent="0.3">
      <c r="A25" s="947" t="s">
        <v>4561</v>
      </c>
      <c r="B25" s="911">
        <v>46</v>
      </c>
      <c r="C25" s="912">
        <v>157.66999999999999</v>
      </c>
      <c r="D25" s="913">
        <v>8.8000000000000007</v>
      </c>
      <c r="E25" s="928">
        <v>45</v>
      </c>
      <c r="F25" s="914">
        <v>156.62</v>
      </c>
      <c r="G25" s="915">
        <v>9.4</v>
      </c>
      <c r="H25" s="916">
        <v>34</v>
      </c>
      <c r="I25" s="914">
        <v>118.39</v>
      </c>
      <c r="J25" s="915">
        <v>8.9</v>
      </c>
      <c r="K25" s="917">
        <v>3.48</v>
      </c>
      <c r="L25" s="916">
        <v>4</v>
      </c>
      <c r="M25" s="916">
        <v>33</v>
      </c>
      <c r="N25" s="918">
        <v>11</v>
      </c>
      <c r="O25" s="916" t="s">
        <v>4527</v>
      </c>
      <c r="P25" s="929" t="s">
        <v>4562</v>
      </c>
      <c r="Q25" s="919">
        <f t="shared" si="0"/>
        <v>-12</v>
      </c>
      <c r="R25" s="978">
        <f t="shared" si="0"/>
        <v>-39.279999999999987</v>
      </c>
      <c r="S25" s="919">
        <f t="shared" si="1"/>
        <v>-11</v>
      </c>
      <c r="T25" s="978">
        <f t="shared" si="2"/>
        <v>-38.230000000000004</v>
      </c>
      <c r="U25" s="984">
        <v>374</v>
      </c>
      <c r="V25" s="930">
        <v>302.60000000000002</v>
      </c>
      <c r="W25" s="930">
        <v>-71.399999999999977</v>
      </c>
      <c r="X25" s="982">
        <v>0.80909090909090919</v>
      </c>
      <c r="Y25" s="980">
        <v>4</v>
      </c>
    </row>
    <row r="26" spans="1:25" ht="14.4" customHeight="1" x14ac:dyDescent="0.3">
      <c r="A26" s="948" t="s">
        <v>4563</v>
      </c>
      <c r="B26" s="934">
        <v>2</v>
      </c>
      <c r="C26" s="935">
        <v>7.12</v>
      </c>
      <c r="D26" s="920">
        <v>9</v>
      </c>
      <c r="E26" s="936">
        <v>3</v>
      </c>
      <c r="F26" s="937">
        <v>10.68</v>
      </c>
      <c r="G26" s="921">
        <v>9.6999999999999993</v>
      </c>
      <c r="H26" s="938">
        <v>3</v>
      </c>
      <c r="I26" s="937">
        <v>10.68</v>
      </c>
      <c r="J26" s="921">
        <v>10.3</v>
      </c>
      <c r="K26" s="939">
        <v>3.56</v>
      </c>
      <c r="L26" s="938">
        <v>4</v>
      </c>
      <c r="M26" s="938">
        <v>36</v>
      </c>
      <c r="N26" s="940">
        <v>12</v>
      </c>
      <c r="O26" s="938" t="s">
        <v>4527</v>
      </c>
      <c r="P26" s="941" t="s">
        <v>4564</v>
      </c>
      <c r="Q26" s="942">
        <f t="shared" si="0"/>
        <v>1</v>
      </c>
      <c r="R26" s="977">
        <f t="shared" si="0"/>
        <v>3.5599999999999996</v>
      </c>
      <c r="S26" s="942">
        <f t="shared" si="1"/>
        <v>0</v>
      </c>
      <c r="T26" s="977">
        <f t="shared" si="2"/>
        <v>0</v>
      </c>
      <c r="U26" s="985">
        <v>36</v>
      </c>
      <c r="V26" s="943">
        <v>30.900000000000002</v>
      </c>
      <c r="W26" s="943">
        <v>-5.0999999999999979</v>
      </c>
      <c r="X26" s="983">
        <v>0.85833333333333339</v>
      </c>
      <c r="Y26" s="981">
        <v>1</v>
      </c>
    </row>
    <row r="27" spans="1:25" ht="14.4" customHeight="1" x14ac:dyDescent="0.3">
      <c r="A27" s="948" t="s">
        <v>4565</v>
      </c>
      <c r="B27" s="934">
        <v>1</v>
      </c>
      <c r="C27" s="935">
        <v>3.91</v>
      </c>
      <c r="D27" s="920">
        <v>10</v>
      </c>
      <c r="E27" s="936"/>
      <c r="F27" s="937"/>
      <c r="G27" s="921"/>
      <c r="H27" s="938"/>
      <c r="I27" s="937"/>
      <c r="J27" s="921"/>
      <c r="K27" s="939">
        <v>3.91</v>
      </c>
      <c r="L27" s="938">
        <v>4</v>
      </c>
      <c r="M27" s="938">
        <v>39</v>
      </c>
      <c r="N27" s="940">
        <v>13</v>
      </c>
      <c r="O27" s="938" t="s">
        <v>4527</v>
      </c>
      <c r="P27" s="941" t="s">
        <v>4566</v>
      </c>
      <c r="Q27" s="942">
        <f t="shared" si="0"/>
        <v>-1</v>
      </c>
      <c r="R27" s="977">
        <f t="shared" si="0"/>
        <v>-3.91</v>
      </c>
      <c r="S27" s="942">
        <f t="shared" si="1"/>
        <v>0</v>
      </c>
      <c r="T27" s="977">
        <f t="shared" si="2"/>
        <v>0</v>
      </c>
      <c r="U27" s="985" t="s">
        <v>592</v>
      </c>
      <c r="V27" s="943" t="s">
        <v>592</v>
      </c>
      <c r="W27" s="943" t="s">
        <v>592</v>
      </c>
      <c r="X27" s="983" t="s">
        <v>592</v>
      </c>
      <c r="Y27" s="981"/>
    </row>
    <row r="28" spans="1:25" ht="14.4" customHeight="1" x14ac:dyDescent="0.3">
      <c r="A28" s="947" t="s">
        <v>4567</v>
      </c>
      <c r="B28" s="930">
        <v>117</v>
      </c>
      <c r="C28" s="931">
        <v>70.42</v>
      </c>
      <c r="D28" s="932">
        <v>4.0999999999999996</v>
      </c>
      <c r="E28" s="928">
        <v>111</v>
      </c>
      <c r="F28" s="914">
        <v>66.87</v>
      </c>
      <c r="G28" s="915">
        <v>4</v>
      </c>
      <c r="H28" s="923">
        <v>116</v>
      </c>
      <c r="I28" s="924">
        <v>71.95</v>
      </c>
      <c r="J28" s="922">
        <v>4</v>
      </c>
      <c r="K28" s="917">
        <v>0.6</v>
      </c>
      <c r="L28" s="916">
        <v>1</v>
      </c>
      <c r="M28" s="916">
        <v>9</v>
      </c>
      <c r="N28" s="918">
        <v>3</v>
      </c>
      <c r="O28" s="916" t="s">
        <v>4527</v>
      </c>
      <c r="P28" s="929" t="s">
        <v>4568</v>
      </c>
      <c r="Q28" s="919">
        <f t="shared" si="0"/>
        <v>-1</v>
      </c>
      <c r="R28" s="978">
        <f t="shared" si="0"/>
        <v>1.5300000000000011</v>
      </c>
      <c r="S28" s="919">
        <f t="shared" si="1"/>
        <v>5</v>
      </c>
      <c r="T28" s="978">
        <f t="shared" si="2"/>
        <v>5.0799999999999983</v>
      </c>
      <c r="U28" s="984">
        <v>348</v>
      </c>
      <c r="V28" s="930">
        <v>464</v>
      </c>
      <c r="W28" s="930">
        <v>116</v>
      </c>
      <c r="X28" s="982">
        <v>1.3333333333333333</v>
      </c>
      <c r="Y28" s="980">
        <v>120</v>
      </c>
    </row>
    <row r="29" spans="1:25" ht="14.4" customHeight="1" x14ac:dyDescent="0.3">
      <c r="A29" s="948" t="s">
        <v>4569</v>
      </c>
      <c r="B29" s="943"/>
      <c r="C29" s="944"/>
      <c r="D29" s="933"/>
      <c r="E29" s="936">
        <v>2</v>
      </c>
      <c r="F29" s="937">
        <v>1.24</v>
      </c>
      <c r="G29" s="921">
        <v>4</v>
      </c>
      <c r="H29" s="945">
        <v>3</v>
      </c>
      <c r="I29" s="946">
        <v>2.04</v>
      </c>
      <c r="J29" s="927">
        <v>4.7</v>
      </c>
      <c r="K29" s="939">
        <v>0.62</v>
      </c>
      <c r="L29" s="938">
        <v>1</v>
      </c>
      <c r="M29" s="938">
        <v>12</v>
      </c>
      <c r="N29" s="940">
        <v>4</v>
      </c>
      <c r="O29" s="938" t="s">
        <v>4527</v>
      </c>
      <c r="P29" s="941" t="s">
        <v>4570</v>
      </c>
      <c r="Q29" s="942">
        <f t="shared" si="0"/>
        <v>3</v>
      </c>
      <c r="R29" s="977">
        <f t="shared" si="0"/>
        <v>2.04</v>
      </c>
      <c r="S29" s="942">
        <f t="shared" si="1"/>
        <v>1</v>
      </c>
      <c r="T29" s="977">
        <f t="shared" si="2"/>
        <v>0.8</v>
      </c>
      <c r="U29" s="985">
        <v>12</v>
      </c>
      <c r="V29" s="943">
        <v>14.100000000000001</v>
      </c>
      <c r="W29" s="943">
        <v>2.1000000000000014</v>
      </c>
      <c r="X29" s="983">
        <v>1.175</v>
      </c>
      <c r="Y29" s="981">
        <v>2</v>
      </c>
    </row>
    <row r="30" spans="1:25" ht="14.4" customHeight="1" x14ac:dyDescent="0.3">
      <c r="A30" s="947" t="s">
        <v>4571</v>
      </c>
      <c r="B30" s="911">
        <v>10</v>
      </c>
      <c r="C30" s="912">
        <v>46.45</v>
      </c>
      <c r="D30" s="913">
        <v>11.8</v>
      </c>
      <c r="E30" s="928">
        <v>5</v>
      </c>
      <c r="F30" s="914">
        <v>27.17</v>
      </c>
      <c r="G30" s="915">
        <v>12.4</v>
      </c>
      <c r="H30" s="916">
        <v>8</v>
      </c>
      <c r="I30" s="914">
        <v>35.950000000000003</v>
      </c>
      <c r="J30" s="915">
        <v>11.1</v>
      </c>
      <c r="K30" s="917">
        <v>4.5199999999999996</v>
      </c>
      <c r="L30" s="916">
        <v>5</v>
      </c>
      <c r="M30" s="916">
        <v>42</v>
      </c>
      <c r="N30" s="918">
        <v>14</v>
      </c>
      <c r="O30" s="916" t="s">
        <v>4527</v>
      </c>
      <c r="P30" s="929" t="s">
        <v>4572</v>
      </c>
      <c r="Q30" s="919">
        <f t="shared" si="0"/>
        <v>-2</v>
      </c>
      <c r="R30" s="978">
        <f t="shared" si="0"/>
        <v>-10.5</v>
      </c>
      <c r="S30" s="919">
        <f t="shared" si="1"/>
        <v>3</v>
      </c>
      <c r="T30" s="978">
        <f t="shared" si="2"/>
        <v>8.7800000000000011</v>
      </c>
      <c r="U30" s="984">
        <v>112</v>
      </c>
      <c r="V30" s="930">
        <v>88.8</v>
      </c>
      <c r="W30" s="930">
        <v>-23.200000000000003</v>
      </c>
      <c r="X30" s="982">
        <v>0.79285714285714282</v>
      </c>
      <c r="Y30" s="980">
        <v>19</v>
      </c>
    </row>
    <row r="31" spans="1:25" ht="14.4" customHeight="1" x14ac:dyDescent="0.3">
      <c r="A31" s="947" t="s">
        <v>4573</v>
      </c>
      <c r="B31" s="911">
        <v>7</v>
      </c>
      <c r="C31" s="912">
        <v>2.2599999999999998</v>
      </c>
      <c r="D31" s="913">
        <v>1.9</v>
      </c>
      <c r="E31" s="928">
        <v>2</v>
      </c>
      <c r="F31" s="914">
        <v>0.64</v>
      </c>
      <c r="G31" s="915">
        <v>2</v>
      </c>
      <c r="H31" s="916">
        <v>1</v>
      </c>
      <c r="I31" s="914">
        <v>0.32</v>
      </c>
      <c r="J31" s="915">
        <v>2</v>
      </c>
      <c r="K31" s="917">
        <v>0.32</v>
      </c>
      <c r="L31" s="916">
        <v>1</v>
      </c>
      <c r="M31" s="916">
        <v>9</v>
      </c>
      <c r="N31" s="918">
        <v>3</v>
      </c>
      <c r="O31" s="916" t="s">
        <v>4527</v>
      </c>
      <c r="P31" s="929" t="s">
        <v>4574</v>
      </c>
      <c r="Q31" s="919">
        <f t="shared" si="0"/>
        <v>-6</v>
      </c>
      <c r="R31" s="978">
        <f t="shared" si="0"/>
        <v>-1.9399999999999997</v>
      </c>
      <c r="S31" s="919">
        <f t="shared" si="1"/>
        <v>-1</v>
      </c>
      <c r="T31" s="978">
        <f t="shared" si="2"/>
        <v>-0.32</v>
      </c>
      <c r="U31" s="984">
        <v>3</v>
      </c>
      <c r="V31" s="930">
        <v>2</v>
      </c>
      <c r="W31" s="930">
        <v>-1</v>
      </c>
      <c r="X31" s="982">
        <v>0.66666666666666663</v>
      </c>
      <c r="Y31" s="980"/>
    </row>
    <row r="32" spans="1:25" ht="14.4" customHeight="1" x14ac:dyDescent="0.3">
      <c r="A32" s="948" t="s">
        <v>4575</v>
      </c>
      <c r="B32" s="934"/>
      <c r="C32" s="935"/>
      <c r="D32" s="920"/>
      <c r="E32" s="936"/>
      <c r="F32" s="937"/>
      <c r="G32" s="921"/>
      <c r="H32" s="938">
        <v>1</v>
      </c>
      <c r="I32" s="937">
        <v>0.42</v>
      </c>
      <c r="J32" s="921">
        <v>2</v>
      </c>
      <c r="K32" s="939">
        <v>0.42</v>
      </c>
      <c r="L32" s="938">
        <v>2</v>
      </c>
      <c r="M32" s="938">
        <v>15</v>
      </c>
      <c r="N32" s="940">
        <v>5</v>
      </c>
      <c r="O32" s="938" t="s">
        <v>4527</v>
      </c>
      <c r="P32" s="941" t="s">
        <v>4576</v>
      </c>
      <c r="Q32" s="942">
        <f t="shared" si="0"/>
        <v>1</v>
      </c>
      <c r="R32" s="977">
        <f t="shared" si="0"/>
        <v>0.42</v>
      </c>
      <c r="S32" s="942">
        <f t="shared" si="1"/>
        <v>1</v>
      </c>
      <c r="T32" s="977">
        <f t="shared" si="2"/>
        <v>0.42</v>
      </c>
      <c r="U32" s="985">
        <v>5</v>
      </c>
      <c r="V32" s="943">
        <v>2</v>
      </c>
      <c r="W32" s="943">
        <v>-3</v>
      </c>
      <c r="X32" s="983">
        <v>0.4</v>
      </c>
      <c r="Y32" s="981"/>
    </row>
    <row r="33" spans="1:25" ht="14.4" customHeight="1" x14ac:dyDescent="0.3">
      <c r="A33" s="947" t="s">
        <v>4577</v>
      </c>
      <c r="B33" s="930">
        <v>1</v>
      </c>
      <c r="C33" s="931">
        <v>0.82</v>
      </c>
      <c r="D33" s="932">
        <v>5</v>
      </c>
      <c r="E33" s="928"/>
      <c r="F33" s="914"/>
      <c r="G33" s="915"/>
      <c r="H33" s="923">
        <v>1</v>
      </c>
      <c r="I33" s="924">
        <v>0.82</v>
      </c>
      <c r="J33" s="925">
        <v>7</v>
      </c>
      <c r="K33" s="917">
        <v>0.82</v>
      </c>
      <c r="L33" s="916">
        <v>3</v>
      </c>
      <c r="M33" s="916">
        <v>30</v>
      </c>
      <c r="N33" s="918">
        <v>10</v>
      </c>
      <c r="O33" s="916" t="s">
        <v>4527</v>
      </c>
      <c r="P33" s="929" t="s">
        <v>4578</v>
      </c>
      <c r="Q33" s="919">
        <f t="shared" si="0"/>
        <v>0</v>
      </c>
      <c r="R33" s="978">
        <f t="shared" si="0"/>
        <v>0</v>
      </c>
      <c r="S33" s="919">
        <f t="shared" si="1"/>
        <v>1</v>
      </c>
      <c r="T33" s="978">
        <f t="shared" si="2"/>
        <v>0.82</v>
      </c>
      <c r="U33" s="984">
        <v>10</v>
      </c>
      <c r="V33" s="930">
        <v>7</v>
      </c>
      <c r="W33" s="930">
        <v>-3</v>
      </c>
      <c r="X33" s="982">
        <v>0.7</v>
      </c>
      <c r="Y33" s="980"/>
    </row>
    <row r="34" spans="1:25" ht="14.4" customHeight="1" x14ac:dyDescent="0.3">
      <c r="A34" s="947" t="s">
        <v>4579</v>
      </c>
      <c r="B34" s="930">
        <v>5</v>
      </c>
      <c r="C34" s="931">
        <v>1.89</v>
      </c>
      <c r="D34" s="932">
        <v>1.8</v>
      </c>
      <c r="E34" s="928">
        <v>4</v>
      </c>
      <c r="F34" s="914">
        <v>1.47</v>
      </c>
      <c r="G34" s="915">
        <v>2</v>
      </c>
      <c r="H34" s="923">
        <v>4</v>
      </c>
      <c r="I34" s="924">
        <v>1.68</v>
      </c>
      <c r="J34" s="925">
        <v>2</v>
      </c>
      <c r="K34" s="917">
        <v>0.42</v>
      </c>
      <c r="L34" s="916">
        <v>2</v>
      </c>
      <c r="M34" s="916">
        <v>18</v>
      </c>
      <c r="N34" s="918">
        <v>6</v>
      </c>
      <c r="O34" s="916" t="s">
        <v>4527</v>
      </c>
      <c r="P34" s="929" t="s">
        <v>4580</v>
      </c>
      <c r="Q34" s="919">
        <f t="shared" si="0"/>
        <v>-1</v>
      </c>
      <c r="R34" s="978">
        <f t="shared" si="0"/>
        <v>-0.20999999999999996</v>
      </c>
      <c r="S34" s="919">
        <f t="shared" si="1"/>
        <v>0</v>
      </c>
      <c r="T34" s="978">
        <f t="shared" si="2"/>
        <v>0.20999999999999996</v>
      </c>
      <c r="U34" s="984">
        <v>24</v>
      </c>
      <c r="V34" s="930">
        <v>8</v>
      </c>
      <c r="W34" s="930">
        <v>-16</v>
      </c>
      <c r="X34" s="982">
        <v>0.33333333333333331</v>
      </c>
      <c r="Y34" s="980"/>
    </row>
    <row r="35" spans="1:25" ht="14.4" customHeight="1" x14ac:dyDescent="0.3">
      <c r="A35" s="948" t="s">
        <v>4581</v>
      </c>
      <c r="B35" s="943"/>
      <c r="C35" s="944"/>
      <c r="D35" s="933"/>
      <c r="E35" s="936"/>
      <c r="F35" s="937"/>
      <c r="G35" s="921"/>
      <c r="H35" s="945">
        <v>2</v>
      </c>
      <c r="I35" s="946">
        <v>0.87</v>
      </c>
      <c r="J35" s="926">
        <v>3</v>
      </c>
      <c r="K35" s="939">
        <v>0.52</v>
      </c>
      <c r="L35" s="938">
        <v>3</v>
      </c>
      <c r="M35" s="938">
        <v>24</v>
      </c>
      <c r="N35" s="940">
        <v>8</v>
      </c>
      <c r="O35" s="938" t="s">
        <v>4527</v>
      </c>
      <c r="P35" s="941" t="s">
        <v>4582</v>
      </c>
      <c r="Q35" s="942">
        <f t="shared" si="0"/>
        <v>2</v>
      </c>
      <c r="R35" s="977">
        <f t="shared" si="0"/>
        <v>0.87</v>
      </c>
      <c r="S35" s="942">
        <f t="shared" si="1"/>
        <v>2</v>
      </c>
      <c r="T35" s="977">
        <f t="shared" si="2"/>
        <v>0.87</v>
      </c>
      <c r="U35" s="985">
        <v>16</v>
      </c>
      <c r="V35" s="943">
        <v>6</v>
      </c>
      <c r="W35" s="943">
        <v>-10</v>
      </c>
      <c r="X35" s="983">
        <v>0.375</v>
      </c>
      <c r="Y35" s="981"/>
    </row>
    <row r="36" spans="1:25" ht="14.4" customHeight="1" x14ac:dyDescent="0.3">
      <c r="A36" s="947" t="s">
        <v>4583</v>
      </c>
      <c r="B36" s="911">
        <v>4</v>
      </c>
      <c r="C36" s="912">
        <v>2.81</v>
      </c>
      <c r="D36" s="913">
        <v>15.3</v>
      </c>
      <c r="E36" s="928">
        <v>4</v>
      </c>
      <c r="F36" s="914">
        <v>5.28</v>
      </c>
      <c r="G36" s="915">
        <v>21</v>
      </c>
      <c r="H36" s="916">
        <v>1</v>
      </c>
      <c r="I36" s="914">
        <v>0.92</v>
      </c>
      <c r="J36" s="922">
        <v>17</v>
      </c>
      <c r="K36" s="917">
        <v>0.51</v>
      </c>
      <c r="L36" s="916">
        <v>2</v>
      </c>
      <c r="M36" s="916">
        <v>21</v>
      </c>
      <c r="N36" s="918">
        <v>7</v>
      </c>
      <c r="O36" s="916" t="s">
        <v>4527</v>
      </c>
      <c r="P36" s="929" t="s">
        <v>4584</v>
      </c>
      <c r="Q36" s="919">
        <f t="shared" si="0"/>
        <v>-3</v>
      </c>
      <c r="R36" s="978">
        <f t="shared" si="0"/>
        <v>-1.8900000000000001</v>
      </c>
      <c r="S36" s="919">
        <f t="shared" si="1"/>
        <v>-3</v>
      </c>
      <c r="T36" s="978">
        <f t="shared" si="2"/>
        <v>-4.3600000000000003</v>
      </c>
      <c r="U36" s="984">
        <v>7</v>
      </c>
      <c r="V36" s="930">
        <v>17</v>
      </c>
      <c r="W36" s="930">
        <v>10</v>
      </c>
      <c r="X36" s="982">
        <v>2.4285714285714284</v>
      </c>
      <c r="Y36" s="980">
        <v>10</v>
      </c>
    </row>
    <row r="37" spans="1:25" ht="14.4" customHeight="1" x14ac:dyDescent="0.3">
      <c r="A37" s="948" t="s">
        <v>4585</v>
      </c>
      <c r="B37" s="934">
        <v>1</v>
      </c>
      <c r="C37" s="935">
        <v>0.99</v>
      </c>
      <c r="D37" s="920">
        <v>29</v>
      </c>
      <c r="E37" s="936"/>
      <c r="F37" s="937"/>
      <c r="G37" s="921"/>
      <c r="H37" s="938"/>
      <c r="I37" s="937"/>
      <c r="J37" s="921"/>
      <c r="K37" s="939">
        <v>0.67</v>
      </c>
      <c r="L37" s="938">
        <v>3</v>
      </c>
      <c r="M37" s="938">
        <v>27</v>
      </c>
      <c r="N37" s="940">
        <v>9</v>
      </c>
      <c r="O37" s="938" t="s">
        <v>4527</v>
      </c>
      <c r="P37" s="941" t="s">
        <v>4584</v>
      </c>
      <c r="Q37" s="942">
        <f t="shared" si="0"/>
        <v>-1</v>
      </c>
      <c r="R37" s="977">
        <f t="shared" si="0"/>
        <v>-0.99</v>
      </c>
      <c r="S37" s="942">
        <f t="shared" si="1"/>
        <v>0</v>
      </c>
      <c r="T37" s="977">
        <f t="shared" si="2"/>
        <v>0</v>
      </c>
      <c r="U37" s="985" t="s">
        <v>592</v>
      </c>
      <c r="V37" s="943" t="s">
        <v>592</v>
      </c>
      <c r="W37" s="943" t="s">
        <v>592</v>
      </c>
      <c r="X37" s="983" t="s">
        <v>592</v>
      </c>
      <c r="Y37" s="981"/>
    </row>
    <row r="38" spans="1:25" ht="14.4" customHeight="1" x14ac:dyDescent="0.3">
      <c r="A38" s="947" t="s">
        <v>4586</v>
      </c>
      <c r="B38" s="930"/>
      <c r="C38" s="931"/>
      <c r="D38" s="932"/>
      <c r="E38" s="923">
        <v>2</v>
      </c>
      <c r="F38" s="924">
        <v>0.7</v>
      </c>
      <c r="G38" s="925">
        <v>2</v>
      </c>
      <c r="H38" s="916">
        <v>1</v>
      </c>
      <c r="I38" s="914">
        <v>0.35</v>
      </c>
      <c r="J38" s="915">
        <v>2</v>
      </c>
      <c r="K38" s="917">
        <v>0.35</v>
      </c>
      <c r="L38" s="916">
        <v>1</v>
      </c>
      <c r="M38" s="916">
        <v>12</v>
      </c>
      <c r="N38" s="918">
        <v>4</v>
      </c>
      <c r="O38" s="916" t="s">
        <v>4527</v>
      </c>
      <c r="P38" s="929" t="s">
        <v>4587</v>
      </c>
      <c r="Q38" s="919">
        <f t="shared" si="0"/>
        <v>1</v>
      </c>
      <c r="R38" s="978">
        <f t="shared" si="0"/>
        <v>0.35</v>
      </c>
      <c r="S38" s="919">
        <f t="shared" si="1"/>
        <v>-1</v>
      </c>
      <c r="T38" s="978">
        <f t="shared" si="2"/>
        <v>-0.35</v>
      </c>
      <c r="U38" s="984">
        <v>4</v>
      </c>
      <c r="V38" s="930">
        <v>2</v>
      </c>
      <c r="W38" s="930">
        <v>-2</v>
      </c>
      <c r="X38" s="982">
        <v>0.5</v>
      </c>
      <c r="Y38" s="980"/>
    </row>
    <row r="39" spans="1:25" ht="14.4" customHeight="1" x14ac:dyDescent="0.3">
      <c r="A39" s="947" t="s">
        <v>4588</v>
      </c>
      <c r="B39" s="930">
        <v>5</v>
      </c>
      <c r="C39" s="931">
        <v>1.52</v>
      </c>
      <c r="D39" s="932">
        <v>3</v>
      </c>
      <c r="E39" s="928">
        <v>3</v>
      </c>
      <c r="F39" s="914">
        <v>0.91</v>
      </c>
      <c r="G39" s="915">
        <v>2</v>
      </c>
      <c r="H39" s="923">
        <v>8</v>
      </c>
      <c r="I39" s="924">
        <v>2.73</v>
      </c>
      <c r="J39" s="925">
        <v>2.8</v>
      </c>
      <c r="K39" s="917">
        <v>0.3</v>
      </c>
      <c r="L39" s="916">
        <v>1</v>
      </c>
      <c r="M39" s="916">
        <v>12</v>
      </c>
      <c r="N39" s="918">
        <v>4</v>
      </c>
      <c r="O39" s="916" t="s">
        <v>4527</v>
      </c>
      <c r="P39" s="929" t="s">
        <v>4589</v>
      </c>
      <c r="Q39" s="919">
        <f t="shared" si="0"/>
        <v>3</v>
      </c>
      <c r="R39" s="978">
        <f t="shared" si="0"/>
        <v>1.21</v>
      </c>
      <c r="S39" s="919">
        <f t="shared" si="1"/>
        <v>5</v>
      </c>
      <c r="T39" s="978">
        <f t="shared" si="2"/>
        <v>1.8199999999999998</v>
      </c>
      <c r="U39" s="984">
        <v>32</v>
      </c>
      <c r="V39" s="930">
        <v>22.4</v>
      </c>
      <c r="W39" s="930">
        <v>-9.6000000000000014</v>
      </c>
      <c r="X39" s="982">
        <v>0.7</v>
      </c>
      <c r="Y39" s="980">
        <v>2</v>
      </c>
    </row>
    <row r="40" spans="1:25" ht="14.4" customHeight="1" x14ac:dyDescent="0.3">
      <c r="A40" s="947" t="s">
        <v>4590</v>
      </c>
      <c r="B40" s="930"/>
      <c r="C40" s="931"/>
      <c r="D40" s="932"/>
      <c r="E40" s="923">
        <v>1</v>
      </c>
      <c r="F40" s="924">
        <v>1.32</v>
      </c>
      <c r="G40" s="925">
        <v>20</v>
      </c>
      <c r="H40" s="916"/>
      <c r="I40" s="914"/>
      <c r="J40" s="915"/>
      <c r="K40" s="917">
        <v>0.74</v>
      </c>
      <c r="L40" s="916">
        <v>2</v>
      </c>
      <c r="M40" s="916">
        <v>15</v>
      </c>
      <c r="N40" s="918">
        <v>5</v>
      </c>
      <c r="O40" s="916" t="s">
        <v>4527</v>
      </c>
      <c r="P40" s="929" t="s">
        <v>4591</v>
      </c>
      <c r="Q40" s="919">
        <f t="shared" si="0"/>
        <v>0</v>
      </c>
      <c r="R40" s="978">
        <f t="shared" si="0"/>
        <v>0</v>
      </c>
      <c r="S40" s="919">
        <f t="shared" si="1"/>
        <v>-1</v>
      </c>
      <c r="T40" s="978">
        <f t="shared" si="2"/>
        <v>-1.32</v>
      </c>
      <c r="U40" s="984" t="s">
        <v>592</v>
      </c>
      <c r="V40" s="930" t="s">
        <v>592</v>
      </c>
      <c r="W40" s="930" t="s">
        <v>592</v>
      </c>
      <c r="X40" s="982" t="s">
        <v>592</v>
      </c>
      <c r="Y40" s="980"/>
    </row>
    <row r="41" spans="1:25" ht="14.4" customHeight="1" x14ac:dyDescent="0.3">
      <c r="A41" s="947" t="s">
        <v>4592</v>
      </c>
      <c r="B41" s="911">
        <v>2</v>
      </c>
      <c r="C41" s="912">
        <v>1.37</v>
      </c>
      <c r="D41" s="913">
        <v>11</v>
      </c>
      <c r="E41" s="928"/>
      <c r="F41" s="914"/>
      <c r="G41" s="915"/>
      <c r="H41" s="916">
        <v>1</v>
      </c>
      <c r="I41" s="914">
        <v>0.45</v>
      </c>
      <c r="J41" s="915">
        <v>3</v>
      </c>
      <c r="K41" s="917">
        <v>0.45</v>
      </c>
      <c r="L41" s="916">
        <v>1</v>
      </c>
      <c r="M41" s="916">
        <v>12</v>
      </c>
      <c r="N41" s="918">
        <v>4</v>
      </c>
      <c r="O41" s="916" t="s">
        <v>4527</v>
      </c>
      <c r="P41" s="929" t="s">
        <v>4593</v>
      </c>
      <c r="Q41" s="919">
        <f t="shared" si="0"/>
        <v>-1</v>
      </c>
      <c r="R41" s="978">
        <f t="shared" si="0"/>
        <v>-0.92000000000000015</v>
      </c>
      <c r="S41" s="919">
        <f t="shared" si="1"/>
        <v>1</v>
      </c>
      <c r="T41" s="978">
        <f t="shared" si="2"/>
        <v>0.45</v>
      </c>
      <c r="U41" s="984">
        <v>4</v>
      </c>
      <c r="V41" s="930">
        <v>3</v>
      </c>
      <c r="W41" s="930">
        <v>-1</v>
      </c>
      <c r="X41" s="982">
        <v>0.75</v>
      </c>
      <c r="Y41" s="980"/>
    </row>
    <row r="42" spans="1:25" ht="14.4" customHeight="1" x14ac:dyDescent="0.3">
      <c r="A42" s="947" t="s">
        <v>4594</v>
      </c>
      <c r="B42" s="930"/>
      <c r="C42" s="931"/>
      <c r="D42" s="932"/>
      <c r="E42" s="923">
        <v>1</v>
      </c>
      <c r="F42" s="924">
        <v>0.25</v>
      </c>
      <c r="G42" s="925">
        <v>4</v>
      </c>
      <c r="H42" s="916"/>
      <c r="I42" s="914"/>
      <c r="J42" s="915"/>
      <c r="K42" s="917">
        <v>0.25</v>
      </c>
      <c r="L42" s="916">
        <v>1</v>
      </c>
      <c r="M42" s="916">
        <v>9</v>
      </c>
      <c r="N42" s="918">
        <v>3</v>
      </c>
      <c r="O42" s="916" t="s">
        <v>4527</v>
      </c>
      <c r="P42" s="929" t="s">
        <v>4595</v>
      </c>
      <c r="Q42" s="919">
        <f t="shared" si="0"/>
        <v>0</v>
      </c>
      <c r="R42" s="978">
        <f t="shared" si="0"/>
        <v>0</v>
      </c>
      <c r="S42" s="919">
        <f t="shared" si="1"/>
        <v>-1</v>
      </c>
      <c r="T42" s="978">
        <f t="shared" si="2"/>
        <v>-0.25</v>
      </c>
      <c r="U42" s="984" t="s">
        <v>592</v>
      </c>
      <c r="V42" s="930" t="s">
        <v>592</v>
      </c>
      <c r="W42" s="930" t="s">
        <v>592</v>
      </c>
      <c r="X42" s="982" t="s">
        <v>592</v>
      </c>
      <c r="Y42" s="980"/>
    </row>
    <row r="43" spans="1:25" ht="14.4" customHeight="1" x14ac:dyDescent="0.3">
      <c r="A43" s="947" t="s">
        <v>4596</v>
      </c>
      <c r="B43" s="930">
        <v>1</v>
      </c>
      <c r="C43" s="931">
        <v>1.03</v>
      </c>
      <c r="D43" s="932">
        <v>8</v>
      </c>
      <c r="E43" s="923">
        <v>2</v>
      </c>
      <c r="F43" s="924">
        <v>2.36</v>
      </c>
      <c r="G43" s="925">
        <v>8</v>
      </c>
      <c r="H43" s="916"/>
      <c r="I43" s="914"/>
      <c r="J43" s="915"/>
      <c r="K43" s="917">
        <v>1.03</v>
      </c>
      <c r="L43" s="916">
        <v>2</v>
      </c>
      <c r="M43" s="916">
        <v>18</v>
      </c>
      <c r="N43" s="918">
        <v>6</v>
      </c>
      <c r="O43" s="916" t="s">
        <v>4527</v>
      </c>
      <c r="P43" s="929" t="s">
        <v>4597</v>
      </c>
      <c r="Q43" s="919">
        <f t="shared" si="0"/>
        <v>-1</v>
      </c>
      <c r="R43" s="978">
        <f t="shared" si="0"/>
        <v>-1.03</v>
      </c>
      <c r="S43" s="919">
        <f t="shared" si="1"/>
        <v>-2</v>
      </c>
      <c r="T43" s="978">
        <f t="shared" si="2"/>
        <v>-2.36</v>
      </c>
      <c r="U43" s="984" t="s">
        <v>592</v>
      </c>
      <c r="V43" s="930" t="s">
        <v>592</v>
      </c>
      <c r="W43" s="930" t="s">
        <v>592</v>
      </c>
      <c r="X43" s="982" t="s">
        <v>592</v>
      </c>
      <c r="Y43" s="980"/>
    </row>
    <row r="44" spans="1:25" ht="14.4" customHeight="1" x14ac:dyDescent="0.3">
      <c r="A44" s="947" t="s">
        <v>4598</v>
      </c>
      <c r="B44" s="930"/>
      <c r="C44" s="931"/>
      <c r="D44" s="932"/>
      <c r="E44" s="923">
        <v>1</v>
      </c>
      <c r="F44" s="924">
        <v>5.69</v>
      </c>
      <c r="G44" s="925">
        <v>9</v>
      </c>
      <c r="H44" s="916"/>
      <c r="I44" s="914"/>
      <c r="J44" s="915"/>
      <c r="K44" s="917">
        <v>1.28</v>
      </c>
      <c r="L44" s="916">
        <v>3</v>
      </c>
      <c r="M44" s="916">
        <v>24</v>
      </c>
      <c r="N44" s="918">
        <v>8</v>
      </c>
      <c r="O44" s="916" t="s">
        <v>4527</v>
      </c>
      <c r="P44" s="929" t="s">
        <v>4599</v>
      </c>
      <c r="Q44" s="919">
        <f t="shared" si="0"/>
        <v>0</v>
      </c>
      <c r="R44" s="978">
        <f t="shared" si="0"/>
        <v>0</v>
      </c>
      <c r="S44" s="919">
        <f t="shared" si="1"/>
        <v>-1</v>
      </c>
      <c r="T44" s="978">
        <f t="shared" si="2"/>
        <v>-5.69</v>
      </c>
      <c r="U44" s="984" t="s">
        <v>592</v>
      </c>
      <c r="V44" s="930" t="s">
        <v>592</v>
      </c>
      <c r="W44" s="930" t="s">
        <v>592</v>
      </c>
      <c r="X44" s="982" t="s">
        <v>592</v>
      </c>
      <c r="Y44" s="980"/>
    </row>
    <row r="45" spans="1:25" ht="14.4" customHeight="1" x14ac:dyDescent="0.3">
      <c r="A45" s="947" t="s">
        <v>4600</v>
      </c>
      <c r="B45" s="911">
        <v>4</v>
      </c>
      <c r="C45" s="912">
        <v>5.31</v>
      </c>
      <c r="D45" s="913">
        <v>5</v>
      </c>
      <c r="E45" s="928">
        <v>1</v>
      </c>
      <c r="F45" s="914">
        <v>1</v>
      </c>
      <c r="G45" s="915">
        <v>3</v>
      </c>
      <c r="H45" s="916">
        <v>1</v>
      </c>
      <c r="I45" s="914">
        <v>1</v>
      </c>
      <c r="J45" s="915">
        <v>3</v>
      </c>
      <c r="K45" s="917">
        <v>1</v>
      </c>
      <c r="L45" s="916">
        <v>2</v>
      </c>
      <c r="M45" s="916">
        <v>18</v>
      </c>
      <c r="N45" s="918">
        <v>6</v>
      </c>
      <c r="O45" s="916" t="s">
        <v>4527</v>
      </c>
      <c r="P45" s="929" t="s">
        <v>4601</v>
      </c>
      <c r="Q45" s="919">
        <f t="shared" si="0"/>
        <v>-3</v>
      </c>
      <c r="R45" s="978">
        <f t="shared" si="0"/>
        <v>-4.3099999999999996</v>
      </c>
      <c r="S45" s="919">
        <f t="shared" si="1"/>
        <v>0</v>
      </c>
      <c r="T45" s="978">
        <f t="shared" si="2"/>
        <v>0</v>
      </c>
      <c r="U45" s="984">
        <v>6</v>
      </c>
      <c r="V45" s="930">
        <v>3</v>
      </c>
      <c r="W45" s="930">
        <v>-3</v>
      </c>
      <c r="X45" s="982">
        <v>0.5</v>
      </c>
      <c r="Y45" s="980"/>
    </row>
    <row r="46" spans="1:25" ht="14.4" customHeight="1" thickBot="1" x14ac:dyDescent="0.35">
      <c r="A46" s="961" t="s">
        <v>4602</v>
      </c>
      <c r="B46" s="962">
        <v>1</v>
      </c>
      <c r="C46" s="963">
        <v>0.68</v>
      </c>
      <c r="D46" s="964">
        <v>5</v>
      </c>
      <c r="E46" s="965">
        <v>1</v>
      </c>
      <c r="F46" s="966">
        <v>0.68</v>
      </c>
      <c r="G46" s="967">
        <v>4</v>
      </c>
      <c r="H46" s="968">
        <v>1</v>
      </c>
      <c r="I46" s="969">
        <v>0.68</v>
      </c>
      <c r="J46" s="970">
        <v>4</v>
      </c>
      <c r="K46" s="971">
        <v>0.68</v>
      </c>
      <c r="L46" s="972">
        <v>2</v>
      </c>
      <c r="M46" s="972">
        <v>15</v>
      </c>
      <c r="N46" s="973">
        <v>5</v>
      </c>
      <c r="O46" s="972" t="s">
        <v>4527</v>
      </c>
      <c r="P46" s="974" t="s">
        <v>4603</v>
      </c>
      <c r="Q46" s="975">
        <f t="shared" si="0"/>
        <v>0</v>
      </c>
      <c r="R46" s="979">
        <f t="shared" si="0"/>
        <v>0</v>
      </c>
      <c r="S46" s="975">
        <f t="shared" si="1"/>
        <v>0</v>
      </c>
      <c r="T46" s="979">
        <f t="shared" si="2"/>
        <v>0</v>
      </c>
      <c r="U46" s="990">
        <v>5</v>
      </c>
      <c r="V46" s="962">
        <v>4</v>
      </c>
      <c r="W46" s="962">
        <v>-1</v>
      </c>
      <c r="X46" s="991">
        <v>0.8</v>
      </c>
      <c r="Y46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47:Q1048576">
    <cfRule type="cellIs" dxfId="14" priority="11" stopIfTrue="1" operator="lessThan">
      <formula>0</formula>
    </cfRule>
  </conditionalFormatting>
  <conditionalFormatting sqref="W47:W1048576">
    <cfRule type="cellIs" dxfId="13" priority="10" stopIfTrue="1" operator="greaterThan">
      <formula>0</formula>
    </cfRule>
  </conditionalFormatting>
  <conditionalFormatting sqref="X47:X1048576">
    <cfRule type="cellIs" dxfId="12" priority="9" stopIfTrue="1" operator="greaterThan">
      <formula>1</formula>
    </cfRule>
  </conditionalFormatting>
  <conditionalFormatting sqref="X47:X1048576">
    <cfRule type="cellIs" dxfId="11" priority="6" stopIfTrue="1" operator="greaterThan">
      <formula>1</formula>
    </cfRule>
  </conditionalFormatting>
  <conditionalFormatting sqref="W47:W1048576">
    <cfRule type="cellIs" dxfId="10" priority="7" stopIfTrue="1" operator="greaterThan">
      <formula>0</formula>
    </cfRule>
  </conditionalFormatting>
  <conditionalFormatting sqref="Q47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46">
    <cfRule type="cellIs" dxfId="7" priority="4" stopIfTrue="1" operator="lessThan">
      <formula>0</formula>
    </cfRule>
  </conditionalFormatting>
  <conditionalFormatting sqref="X5:X46">
    <cfRule type="cellIs" dxfId="6" priority="2" stopIfTrue="1" operator="greaterThan">
      <formula>1</formula>
    </cfRule>
  </conditionalFormatting>
  <conditionalFormatting sqref="W5:W46">
    <cfRule type="cellIs" dxfId="5" priority="3" stopIfTrue="1" operator="greaterThan">
      <formula>0</formula>
    </cfRule>
  </conditionalFormatting>
  <conditionalFormatting sqref="S5:S46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3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656056</v>
      </c>
      <c r="C3" s="344">
        <f t="shared" ref="C3:L3" si="0">SUBTOTAL(9,C6:C1048576)</f>
        <v>8.1306193432532741</v>
      </c>
      <c r="D3" s="344">
        <f t="shared" si="0"/>
        <v>648696</v>
      </c>
      <c r="E3" s="344">
        <f t="shared" si="0"/>
        <v>8</v>
      </c>
      <c r="F3" s="344">
        <f t="shared" si="0"/>
        <v>733091</v>
      </c>
      <c r="G3" s="347">
        <f>IF(D3&lt;&gt;0,F3/D3,"")</f>
        <v>1.1300994610726751</v>
      </c>
      <c r="H3" s="343">
        <f t="shared" si="0"/>
        <v>15219.810000000001</v>
      </c>
      <c r="I3" s="344">
        <f t="shared" si="0"/>
        <v>4.6228037877110557</v>
      </c>
      <c r="J3" s="344">
        <f t="shared" si="0"/>
        <v>6632.9</v>
      </c>
      <c r="K3" s="344">
        <f t="shared" si="0"/>
        <v>2</v>
      </c>
      <c r="L3" s="344">
        <f t="shared" si="0"/>
        <v>77068.09</v>
      </c>
      <c r="M3" s="345">
        <f>IF(J3&lt;&gt;0,L3/J3,"")</f>
        <v>11.619064059461172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2017</v>
      </c>
      <c r="E5" s="995"/>
      <c r="F5" s="995">
        <v>2018</v>
      </c>
      <c r="G5" s="905" t="s">
        <v>2</v>
      </c>
      <c r="H5" s="994">
        <v>2015</v>
      </c>
      <c r="I5" s="995"/>
      <c r="J5" s="995">
        <v>2017</v>
      </c>
      <c r="K5" s="995"/>
      <c r="L5" s="995">
        <v>2018</v>
      </c>
      <c r="M5" s="905" t="s">
        <v>2</v>
      </c>
    </row>
    <row r="6" spans="1:13" ht="14.4" customHeight="1" x14ac:dyDescent="0.3">
      <c r="A6" s="856" t="s">
        <v>4605</v>
      </c>
      <c r="B6" s="887">
        <v>4872</v>
      </c>
      <c r="C6" s="825">
        <v>1.6153846153846154</v>
      </c>
      <c r="D6" s="887">
        <v>3016</v>
      </c>
      <c r="E6" s="825">
        <v>1</v>
      </c>
      <c r="F6" s="887">
        <v>24073</v>
      </c>
      <c r="G6" s="830">
        <v>7.9817639257294433</v>
      </c>
      <c r="H6" s="887">
        <v>12024.2</v>
      </c>
      <c r="I6" s="825">
        <v>3.6710070372009955</v>
      </c>
      <c r="J6" s="887">
        <v>3275.45</v>
      </c>
      <c r="K6" s="825">
        <v>1</v>
      </c>
      <c r="L6" s="887">
        <v>19861.239999999998</v>
      </c>
      <c r="M6" s="231">
        <v>6.0636675876597108</v>
      </c>
    </row>
    <row r="7" spans="1:13" ht="14.4" customHeight="1" x14ac:dyDescent="0.3">
      <c r="A7" s="857" t="s">
        <v>3623</v>
      </c>
      <c r="B7" s="889">
        <v>13966</v>
      </c>
      <c r="C7" s="832">
        <v>0.43467164643635231</v>
      </c>
      <c r="D7" s="889">
        <v>32130</v>
      </c>
      <c r="E7" s="832">
        <v>1</v>
      </c>
      <c r="F7" s="889">
        <v>16184</v>
      </c>
      <c r="G7" s="837">
        <v>0.50370370370370365</v>
      </c>
      <c r="H7" s="889"/>
      <c r="I7" s="832"/>
      <c r="J7" s="889"/>
      <c r="K7" s="832"/>
      <c r="L7" s="889"/>
      <c r="M7" s="838"/>
    </row>
    <row r="8" spans="1:13" ht="14.4" customHeight="1" x14ac:dyDescent="0.3">
      <c r="A8" s="857" t="s">
        <v>4606</v>
      </c>
      <c r="B8" s="889">
        <v>98776</v>
      </c>
      <c r="C8" s="832">
        <v>1.3038186882086618</v>
      </c>
      <c r="D8" s="889">
        <v>75759</v>
      </c>
      <c r="E8" s="832">
        <v>1</v>
      </c>
      <c r="F8" s="889">
        <v>116793</v>
      </c>
      <c r="G8" s="837">
        <v>1.5416386171939969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4607</v>
      </c>
      <c r="B9" s="889">
        <v>146826</v>
      </c>
      <c r="C9" s="832">
        <v>1.0058297653707826</v>
      </c>
      <c r="D9" s="889">
        <v>145975</v>
      </c>
      <c r="E9" s="832">
        <v>1</v>
      </c>
      <c r="F9" s="889">
        <v>202156</v>
      </c>
      <c r="G9" s="837">
        <v>1.3848672717931152</v>
      </c>
      <c r="H9" s="889">
        <v>3195.61</v>
      </c>
      <c r="I9" s="832">
        <v>0.95179675051005985</v>
      </c>
      <c r="J9" s="889">
        <v>3357.45</v>
      </c>
      <c r="K9" s="832">
        <v>1</v>
      </c>
      <c r="L9" s="889">
        <v>57206.85</v>
      </c>
      <c r="M9" s="838">
        <v>17.038779430818032</v>
      </c>
    </row>
    <row r="10" spans="1:13" ht="14.4" customHeight="1" x14ac:dyDescent="0.3">
      <c r="A10" s="857" t="s">
        <v>4608</v>
      </c>
      <c r="B10" s="889">
        <v>230132</v>
      </c>
      <c r="C10" s="832">
        <v>1.7302507424532911</v>
      </c>
      <c r="D10" s="889">
        <v>133005</v>
      </c>
      <c r="E10" s="832">
        <v>1</v>
      </c>
      <c r="F10" s="889">
        <v>151874</v>
      </c>
      <c r="G10" s="837">
        <v>1.1418668471110109</v>
      </c>
      <c r="H10" s="889"/>
      <c r="I10" s="832"/>
      <c r="J10" s="889"/>
      <c r="K10" s="832"/>
      <c r="L10" s="889"/>
      <c r="M10" s="838"/>
    </row>
    <row r="11" spans="1:13" ht="14.4" customHeight="1" x14ac:dyDescent="0.3">
      <c r="A11" s="857" t="s">
        <v>4609</v>
      </c>
      <c r="B11" s="889">
        <v>34391</v>
      </c>
      <c r="C11" s="832">
        <v>0.35596658834732386</v>
      </c>
      <c r="D11" s="889">
        <v>96613</v>
      </c>
      <c r="E11" s="832">
        <v>1</v>
      </c>
      <c r="F11" s="889">
        <v>71767</v>
      </c>
      <c r="G11" s="837">
        <v>0.74282963990353268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4610</v>
      </c>
      <c r="B12" s="889">
        <v>125755</v>
      </c>
      <c r="C12" s="832">
        <v>0.78247207790187601</v>
      </c>
      <c r="D12" s="889">
        <v>160715</v>
      </c>
      <c r="E12" s="832">
        <v>1</v>
      </c>
      <c r="F12" s="889">
        <v>148066</v>
      </c>
      <c r="G12" s="837">
        <v>0.92129546090906267</v>
      </c>
      <c r="H12" s="889"/>
      <c r="I12" s="832"/>
      <c r="J12" s="889"/>
      <c r="K12" s="832"/>
      <c r="L12" s="889"/>
      <c r="M12" s="838"/>
    </row>
    <row r="13" spans="1:13" ht="14.4" customHeight="1" thickBot="1" x14ac:dyDescent="0.35">
      <c r="A13" s="893" t="s">
        <v>4611</v>
      </c>
      <c r="B13" s="891">
        <v>1338</v>
      </c>
      <c r="C13" s="840">
        <v>0.90222521915037091</v>
      </c>
      <c r="D13" s="891">
        <v>1483</v>
      </c>
      <c r="E13" s="840">
        <v>1</v>
      </c>
      <c r="F13" s="891">
        <v>2178</v>
      </c>
      <c r="G13" s="845">
        <v>1.4686446392447741</v>
      </c>
      <c r="H13" s="891"/>
      <c r="I13" s="840"/>
      <c r="J13" s="891"/>
      <c r="K13" s="840"/>
      <c r="L13" s="891"/>
      <c r="M13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1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5132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4660.7</v>
      </c>
      <c r="G3" s="211">
        <f t="shared" si="0"/>
        <v>671275.81</v>
      </c>
      <c r="H3" s="212"/>
      <c r="I3" s="212"/>
      <c r="J3" s="207">
        <f t="shared" si="0"/>
        <v>4162</v>
      </c>
      <c r="K3" s="211">
        <f t="shared" si="0"/>
        <v>655328.9</v>
      </c>
      <c r="L3" s="212"/>
      <c r="M3" s="212"/>
      <c r="N3" s="207">
        <f t="shared" si="0"/>
        <v>5374.5300000000007</v>
      </c>
      <c r="O3" s="211">
        <f t="shared" si="0"/>
        <v>810159.09000000008</v>
      </c>
      <c r="P3" s="177">
        <f>IF(K3=0,"",O3/K3)</f>
        <v>1.2362633328089148</v>
      </c>
      <c r="Q3" s="209">
        <f>IF(N3=0,"",O3/N3)</f>
        <v>150.74045358384825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2017</v>
      </c>
      <c r="K4" s="640"/>
      <c r="L4" s="210"/>
      <c r="M4" s="210"/>
      <c r="N4" s="639">
        <v>2018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4612</v>
      </c>
      <c r="B6" s="825" t="s">
        <v>4613</v>
      </c>
      <c r="C6" s="825" t="s">
        <v>3461</v>
      </c>
      <c r="D6" s="825" t="s">
        <v>4614</v>
      </c>
      <c r="E6" s="825" t="s">
        <v>4615</v>
      </c>
      <c r="F6" s="225"/>
      <c r="G6" s="225"/>
      <c r="H6" s="225"/>
      <c r="I6" s="225"/>
      <c r="J6" s="225"/>
      <c r="K6" s="225"/>
      <c r="L6" s="225"/>
      <c r="M6" s="225"/>
      <c r="N6" s="225">
        <v>0.5</v>
      </c>
      <c r="O6" s="225">
        <v>909.52</v>
      </c>
      <c r="P6" s="830"/>
      <c r="Q6" s="848">
        <v>1819.04</v>
      </c>
    </row>
    <row r="7" spans="1:17" ht="14.4" customHeight="1" x14ac:dyDescent="0.3">
      <c r="A7" s="831" t="s">
        <v>4612</v>
      </c>
      <c r="B7" s="832" t="s">
        <v>4613</v>
      </c>
      <c r="C7" s="832" t="s">
        <v>3710</v>
      </c>
      <c r="D7" s="832" t="s">
        <v>4616</v>
      </c>
      <c r="E7" s="832" t="s">
        <v>4617</v>
      </c>
      <c r="F7" s="849"/>
      <c r="G7" s="849"/>
      <c r="H7" s="849"/>
      <c r="I7" s="849"/>
      <c r="J7" s="849">
        <v>180</v>
      </c>
      <c r="K7" s="849">
        <v>1288.8</v>
      </c>
      <c r="L7" s="849">
        <v>1</v>
      </c>
      <c r="M7" s="849">
        <v>7.16</v>
      </c>
      <c r="N7" s="849">
        <v>910</v>
      </c>
      <c r="O7" s="849">
        <v>6542.9</v>
      </c>
      <c r="P7" s="837">
        <v>5.0767380509000617</v>
      </c>
      <c r="Q7" s="850">
        <v>7.1899999999999995</v>
      </c>
    </row>
    <row r="8" spans="1:17" ht="14.4" customHeight="1" x14ac:dyDescent="0.3">
      <c r="A8" s="831" t="s">
        <v>4612</v>
      </c>
      <c r="B8" s="832" t="s">
        <v>4613</v>
      </c>
      <c r="C8" s="832" t="s">
        <v>3710</v>
      </c>
      <c r="D8" s="832" t="s">
        <v>4618</v>
      </c>
      <c r="E8" s="832" t="s">
        <v>4619</v>
      </c>
      <c r="F8" s="849">
        <v>590</v>
      </c>
      <c r="G8" s="849">
        <v>12024.2</v>
      </c>
      <c r="H8" s="849"/>
      <c r="I8" s="849">
        <v>20.380000000000003</v>
      </c>
      <c r="J8" s="849"/>
      <c r="K8" s="849"/>
      <c r="L8" s="849"/>
      <c r="M8" s="849"/>
      <c r="N8" s="849"/>
      <c r="O8" s="849"/>
      <c r="P8" s="837"/>
      <c r="Q8" s="850"/>
    </row>
    <row r="9" spans="1:17" ht="14.4" customHeight="1" x14ac:dyDescent="0.3">
      <c r="A9" s="831" t="s">
        <v>4612</v>
      </c>
      <c r="B9" s="832" t="s">
        <v>4613</v>
      </c>
      <c r="C9" s="832" t="s">
        <v>3710</v>
      </c>
      <c r="D9" s="832" t="s">
        <v>4620</v>
      </c>
      <c r="E9" s="832" t="s">
        <v>4621</v>
      </c>
      <c r="F9" s="849"/>
      <c r="G9" s="849"/>
      <c r="H9" s="849"/>
      <c r="I9" s="849"/>
      <c r="J9" s="849">
        <v>1</v>
      </c>
      <c r="K9" s="849">
        <v>1986.65</v>
      </c>
      <c r="L9" s="849">
        <v>1</v>
      </c>
      <c r="M9" s="849">
        <v>1986.65</v>
      </c>
      <c r="N9" s="849">
        <v>3</v>
      </c>
      <c r="O9" s="849">
        <v>6083.67</v>
      </c>
      <c r="P9" s="837">
        <v>3.0622756902323003</v>
      </c>
      <c r="Q9" s="850">
        <v>2027.89</v>
      </c>
    </row>
    <row r="10" spans="1:17" ht="14.4" customHeight="1" x14ac:dyDescent="0.3">
      <c r="A10" s="831" t="s">
        <v>4612</v>
      </c>
      <c r="B10" s="832" t="s">
        <v>4613</v>
      </c>
      <c r="C10" s="832" t="s">
        <v>3710</v>
      </c>
      <c r="D10" s="832" t="s">
        <v>4622</v>
      </c>
      <c r="E10" s="832" t="s">
        <v>4623</v>
      </c>
      <c r="F10" s="849"/>
      <c r="G10" s="849"/>
      <c r="H10" s="849"/>
      <c r="I10" s="849"/>
      <c r="J10" s="849"/>
      <c r="K10" s="849"/>
      <c r="L10" s="849"/>
      <c r="M10" s="849"/>
      <c r="N10" s="849">
        <v>185</v>
      </c>
      <c r="O10" s="849">
        <v>6325.15</v>
      </c>
      <c r="P10" s="837"/>
      <c r="Q10" s="850">
        <v>34.19</v>
      </c>
    </row>
    <row r="11" spans="1:17" ht="14.4" customHeight="1" x14ac:dyDescent="0.3">
      <c r="A11" s="831" t="s">
        <v>4612</v>
      </c>
      <c r="B11" s="832" t="s">
        <v>4613</v>
      </c>
      <c r="C11" s="832" t="s">
        <v>3464</v>
      </c>
      <c r="D11" s="832" t="s">
        <v>4624</v>
      </c>
      <c r="E11" s="832" t="s">
        <v>4625</v>
      </c>
      <c r="F11" s="849"/>
      <c r="G11" s="849"/>
      <c r="H11" s="849"/>
      <c r="I11" s="849"/>
      <c r="J11" s="849"/>
      <c r="K11" s="849"/>
      <c r="L11" s="849"/>
      <c r="M11" s="849"/>
      <c r="N11" s="849">
        <v>1</v>
      </c>
      <c r="O11" s="849">
        <v>682</v>
      </c>
      <c r="P11" s="837"/>
      <c r="Q11" s="850">
        <v>682</v>
      </c>
    </row>
    <row r="12" spans="1:17" ht="14.4" customHeight="1" x14ac:dyDescent="0.3">
      <c r="A12" s="831" t="s">
        <v>4612</v>
      </c>
      <c r="B12" s="832" t="s">
        <v>4613</v>
      </c>
      <c r="C12" s="832" t="s">
        <v>3464</v>
      </c>
      <c r="D12" s="832" t="s">
        <v>4624</v>
      </c>
      <c r="E12" s="832" t="s">
        <v>4626</v>
      </c>
      <c r="F12" s="849"/>
      <c r="G12" s="849"/>
      <c r="H12" s="849"/>
      <c r="I12" s="849"/>
      <c r="J12" s="849">
        <v>1</v>
      </c>
      <c r="K12" s="849">
        <v>682</v>
      </c>
      <c r="L12" s="849">
        <v>1</v>
      </c>
      <c r="M12" s="849">
        <v>682</v>
      </c>
      <c r="N12" s="849">
        <v>2</v>
      </c>
      <c r="O12" s="849">
        <v>1364</v>
      </c>
      <c r="P12" s="837">
        <v>2</v>
      </c>
      <c r="Q12" s="850">
        <v>682</v>
      </c>
    </row>
    <row r="13" spans="1:17" ht="14.4" customHeight="1" x14ac:dyDescent="0.3">
      <c r="A13" s="831" t="s">
        <v>4612</v>
      </c>
      <c r="B13" s="832" t="s">
        <v>4613</v>
      </c>
      <c r="C13" s="832" t="s">
        <v>3464</v>
      </c>
      <c r="D13" s="832" t="s">
        <v>4627</v>
      </c>
      <c r="E13" s="832" t="s">
        <v>4628</v>
      </c>
      <c r="F13" s="849">
        <v>1</v>
      </c>
      <c r="G13" s="849">
        <v>1825</v>
      </c>
      <c r="H13" s="849">
        <v>1</v>
      </c>
      <c r="I13" s="849">
        <v>1825</v>
      </c>
      <c r="J13" s="849">
        <v>1</v>
      </c>
      <c r="K13" s="849">
        <v>1825</v>
      </c>
      <c r="L13" s="849">
        <v>1</v>
      </c>
      <c r="M13" s="849">
        <v>1825</v>
      </c>
      <c r="N13" s="849">
        <v>3</v>
      </c>
      <c r="O13" s="849">
        <v>5478</v>
      </c>
      <c r="P13" s="837">
        <v>3.0016438356164383</v>
      </c>
      <c r="Q13" s="850">
        <v>1826</v>
      </c>
    </row>
    <row r="14" spans="1:17" ht="14.4" customHeight="1" x14ac:dyDescent="0.3">
      <c r="A14" s="831" t="s">
        <v>4612</v>
      </c>
      <c r="B14" s="832" t="s">
        <v>4613</v>
      </c>
      <c r="C14" s="832" t="s">
        <v>3464</v>
      </c>
      <c r="D14" s="832" t="s">
        <v>4629</v>
      </c>
      <c r="E14" s="832" t="s">
        <v>4630</v>
      </c>
      <c r="F14" s="849"/>
      <c r="G14" s="849"/>
      <c r="H14" s="849"/>
      <c r="I14" s="849"/>
      <c r="J14" s="849"/>
      <c r="K14" s="849"/>
      <c r="L14" s="849"/>
      <c r="M14" s="849"/>
      <c r="N14" s="849">
        <v>1</v>
      </c>
      <c r="O14" s="849">
        <v>14509</v>
      </c>
      <c r="P14" s="837"/>
      <c r="Q14" s="850">
        <v>14509</v>
      </c>
    </row>
    <row r="15" spans="1:17" ht="14.4" customHeight="1" x14ac:dyDescent="0.3">
      <c r="A15" s="831" t="s">
        <v>4612</v>
      </c>
      <c r="B15" s="832" t="s">
        <v>4613</v>
      </c>
      <c r="C15" s="832" t="s">
        <v>3464</v>
      </c>
      <c r="D15" s="832" t="s">
        <v>4631</v>
      </c>
      <c r="E15" s="832" t="s">
        <v>4632</v>
      </c>
      <c r="F15" s="849"/>
      <c r="G15" s="849"/>
      <c r="H15" s="849"/>
      <c r="I15" s="849"/>
      <c r="J15" s="849"/>
      <c r="K15" s="849"/>
      <c r="L15" s="849"/>
      <c r="M15" s="849"/>
      <c r="N15" s="849">
        <v>1</v>
      </c>
      <c r="O15" s="849">
        <v>510</v>
      </c>
      <c r="P15" s="837"/>
      <c r="Q15" s="850">
        <v>510</v>
      </c>
    </row>
    <row r="16" spans="1:17" ht="14.4" customHeight="1" x14ac:dyDescent="0.3">
      <c r="A16" s="831" t="s">
        <v>4612</v>
      </c>
      <c r="B16" s="832" t="s">
        <v>4613</v>
      </c>
      <c r="C16" s="832" t="s">
        <v>3464</v>
      </c>
      <c r="D16" s="832" t="s">
        <v>4631</v>
      </c>
      <c r="E16" s="832" t="s">
        <v>4633</v>
      </c>
      <c r="F16" s="849"/>
      <c r="G16" s="849"/>
      <c r="H16" s="849"/>
      <c r="I16" s="849"/>
      <c r="J16" s="849">
        <v>1</v>
      </c>
      <c r="K16" s="849">
        <v>509</v>
      </c>
      <c r="L16" s="849">
        <v>1</v>
      </c>
      <c r="M16" s="849">
        <v>509</v>
      </c>
      <c r="N16" s="849">
        <v>3</v>
      </c>
      <c r="O16" s="849">
        <v>1530</v>
      </c>
      <c r="P16" s="837">
        <v>3.0058939096267192</v>
      </c>
      <c r="Q16" s="850">
        <v>510</v>
      </c>
    </row>
    <row r="17" spans="1:17" ht="14.4" customHeight="1" x14ac:dyDescent="0.3">
      <c r="A17" s="831" t="s">
        <v>4612</v>
      </c>
      <c r="B17" s="832" t="s">
        <v>4613</v>
      </c>
      <c r="C17" s="832" t="s">
        <v>3464</v>
      </c>
      <c r="D17" s="832" t="s">
        <v>4634</v>
      </c>
      <c r="E17" s="832" t="s">
        <v>4635</v>
      </c>
      <c r="F17" s="849">
        <v>1</v>
      </c>
      <c r="G17" s="849">
        <v>2329</v>
      </c>
      <c r="H17" s="849"/>
      <c r="I17" s="849">
        <v>2329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" customHeight="1" x14ac:dyDescent="0.3">
      <c r="A18" s="831" t="s">
        <v>4612</v>
      </c>
      <c r="B18" s="832" t="s">
        <v>4613</v>
      </c>
      <c r="C18" s="832" t="s">
        <v>3464</v>
      </c>
      <c r="D18" s="832" t="s">
        <v>4636</v>
      </c>
      <c r="E18" s="832" t="s">
        <v>4637</v>
      </c>
      <c r="F18" s="849">
        <v>1</v>
      </c>
      <c r="G18" s="849">
        <v>718</v>
      </c>
      <c r="H18" s="849"/>
      <c r="I18" s="849">
        <v>718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4523</v>
      </c>
      <c r="B19" s="832" t="s">
        <v>4638</v>
      </c>
      <c r="C19" s="832" t="s">
        <v>3464</v>
      </c>
      <c r="D19" s="832" t="s">
        <v>4639</v>
      </c>
      <c r="E19" s="832" t="s">
        <v>4640</v>
      </c>
      <c r="F19" s="849"/>
      <c r="G19" s="849"/>
      <c r="H19" s="849"/>
      <c r="I19" s="849"/>
      <c r="J19" s="849">
        <v>1</v>
      </c>
      <c r="K19" s="849">
        <v>49</v>
      </c>
      <c r="L19" s="849">
        <v>1</v>
      </c>
      <c r="M19" s="849">
        <v>49</v>
      </c>
      <c r="N19" s="849"/>
      <c r="O19" s="849"/>
      <c r="P19" s="837"/>
      <c r="Q19" s="850"/>
    </row>
    <row r="20" spans="1:17" ht="14.4" customHeight="1" x14ac:dyDescent="0.3">
      <c r="A20" s="831" t="s">
        <v>4523</v>
      </c>
      <c r="B20" s="832" t="s">
        <v>4641</v>
      </c>
      <c r="C20" s="832" t="s">
        <v>3464</v>
      </c>
      <c r="D20" s="832" t="s">
        <v>4642</v>
      </c>
      <c r="E20" s="832" t="s">
        <v>4643</v>
      </c>
      <c r="F20" s="849"/>
      <c r="G20" s="849"/>
      <c r="H20" s="849"/>
      <c r="I20" s="849"/>
      <c r="J20" s="849">
        <v>1</v>
      </c>
      <c r="K20" s="849">
        <v>315</v>
      </c>
      <c r="L20" s="849">
        <v>1</v>
      </c>
      <c r="M20" s="849">
        <v>315</v>
      </c>
      <c r="N20" s="849"/>
      <c r="O20" s="849"/>
      <c r="P20" s="837"/>
      <c r="Q20" s="850"/>
    </row>
    <row r="21" spans="1:17" ht="14.4" customHeight="1" x14ac:dyDescent="0.3">
      <c r="A21" s="831" t="s">
        <v>4523</v>
      </c>
      <c r="B21" s="832" t="s">
        <v>4641</v>
      </c>
      <c r="C21" s="832" t="s">
        <v>3464</v>
      </c>
      <c r="D21" s="832" t="s">
        <v>4644</v>
      </c>
      <c r="E21" s="832" t="s">
        <v>4645</v>
      </c>
      <c r="F21" s="849"/>
      <c r="G21" s="849"/>
      <c r="H21" s="849"/>
      <c r="I21" s="849"/>
      <c r="J21" s="849">
        <v>1</v>
      </c>
      <c r="K21" s="849">
        <v>10381</v>
      </c>
      <c r="L21" s="849">
        <v>1</v>
      </c>
      <c r="M21" s="849">
        <v>10381</v>
      </c>
      <c r="N21" s="849"/>
      <c r="O21" s="849"/>
      <c r="P21" s="837"/>
      <c r="Q21" s="850"/>
    </row>
    <row r="22" spans="1:17" ht="14.4" customHeight="1" x14ac:dyDescent="0.3">
      <c r="A22" s="831" t="s">
        <v>4523</v>
      </c>
      <c r="B22" s="832" t="s">
        <v>4646</v>
      </c>
      <c r="C22" s="832" t="s">
        <v>3464</v>
      </c>
      <c r="D22" s="832" t="s">
        <v>4647</v>
      </c>
      <c r="E22" s="832" t="s">
        <v>4648</v>
      </c>
      <c r="F22" s="849">
        <v>2</v>
      </c>
      <c r="G22" s="849">
        <v>708</v>
      </c>
      <c r="H22" s="849"/>
      <c r="I22" s="849">
        <v>354</v>
      </c>
      <c r="J22" s="849"/>
      <c r="K22" s="849"/>
      <c r="L22" s="849"/>
      <c r="M22" s="849"/>
      <c r="N22" s="849">
        <v>4</v>
      </c>
      <c r="O22" s="849">
        <v>1416</v>
      </c>
      <c r="P22" s="837"/>
      <c r="Q22" s="850">
        <v>354</v>
      </c>
    </row>
    <row r="23" spans="1:17" ht="14.4" customHeight="1" x14ac:dyDescent="0.3">
      <c r="A23" s="831" t="s">
        <v>4523</v>
      </c>
      <c r="B23" s="832" t="s">
        <v>4646</v>
      </c>
      <c r="C23" s="832" t="s">
        <v>3464</v>
      </c>
      <c r="D23" s="832" t="s">
        <v>4647</v>
      </c>
      <c r="E23" s="832" t="s">
        <v>4649</v>
      </c>
      <c r="F23" s="849"/>
      <c r="G23" s="849"/>
      <c r="H23" s="849"/>
      <c r="I23" s="849"/>
      <c r="J23" s="849">
        <v>1</v>
      </c>
      <c r="K23" s="849">
        <v>354</v>
      </c>
      <c r="L23" s="849">
        <v>1</v>
      </c>
      <c r="M23" s="849">
        <v>354</v>
      </c>
      <c r="N23" s="849">
        <v>2</v>
      </c>
      <c r="O23" s="849">
        <v>708</v>
      </c>
      <c r="P23" s="837">
        <v>2</v>
      </c>
      <c r="Q23" s="850">
        <v>354</v>
      </c>
    </row>
    <row r="24" spans="1:17" ht="14.4" customHeight="1" x14ac:dyDescent="0.3">
      <c r="A24" s="831" t="s">
        <v>4523</v>
      </c>
      <c r="B24" s="832" t="s">
        <v>4646</v>
      </c>
      <c r="C24" s="832" t="s">
        <v>3464</v>
      </c>
      <c r="D24" s="832" t="s">
        <v>4650</v>
      </c>
      <c r="E24" s="832" t="s">
        <v>4651</v>
      </c>
      <c r="F24" s="849">
        <v>14</v>
      </c>
      <c r="G24" s="849">
        <v>910</v>
      </c>
      <c r="H24" s="849">
        <v>1.75</v>
      </c>
      <c r="I24" s="849">
        <v>65</v>
      </c>
      <c r="J24" s="849">
        <v>8</v>
      </c>
      <c r="K24" s="849">
        <v>520</v>
      </c>
      <c r="L24" s="849">
        <v>1</v>
      </c>
      <c r="M24" s="849">
        <v>65</v>
      </c>
      <c r="N24" s="849">
        <v>20</v>
      </c>
      <c r="O24" s="849">
        <v>1300</v>
      </c>
      <c r="P24" s="837">
        <v>2.5</v>
      </c>
      <c r="Q24" s="850">
        <v>65</v>
      </c>
    </row>
    <row r="25" spans="1:17" ht="14.4" customHeight="1" x14ac:dyDescent="0.3">
      <c r="A25" s="831" t="s">
        <v>4523</v>
      </c>
      <c r="B25" s="832" t="s">
        <v>4646</v>
      </c>
      <c r="C25" s="832" t="s">
        <v>3464</v>
      </c>
      <c r="D25" s="832" t="s">
        <v>4650</v>
      </c>
      <c r="E25" s="832" t="s">
        <v>4652</v>
      </c>
      <c r="F25" s="849">
        <v>11</v>
      </c>
      <c r="G25" s="849">
        <v>715</v>
      </c>
      <c r="H25" s="849">
        <v>0.39285714285714285</v>
      </c>
      <c r="I25" s="849">
        <v>65</v>
      </c>
      <c r="J25" s="849">
        <v>28</v>
      </c>
      <c r="K25" s="849">
        <v>1820</v>
      </c>
      <c r="L25" s="849">
        <v>1</v>
      </c>
      <c r="M25" s="849">
        <v>65</v>
      </c>
      <c r="N25" s="849">
        <v>15</v>
      </c>
      <c r="O25" s="849">
        <v>975</v>
      </c>
      <c r="P25" s="837">
        <v>0.5357142857142857</v>
      </c>
      <c r="Q25" s="850">
        <v>65</v>
      </c>
    </row>
    <row r="26" spans="1:17" ht="14.4" customHeight="1" x14ac:dyDescent="0.3">
      <c r="A26" s="831" t="s">
        <v>4523</v>
      </c>
      <c r="B26" s="832" t="s">
        <v>4646</v>
      </c>
      <c r="C26" s="832" t="s">
        <v>3464</v>
      </c>
      <c r="D26" s="832" t="s">
        <v>4653</v>
      </c>
      <c r="E26" s="832" t="s">
        <v>4654</v>
      </c>
      <c r="F26" s="849">
        <v>1</v>
      </c>
      <c r="G26" s="849">
        <v>24</v>
      </c>
      <c r="H26" s="849"/>
      <c r="I26" s="849">
        <v>24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" customHeight="1" x14ac:dyDescent="0.3">
      <c r="A27" s="831" t="s">
        <v>4523</v>
      </c>
      <c r="B27" s="832" t="s">
        <v>4646</v>
      </c>
      <c r="C27" s="832" t="s">
        <v>3464</v>
      </c>
      <c r="D27" s="832" t="s">
        <v>4653</v>
      </c>
      <c r="E27" s="832" t="s">
        <v>4655</v>
      </c>
      <c r="F27" s="849">
        <v>1</v>
      </c>
      <c r="G27" s="849">
        <v>24</v>
      </c>
      <c r="H27" s="849">
        <v>1</v>
      </c>
      <c r="I27" s="849">
        <v>24</v>
      </c>
      <c r="J27" s="849">
        <v>1</v>
      </c>
      <c r="K27" s="849">
        <v>24</v>
      </c>
      <c r="L27" s="849">
        <v>1</v>
      </c>
      <c r="M27" s="849">
        <v>24</v>
      </c>
      <c r="N27" s="849">
        <v>1</v>
      </c>
      <c r="O27" s="849">
        <v>24</v>
      </c>
      <c r="P27" s="837">
        <v>1</v>
      </c>
      <c r="Q27" s="850">
        <v>24</v>
      </c>
    </row>
    <row r="28" spans="1:17" ht="14.4" customHeight="1" x14ac:dyDescent="0.3">
      <c r="A28" s="831" t="s">
        <v>4523</v>
      </c>
      <c r="B28" s="832" t="s">
        <v>4646</v>
      </c>
      <c r="C28" s="832" t="s">
        <v>3464</v>
      </c>
      <c r="D28" s="832" t="s">
        <v>4656</v>
      </c>
      <c r="E28" s="832" t="s">
        <v>4657</v>
      </c>
      <c r="F28" s="849"/>
      <c r="G28" s="849"/>
      <c r="H28" s="849"/>
      <c r="I28" s="849"/>
      <c r="J28" s="849">
        <v>1</v>
      </c>
      <c r="K28" s="849">
        <v>55</v>
      </c>
      <c r="L28" s="849">
        <v>1</v>
      </c>
      <c r="M28" s="849">
        <v>55</v>
      </c>
      <c r="N28" s="849">
        <v>2</v>
      </c>
      <c r="O28" s="849">
        <v>110</v>
      </c>
      <c r="P28" s="837">
        <v>2</v>
      </c>
      <c r="Q28" s="850">
        <v>55</v>
      </c>
    </row>
    <row r="29" spans="1:17" ht="14.4" customHeight="1" x14ac:dyDescent="0.3">
      <c r="A29" s="831" t="s">
        <v>4523</v>
      </c>
      <c r="B29" s="832" t="s">
        <v>4646</v>
      </c>
      <c r="C29" s="832" t="s">
        <v>3464</v>
      </c>
      <c r="D29" s="832" t="s">
        <v>4656</v>
      </c>
      <c r="E29" s="832" t="s">
        <v>4658</v>
      </c>
      <c r="F29" s="849"/>
      <c r="G29" s="849"/>
      <c r="H29" s="849"/>
      <c r="I29" s="849"/>
      <c r="J29" s="849">
        <v>3</v>
      </c>
      <c r="K29" s="849">
        <v>165</v>
      </c>
      <c r="L29" s="849">
        <v>1</v>
      </c>
      <c r="M29" s="849">
        <v>55</v>
      </c>
      <c r="N29" s="849"/>
      <c r="O29" s="849"/>
      <c r="P29" s="837"/>
      <c r="Q29" s="850"/>
    </row>
    <row r="30" spans="1:17" ht="14.4" customHeight="1" x14ac:dyDescent="0.3">
      <c r="A30" s="831" t="s">
        <v>4523</v>
      </c>
      <c r="B30" s="832" t="s">
        <v>4646</v>
      </c>
      <c r="C30" s="832" t="s">
        <v>3464</v>
      </c>
      <c r="D30" s="832" t="s">
        <v>4659</v>
      </c>
      <c r="E30" s="832" t="s">
        <v>4660</v>
      </c>
      <c r="F30" s="849">
        <v>108</v>
      </c>
      <c r="G30" s="849">
        <v>8316</v>
      </c>
      <c r="H30" s="849">
        <v>0.9152542372881356</v>
      </c>
      <c r="I30" s="849">
        <v>77</v>
      </c>
      <c r="J30" s="849">
        <v>118</v>
      </c>
      <c r="K30" s="849">
        <v>9086</v>
      </c>
      <c r="L30" s="849">
        <v>1</v>
      </c>
      <c r="M30" s="849">
        <v>77</v>
      </c>
      <c r="N30" s="849">
        <v>126</v>
      </c>
      <c r="O30" s="849">
        <v>9702</v>
      </c>
      <c r="P30" s="837">
        <v>1.0677966101694916</v>
      </c>
      <c r="Q30" s="850">
        <v>77</v>
      </c>
    </row>
    <row r="31" spans="1:17" ht="14.4" customHeight="1" x14ac:dyDescent="0.3">
      <c r="A31" s="831" t="s">
        <v>4523</v>
      </c>
      <c r="B31" s="832" t="s">
        <v>4646</v>
      </c>
      <c r="C31" s="832" t="s">
        <v>3464</v>
      </c>
      <c r="D31" s="832" t="s">
        <v>4659</v>
      </c>
      <c r="E31" s="832" t="s">
        <v>4661</v>
      </c>
      <c r="F31" s="849">
        <v>5</v>
      </c>
      <c r="G31" s="849">
        <v>385</v>
      </c>
      <c r="H31" s="849">
        <v>1</v>
      </c>
      <c r="I31" s="849">
        <v>77</v>
      </c>
      <c r="J31" s="849">
        <v>5</v>
      </c>
      <c r="K31" s="849">
        <v>385</v>
      </c>
      <c r="L31" s="849">
        <v>1</v>
      </c>
      <c r="M31" s="849">
        <v>77</v>
      </c>
      <c r="N31" s="849">
        <v>2</v>
      </c>
      <c r="O31" s="849">
        <v>154</v>
      </c>
      <c r="P31" s="837">
        <v>0.4</v>
      </c>
      <c r="Q31" s="850">
        <v>77</v>
      </c>
    </row>
    <row r="32" spans="1:17" ht="14.4" customHeight="1" x14ac:dyDescent="0.3">
      <c r="A32" s="831" t="s">
        <v>4523</v>
      </c>
      <c r="B32" s="832" t="s">
        <v>4646</v>
      </c>
      <c r="C32" s="832" t="s">
        <v>3464</v>
      </c>
      <c r="D32" s="832" t="s">
        <v>4662</v>
      </c>
      <c r="E32" s="832" t="s">
        <v>4663</v>
      </c>
      <c r="F32" s="849">
        <v>3</v>
      </c>
      <c r="G32" s="849">
        <v>72</v>
      </c>
      <c r="H32" s="849"/>
      <c r="I32" s="849">
        <v>24</v>
      </c>
      <c r="J32" s="849"/>
      <c r="K32" s="849"/>
      <c r="L32" s="849"/>
      <c r="M32" s="849"/>
      <c r="N32" s="849">
        <v>2</v>
      </c>
      <c r="O32" s="849">
        <v>48</v>
      </c>
      <c r="P32" s="837"/>
      <c r="Q32" s="850">
        <v>24</v>
      </c>
    </row>
    <row r="33" spans="1:17" ht="14.4" customHeight="1" x14ac:dyDescent="0.3">
      <c r="A33" s="831" t="s">
        <v>4523</v>
      </c>
      <c r="B33" s="832" t="s">
        <v>4646</v>
      </c>
      <c r="C33" s="832" t="s">
        <v>3464</v>
      </c>
      <c r="D33" s="832" t="s">
        <v>4662</v>
      </c>
      <c r="E33" s="832" t="s">
        <v>4664</v>
      </c>
      <c r="F33" s="849">
        <v>4</v>
      </c>
      <c r="G33" s="849">
        <v>96</v>
      </c>
      <c r="H33" s="849">
        <v>0.66666666666666663</v>
      </c>
      <c r="I33" s="849">
        <v>24</v>
      </c>
      <c r="J33" s="849">
        <v>6</v>
      </c>
      <c r="K33" s="849">
        <v>144</v>
      </c>
      <c r="L33" s="849">
        <v>1</v>
      </c>
      <c r="M33" s="849">
        <v>24</v>
      </c>
      <c r="N33" s="849">
        <v>2</v>
      </c>
      <c r="O33" s="849">
        <v>48</v>
      </c>
      <c r="P33" s="837">
        <v>0.33333333333333331</v>
      </c>
      <c r="Q33" s="850">
        <v>24</v>
      </c>
    </row>
    <row r="34" spans="1:17" ht="14.4" customHeight="1" x14ac:dyDescent="0.3">
      <c r="A34" s="831" t="s">
        <v>4523</v>
      </c>
      <c r="B34" s="832" t="s">
        <v>4646</v>
      </c>
      <c r="C34" s="832" t="s">
        <v>3464</v>
      </c>
      <c r="D34" s="832" t="s">
        <v>4665</v>
      </c>
      <c r="E34" s="832" t="s">
        <v>4666</v>
      </c>
      <c r="F34" s="849">
        <v>2</v>
      </c>
      <c r="G34" s="849">
        <v>132</v>
      </c>
      <c r="H34" s="849">
        <v>1</v>
      </c>
      <c r="I34" s="849">
        <v>66</v>
      </c>
      <c r="J34" s="849">
        <v>2</v>
      </c>
      <c r="K34" s="849">
        <v>132</v>
      </c>
      <c r="L34" s="849">
        <v>1</v>
      </c>
      <c r="M34" s="849">
        <v>66</v>
      </c>
      <c r="N34" s="849"/>
      <c r="O34" s="849"/>
      <c r="P34" s="837"/>
      <c r="Q34" s="850"/>
    </row>
    <row r="35" spans="1:17" ht="14.4" customHeight="1" x14ac:dyDescent="0.3">
      <c r="A35" s="831" t="s">
        <v>4523</v>
      </c>
      <c r="B35" s="832" t="s">
        <v>4646</v>
      </c>
      <c r="C35" s="832" t="s">
        <v>3464</v>
      </c>
      <c r="D35" s="832" t="s">
        <v>4665</v>
      </c>
      <c r="E35" s="832" t="s">
        <v>4667</v>
      </c>
      <c r="F35" s="849">
        <v>1</v>
      </c>
      <c r="G35" s="849">
        <v>66</v>
      </c>
      <c r="H35" s="849">
        <v>1</v>
      </c>
      <c r="I35" s="849">
        <v>66</v>
      </c>
      <c r="J35" s="849">
        <v>1</v>
      </c>
      <c r="K35" s="849">
        <v>66</v>
      </c>
      <c r="L35" s="849">
        <v>1</v>
      </c>
      <c r="M35" s="849">
        <v>66</v>
      </c>
      <c r="N35" s="849">
        <v>1</v>
      </c>
      <c r="O35" s="849">
        <v>66</v>
      </c>
      <c r="P35" s="837">
        <v>1</v>
      </c>
      <c r="Q35" s="850">
        <v>66</v>
      </c>
    </row>
    <row r="36" spans="1:17" ht="14.4" customHeight="1" x14ac:dyDescent="0.3">
      <c r="A36" s="831" t="s">
        <v>4523</v>
      </c>
      <c r="B36" s="832" t="s">
        <v>4646</v>
      </c>
      <c r="C36" s="832" t="s">
        <v>3464</v>
      </c>
      <c r="D36" s="832" t="s">
        <v>4668</v>
      </c>
      <c r="E36" s="832" t="s">
        <v>4669</v>
      </c>
      <c r="F36" s="849"/>
      <c r="G36" s="849"/>
      <c r="H36" s="849"/>
      <c r="I36" s="849"/>
      <c r="J36" s="849">
        <v>10</v>
      </c>
      <c r="K36" s="849">
        <v>3500</v>
      </c>
      <c r="L36" s="849">
        <v>1</v>
      </c>
      <c r="M36" s="849">
        <v>350</v>
      </c>
      <c r="N36" s="849"/>
      <c r="O36" s="849"/>
      <c r="P36" s="837"/>
      <c r="Q36" s="850"/>
    </row>
    <row r="37" spans="1:17" ht="14.4" customHeight="1" x14ac:dyDescent="0.3">
      <c r="A37" s="831" t="s">
        <v>4523</v>
      </c>
      <c r="B37" s="832" t="s">
        <v>4646</v>
      </c>
      <c r="C37" s="832" t="s">
        <v>3464</v>
      </c>
      <c r="D37" s="832" t="s">
        <v>4670</v>
      </c>
      <c r="E37" s="832" t="s">
        <v>4671</v>
      </c>
      <c r="F37" s="849">
        <v>2</v>
      </c>
      <c r="G37" s="849">
        <v>50</v>
      </c>
      <c r="H37" s="849"/>
      <c r="I37" s="849">
        <v>25</v>
      </c>
      <c r="J37" s="849"/>
      <c r="K37" s="849"/>
      <c r="L37" s="849"/>
      <c r="M37" s="849"/>
      <c r="N37" s="849">
        <v>2</v>
      </c>
      <c r="O37" s="849">
        <v>50</v>
      </c>
      <c r="P37" s="837"/>
      <c r="Q37" s="850">
        <v>25</v>
      </c>
    </row>
    <row r="38" spans="1:17" ht="14.4" customHeight="1" x14ac:dyDescent="0.3">
      <c r="A38" s="831" t="s">
        <v>4523</v>
      </c>
      <c r="B38" s="832" t="s">
        <v>4646</v>
      </c>
      <c r="C38" s="832" t="s">
        <v>3464</v>
      </c>
      <c r="D38" s="832" t="s">
        <v>4670</v>
      </c>
      <c r="E38" s="832" t="s">
        <v>4672</v>
      </c>
      <c r="F38" s="849">
        <v>3</v>
      </c>
      <c r="G38" s="849">
        <v>75</v>
      </c>
      <c r="H38" s="849">
        <v>0.6</v>
      </c>
      <c r="I38" s="849">
        <v>25</v>
      </c>
      <c r="J38" s="849">
        <v>5</v>
      </c>
      <c r="K38" s="849">
        <v>125</v>
      </c>
      <c r="L38" s="849">
        <v>1</v>
      </c>
      <c r="M38" s="849">
        <v>25</v>
      </c>
      <c r="N38" s="849">
        <v>1</v>
      </c>
      <c r="O38" s="849">
        <v>25</v>
      </c>
      <c r="P38" s="837">
        <v>0.2</v>
      </c>
      <c r="Q38" s="850">
        <v>25</v>
      </c>
    </row>
    <row r="39" spans="1:17" ht="14.4" customHeight="1" x14ac:dyDescent="0.3">
      <c r="A39" s="831" t="s">
        <v>4523</v>
      </c>
      <c r="B39" s="832" t="s">
        <v>4646</v>
      </c>
      <c r="C39" s="832" t="s">
        <v>3464</v>
      </c>
      <c r="D39" s="832" t="s">
        <v>4673</v>
      </c>
      <c r="E39" s="832" t="s">
        <v>4674</v>
      </c>
      <c r="F39" s="849"/>
      <c r="G39" s="849"/>
      <c r="H39" s="849"/>
      <c r="I39" s="849"/>
      <c r="J39" s="849">
        <v>6</v>
      </c>
      <c r="K39" s="849">
        <v>1086</v>
      </c>
      <c r="L39" s="849">
        <v>1</v>
      </c>
      <c r="M39" s="849">
        <v>181</v>
      </c>
      <c r="N39" s="849">
        <v>1</v>
      </c>
      <c r="O39" s="849">
        <v>181</v>
      </c>
      <c r="P39" s="837">
        <v>0.16666666666666666</v>
      </c>
      <c r="Q39" s="850">
        <v>181</v>
      </c>
    </row>
    <row r="40" spans="1:17" ht="14.4" customHeight="1" x14ac:dyDescent="0.3">
      <c r="A40" s="831" t="s">
        <v>4523</v>
      </c>
      <c r="B40" s="832" t="s">
        <v>4646</v>
      </c>
      <c r="C40" s="832" t="s">
        <v>3464</v>
      </c>
      <c r="D40" s="832" t="s">
        <v>4673</v>
      </c>
      <c r="E40" s="832" t="s">
        <v>4675</v>
      </c>
      <c r="F40" s="849">
        <v>1</v>
      </c>
      <c r="G40" s="849">
        <v>181</v>
      </c>
      <c r="H40" s="849">
        <v>0.33333333333333331</v>
      </c>
      <c r="I40" s="849">
        <v>181</v>
      </c>
      <c r="J40" s="849">
        <v>3</v>
      </c>
      <c r="K40" s="849">
        <v>543</v>
      </c>
      <c r="L40" s="849">
        <v>1</v>
      </c>
      <c r="M40" s="849">
        <v>181</v>
      </c>
      <c r="N40" s="849">
        <v>1</v>
      </c>
      <c r="O40" s="849">
        <v>181</v>
      </c>
      <c r="P40" s="837">
        <v>0.33333333333333331</v>
      </c>
      <c r="Q40" s="850">
        <v>181</v>
      </c>
    </row>
    <row r="41" spans="1:17" ht="14.4" customHeight="1" x14ac:dyDescent="0.3">
      <c r="A41" s="831" t="s">
        <v>4523</v>
      </c>
      <c r="B41" s="832" t="s">
        <v>4646</v>
      </c>
      <c r="C41" s="832" t="s">
        <v>3464</v>
      </c>
      <c r="D41" s="832" t="s">
        <v>4676</v>
      </c>
      <c r="E41" s="832" t="s">
        <v>4677</v>
      </c>
      <c r="F41" s="849">
        <v>2</v>
      </c>
      <c r="G41" s="849">
        <v>508</v>
      </c>
      <c r="H41" s="849">
        <v>1</v>
      </c>
      <c r="I41" s="849">
        <v>254</v>
      </c>
      <c r="J41" s="849">
        <v>2</v>
      </c>
      <c r="K41" s="849">
        <v>508</v>
      </c>
      <c r="L41" s="849">
        <v>1</v>
      </c>
      <c r="M41" s="849">
        <v>254</v>
      </c>
      <c r="N41" s="849">
        <v>1</v>
      </c>
      <c r="O41" s="849">
        <v>254</v>
      </c>
      <c r="P41" s="837">
        <v>0.5</v>
      </c>
      <c r="Q41" s="850">
        <v>254</v>
      </c>
    </row>
    <row r="42" spans="1:17" ht="14.4" customHeight="1" x14ac:dyDescent="0.3">
      <c r="A42" s="831" t="s">
        <v>4523</v>
      </c>
      <c r="B42" s="832" t="s">
        <v>4646</v>
      </c>
      <c r="C42" s="832" t="s">
        <v>3464</v>
      </c>
      <c r="D42" s="832" t="s">
        <v>4676</v>
      </c>
      <c r="E42" s="832" t="s">
        <v>4678</v>
      </c>
      <c r="F42" s="849">
        <v>5</v>
      </c>
      <c r="G42" s="849">
        <v>1270</v>
      </c>
      <c r="H42" s="849">
        <v>1</v>
      </c>
      <c r="I42" s="849">
        <v>254</v>
      </c>
      <c r="J42" s="849">
        <v>5</v>
      </c>
      <c r="K42" s="849">
        <v>1270</v>
      </c>
      <c r="L42" s="849">
        <v>1</v>
      </c>
      <c r="M42" s="849">
        <v>254</v>
      </c>
      <c r="N42" s="849">
        <v>2</v>
      </c>
      <c r="O42" s="849">
        <v>508</v>
      </c>
      <c r="P42" s="837">
        <v>0.4</v>
      </c>
      <c r="Q42" s="850">
        <v>254</v>
      </c>
    </row>
    <row r="43" spans="1:17" ht="14.4" customHeight="1" x14ac:dyDescent="0.3">
      <c r="A43" s="831" t="s">
        <v>4523</v>
      </c>
      <c r="B43" s="832" t="s">
        <v>4646</v>
      </c>
      <c r="C43" s="832" t="s">
        <v>3464</v>
      </c>
      <c r="D43" s="832" t="s">
        <v>4679</v>
      </c>
      <c r="E43" s="832" t="s">
        <v>4680</v>
      </c>
      <c r="F43" s="849">
        <v>1</v>
      </c>
      <c r="G43" s="849">
        <v>217</v>
      </c>
      <c r="H43" s="849">
        <v>0.33333333333333331</v>
      </c>
      <c r="I43" s="849">
        <v>217</v>
      </c>
      <c r="J43" s="849">
        <v>3</v>
      </c>
      <c r="K43" s="849">
        <v>651</v>
      </c>
      <c r="L43" s="849">
        <v>1</v>
      </c>
      <c r="M43" s="849">
        <v>217</v>
      </c>
      <c r="N43" s="849"/>
      <c r="O43" s="849"/>
      <c r="P43" s="837"/>
      <c r="Q43" s="850"/>
    </row>
    <row r="44" spans="1:17" ht="14.4" customHeight="1" x14ac:dyDescent="0.3">
      <c r="A44" s="831" t="s">
        <v>4523</v>
      </c>
      <c r="B44" s="832" t="s">
        <v>4646</v>
      </c>
      <c r="C44" s="832" t="s">
        <v>3464</v>
      </c>
      <c r="D44" s="832" t="s">
        <v>4679</v>
      </c>
      <c r="E44" s="832" t="s">
        <v>4681</v>
      </c>
      <c r="F44" s="849">
        <v>1</v>
      </c>
      <c r="G44" s="849">
        <v>217</v>
      </c>
      <c r="H44" s="849">
        <v>0.5</v>
      </c>
      <c r="I44" s="849">
        <v>217</v>
      </c>
      <c r="J44" s="849">
        <v>2</v>
      </c>
      <c r="K44" s="849">
        <v>434</v>
      </c>
      <c r="L44" s="849">
        <v>1</v>
      </c>
      <c r="M44" s="849">
        <v>217</v>
      </c>
      <c r="N44" s="849">
        <v>2</v>
      </c>
      <c r="O44" s="849">
        <v>434</v>
      </c>
      <c r="P44" s="837">
        <v>1</v>
      </c>
      <c r="Q44" s="850">
        <v>217</v>
      </c>
    </row>
    <row r="45" spans="1:17" ht="14.4" customHeight="1" x14ac:dyDescent="0.3">
      <c r="A45" s="831" t="s">
        <v>4523</v>
      </c>
      <c r="B45" s="832" t="s">
        <v>4646</v>
      </c>
      <c r="C45" s="832" t="s">
        <v>3464</v>
      </c>
      <c r="D45" s="832" t="s">
        <v>4682</v>
      </c>
      <c r="E45" s="832" t="s">
        <v>4683</v>
      </c>
      <c r="F45" s="849"/>
      <c r="G45" s="849"/>
      <c r="H45" s="849"/>
      <c r="I45" s="849"/>
      <c r="J45" s="849">
        <v>1</v>
      </c>
      <c r="K45" s="849">
        <v>517</v>
      </c>
      <c r="L45" s="849">
        <v>1</v>
      </c>
      <c r="M45" s="849">
        <v>517</v>
      </c>
      <c r="N45" s="849"/>
      <c r="O45" s="849"/>
      <c r="P45" s="837"/>
      <c r="Q45" s="850"/>
    </row>
    <row r="46" spans="1:17" ht="14.4" customHeight="1" x14ac:dyDescent="0.3">
      <c r="A46" s="831" t="s">
        <v>4684</v>
      </c>
      <c r="B46" s="832" t="s">
        <v>4685</v>
      </c>
      <c r="C46" s="832" t="s">
        <v>3464</v>
      </c>
      <c r="D46" s="832" t="s">
        <v>4686</v>
      </c>
      <c r="E46" s="832" t="s">
        <v>4687</v>
      </c>
      <c r="F46" s="849">
        <v>4</v>
      </c>
      <c r="G46" s="849">
        <v>108</v>
      </c>
      <c r="H46" s="849">
        <v>2</v>
      </c>
      <c r="I46" s="849">
        <v>27</v>
      </c>
      <c r="J46" s="849">
        <v>2</v>
      </c>
      <c r="K46" s="849">
        <v>54</v>
      </c>
      <c r="L46" s="849">
        <v>1</v>
      </c>
      <c r="M46" s="849">
        <v>27</v>
      </c>
      <c r="N46" s="849">
        <v>6</v>
      </c>
      <c r="O46" s="849">
        <v>162</v>
      </c>
      <c r="P46" s="837">
        <v>3</v>
      </c>
      <c r="Q46" s="850">
        <v>27</v>
      </c>
    </row>
    <row r="47" spans="1:17" ht="14.4" customHeight="1" x14ac:dyDescent="0.3">
      <c r="A47" s="831" t="s">
        <v>4684</v>
      </c>
      <c r="B47" s="832" t="s">
        <v>4685</v>
      </c>
      <c r="C47" s="832" t="s">
        <v>3464</v>
      </c>
      <c r="D47" s="832" t="s">
        <v>4686</v>
      </c>
      <c r="E47" s="832" t="s">
        <v>4688</v>
      </c>
      <c r="F47" s="849">
        <v>24</v>
      </c>
      <c r="G47" s="849">
        <v>648</v>
      </c>
      <c r="H47" s="849">
        <v>0.72727272727272729</v>
      </c>
      <c r="I47" s="849">
        <v>27</v>
      </c>
      <c r="J47" s="849">
        <v>33</v>
      </c>
      <c r="K47" s="849">
        <v>891</v>
      </c>
      <c r="L47" s="849">
        <v>1</v>
      </c>
      <c r="M47" s="849">
        <v>27</v>
      </c>
      <c r="N47" s="849">
        <v>26</v>
      </c>
      <c r="O47" s="849">
        <v>702</v>
      </c>
      <c r="P47" s="837">
        <v>0.78787878787878785</v>
      </c>
      <c r="Q47" s="850">
        <v>27</v>
      </c>
    </row>
    <row r="48" spans="1:17" ht="14.4" customHeight="1" x14ac:dyDescent="0.3">
      <c r="A48" s="831" t="s">
        <v>4684</v>
      </c>
      <c r="B48" s="832" t="s">
        <v>4685</v>
      </c>
      <c r="C48" s="832" t="s">
        <v>3464</v>
      </c>
      <c r="D48" s="832" t="s">
        <v>4689</v>
      </c>
      <c r="E48" s="832" t="s">
        <v>4690</v>
      </c>
      <c r="F48" s="849">
        <v>2</v>
      </c>
      <c r="G48" s="849">
        <v>108</v>
      </c>
      <c r="H48" s="849">
        <v>0.5</v>
      </c>
      <c r="I48" s="849">
        <v>54</v>
      </c>
      <c r="J48" s="849">
        <v>4</v>
      </c>
      <c r="K48" s="849">
        <v>216</v>
      </c>
      <c r="L48" s="849">
        <v>1</v>
      </c>
      <c r="M48" s="849">
        <v>54</v>
      </c>
      <c r="N48" s="849">
        <v>7</v>
      </c>
      <c r="O48" s="849">
        <v>378</v>
      </c>
      <c r="P48" s="837">
        <v>1.75</v>
      </c>
      <c r="Q48" s="850">
        <v>54</v>
      </c>
    </row>
    <row r="49" spans="1:17" ht="14.4" customHeight="1" x14ac:dyDescent="0.3">
      <c r="A49" s="831" t="s">
        <v>4684</v>
      </c>
      <c r="B49" s="832" t="s">
        <v>4685</v>
      </c>
      <c r="C49" s="832" t="s">
        <v>3464</v>
      </c>
      <c r="D49" s="832" t="s">
        <v>4689</v>
      </c>
      <c r="E49" s="832" t="s">
        <v>4691</v>
      </c>
      <c r="F49" s="849">
        <v>2</v>
      </c>
      <c r="G49" s="849">
        <v>108</v>
      </c>
      <c r="H49" s="849">
        <v>0.33333333333333331</v>
      </c>
      <c r="I49" s="849">
        <v>54</v>
      </c>
      <c r="J49" s="849">
        <v>6</v>
      </c>
      <c r="K49" s="849">
        <v>324</v>
      </c>
      <c r="L49" s="849">
        <v>1</v>
      </c>
      <c r="M49" s="849">
        <v>54</v>
      </c>
      <c r="N49" s="849">
        <v>3</v>
      </c>
      <c r="O49" s="849">
        <v>162</v>
      </c>
      <c r="P49" s="837">
        <v>0.5</v>
      </c>
      <c r="Q49" s="850">
        <v>54</v>
      </c>
    </row>
    <row r="50" spans="1:17" ht="14.4" customHeight="1" x14ac:dyDescent="0.3">
      <c r="A50" s="831" t="s">
        <v>4684</v>
      </c>
      <c r="B50" s="832" t="s">
        <v>4685</v>
      </c>
      <c r="C50" s="832" t="s">
        <v>3464</v>
      </c>
      <c r="D50" s="832" t="s">
        <v>4692</v>
      </c>
      <c r="E50" s="832" t="s">
        <v>4693</v>
      </c>
      <c r="F50" s="849">
        <v>18</v>
      </c>
      <c r="G50" s="849">
        <v>432</v>
      </c>
      <c r="H50" s="849">
        <v>0.69230769230769229</v>
      </c>
      <c r="I50" s="849">
        <v>24</v>
      </c>
      <c r="J50" s="849">
        <v>26</v>
      </c>
      <c r="K50" s="849">
        <v>624</v>
      </c>
      <c r="L50" s="849">
        <v>1</v>
      </c>
      <c r="M50" s="849">
        <v>24</v>
      </c>
      <c r="N50" s="849">
        <v>21</v>
      </c>
      <c r="O50" s="849">
        <v>504</v>
      </c>
      <c r="P50" s="837">
        <v>0.80769230769230771</v>
      </c>
      <c r="Q50" s="850">
        <v>24</v>
      </c>
    </row>
    <row r="51" spans="1:17" ht="14.4" customHeight="1" x14ac:dyDescent="0.3">
      <c r="A51" s="831" t="s">
        <v>4684</v>
      </c>
      <c r="B51" s="832" t="s">
        <v>4685</v>
      </c>
      <c r="C51" s="832" t="s">
        <v>3464</v>
      </c>
      <c r="D51" s="832" t="s">
        <v>4692</v>
      </c>
      <c r="E51" s="832" t="s">
        <v>4694</v>
      </c>
      <c r="F51" s="849">
        <v>3</v>
      </c>
      <c r="G51" s="849">
        <v>72</v>
      </c>
      <c r="H51" s="849">
        <v>3</v>
      </c>
      <c r="I51" s="849">
        <v>24</v>
      </c>
      <c r="J51" s="849">
        <v>1</v>
      </c>
      <c r="K51" s="849">
        <v>24</v>
      </c>
      <c r="L51" s="849">
        <v>1</v>
      </c>
      <c r="M51" s="849">
        <v>24</v>
      </c>
      <c r="N51" s="849">
        <v>3</v>
      </c>
      <c r="O51" s="849">
        <v>72</v>
      </c>
      <c r="P51" s="837">
        <v>3</v>
      </c>
      <c r="Q51" s="850">
        <v>24</v>
      </c>
    </row>
    <row r="52" spans="1:17" ht="14.4" customHeight="1" x14ac:dyDescent="0.3">
      <c r="A52" s="831" t="s">
        <v>4684</v>
      </c>
      <c r="B52" s="832" t="s">
        <v>4685</v>
      </c>
      <c r="C52" s="832" t="s">
        <v>3464</v>
      </c>
      <c r="D52" s="832" t="s">
        <v>4695</v>
      </c>
      <c r="E52" s="832" t="s">
        <v>4696</v>
      </c>
      <c r="F52" s="849">
        <v>32</v>
      </c>
      <c r="G52" s="849">
        <v>864</v>
      </c>
      <c r="H52" s="849">
        <v>0.94117647058823528</v>
      </c>
      <c r="I52" s="849">
        <v>27</v>
      </c>
      <c r="J52" s="849">
        <v>34</v>
      </c>
      <c r="K52" s="849">
        <v>918</v>
      </c>
      <c r="L52" s="849">
        <v>1</v>
      </c>
      <c r="M52" s="849">
        <v>27</v>
      </c>
      <c r="N52" s="849">
        <v>35</v>
      </c>
      <c r="O52" s="849">
        <v>945</v>
      </c>
      <c r="P52" s="837">
        <v>1.0294117647058822</v>
      </c>
      <c r="Q52" s="850">
        <v>27</v>
      </c>
    </row>
    <row r="53" spans="1:17" ht="14.4" customHeight="1" x14ac:dyDescent="0.3">
      <c r="A53" s="831" t="s">
        <v>4684</v>
      </c>
      <c r="B53" s="832" t="s">
        <v>4685</v>
      </c>
      <c r="C53" s="832" t="s">
        <v>3464</v>
      </c>
      <c r="D53" s="832" t="s">
        <v>4695</v>
      </c>
      <c r="E53" s="832" t="s">
        <v>4697</v>
      </c>
      <c r="F53" s="849">
        <v>2</v>
      </c>
      <c r="G53" s="849">
        <v>54</v>
      </c>
      <c r="H53" s="849">
        <v>1</v>
      </c>
      <c r="I53" s="849">
        <v>27</v>
      </c>
      <c r="J53" s="849">
        <v>2</v>
      </c>
      <c r="K53" s="849">
        <v>54</v>
      </c>
      <c r="L53" s="849">
        <v>1</v>
      </c>
      <c r="M53" s="849">
        <v>27</v>
      </c>
      <c r="N53" s="849">
        <v>8</v>
      </c>
      <c r="O53" s="849">
        <v>216</v>
      </c>
      <c r="P53" s="837">
        <v>4</v>
      </c>
      <c r="Q53" s="850">
        <v>27</v>
      </c>
    </row>
    <row r="54" spans="1:17" ht="14.4" customHeight="1" x14ac:dyDescent="0.3">
      <c r="A54" s="831" t="s">
        <v>4684</v>
      </c>
      <c r="B54" s="832" t="s">
        <v>4685</v>
      </c>
      <c r="C54" s="832" t="s">
        <v>3464</v>
      </c>
      <c r="D54" s="832" t="s">
        <v>4698</v>
      </c>
      <c r="E54" s="832" t="s">
        <v>4699</v>
      </c>
      <c r="F54" s="849">
        <v>4</v>
      </c>
      <c r="G54" s="849">
        <v>108</v>
      </c>
      <c r="H54" s="849">
        <v>2</v>
      </c>
      <c r="I54" s="849">
        <v>27</v>
      </c>
      <c r="J54" s="849">
        <v>2</v>
      </c>
      <c r="K54" s="849">
        <v>54</v>
      </c>
      <c r="L54" s="849">
        <v>1</v>
      </c>
      <c r="M54" s="849">
        <v>27</v>
      </c>
      <c r="N54" s="849">
        <v>4</v>
      </c>
      <c r="O54" s="849">
        <v>108</v>
      </c>
      <c r="P54" s="837">
        <v>2</v>
      </c>
      <c r="Q54" s="850">
        <v>27</v>
      </c>
    </row>
    <row r="55" spans="1:17" ht="14.4" customHeight="1" x14ac:dyDescent="0.3">
      <c r="A55" s="831" t="s">
        <v>4684</v>
      </c>
      <c r="B55" s="832" t="s">
        <v>4685</v>
      </c>
      <c r="C55" s="832" t="s">
        <v>3464</v>
      </c>
      <c r="D55" s="832" t="s">
        <v>4698</v>
      </c>
      <c r="E55" s="832" t="s">
        <v>4700</v>
      </c>
      <c r="F55" s="849">
        <v>9</v>
      </c>
      <c r="G55" s="849">
        <v>243</v>
      </c>
      <c r="H55" s="849">
        <v>0.9</v>
      </c>
      <c r="I55" s="849">
        <v>27</v>
      </c>
      <c r="J55" s="849">
        <v>10</v>
      </c>
      <c r="K55" s="849">
        <v>270</v>
      </c>
      <c r="L55" s="849">
        <v>1</v>
      </c>
      <c r="M55" s="849">
        <v>27</v>
      </c>
      <c r="N55" s="849">
        <v>10</v>
      </c>
      <c r="O55" s="849">
        <v>270</v>
      </c>
      <c r="P55" s="837">
        <v>1</v>
      </c>
      <c r="Q55" s="850">
        <v>27</v>
      </c>
    </row>
    <row r="56" spans="1:17" ht="14.4" customHeight="1" x14ac:dyDescent="0.3">
      <c r="A56" s="831" t="s">
        <v>4684</v>
      </c>
      <c r="B56" s="832" t="s">
        <v>4685</v>
      </c>
      <c r="C56" s="832" t="s">
        <v>3464</v>
      </c>
      <c r="D56" s="832" t="s">
        <v>4701</v>
      </c>
      <c r="E56" s="832" t="s">
        <v>4702</v>
      </c>
      <c r="F56" s="849">
        <v>29</v>
      </c>
      <c r="G56" s="849">
        <v>638</v>
      </c>
      <c r="H56" s="849">
        <v>0.82857142857142863</v>
      </c>
      <c r="I56" s="849">
        <v>22</v>
      </c>
      <c r="J56" s="849">
        <v>35</v>
      </c>
      <c r="K56" s="849">
        <v>770</v>
      </c>
      <c r="L56" s="849">
        <v>1</v>
      </c>
      <c r="M56" s="849">
        <v>22</v>
      </c>
      <c r="N56" s="849">
        <v>40</v>
      </c>
      <c r="O56" s="849">
        <v>880</v>
      </c>
      <c r="P56" s="837">
        <v>1.1428571428571428</v>
      </c>
      <c r="Q56" s="850">
        <v>22</v>
      </c>
    </row>
    <row r="57" spans="1:17" ht="14.4" customHeight="1" x14ac:dyDescent="0.3">
      <c r="A57" s="831" t="s">
        <v>4684</v>
      </c>
      <c r="B57" s="832" t="s">
        <v>4685</v>
      </c>
      <c r="C57" s="832" t="s">
        <v>3464</v>
      </c>
      <c r="D57" s="832" t="s">
        <v>4701</v>
      </c>
      <c r="E57" s="832" t="s">
        <v>4703</v>
      </c>
      <c r="F57" s="849">
        <v>6</v>
      </c>
      <c r="G57" s="849">
        <v>132</v>
      </c>
      <c r="H57" s="849">
        <v>1.5</v>
      </c>
      <c r="I57" s="849">
        <v>22</v>
      </c>
      <c r="J57" s="849">
        <v>4</v>
      </c>
      <c r="K57" s="849">
        <v>88</v>
      </c>
      <c r="L57" s="849">
        <v>1</v>
      </c>
      <c r="M57" s="849">
        <v>22</v>
      </c>
      <c r="N57" s="849">
        <v>7</v>
      </c>
      <c r="O57" s="849">
        <v>154</v>
      </c>
      <c r="P57" s="837">
        <v>1.75</v>
      </c>
      <c r="Q57" s="850">
        <v>22</v>
      </c>
    </row>
    <row r="58" spans="1:17" ht="14.4" customHeight="1" x14ac:dyDescent="0.3">
      <c r="A58" s="831" t="s">
        <v>4684</v>
      </c>
      <c r="B58" s="832" t="s">
        <v>4685</v>
      </c>
      <c r="C58" s="832" t="s">
        <v>3464</v>
      </c>
      <c r="D58" s="832" t="s">
        <v>4704</v>
      </c>
      <c r="E58" s="832" t="s">
        <v>4705</v>
      </c>
      <c r="F58" s="849">
        <v>5</v>
      </c>
      <c r="G58" s="849">
        <v>310</v>
      </c>
      <c r="H58" s="849">
        <v>1.25</v>
      </c>
      <c r="I58" s="849">
        <v>62</v>
      </c>
      <c r="J58" s="849">
        <v>4</v>
      </c>
      <c r="K58" s="849">
        <v>248</v>
      </c>
      <c r="L58" s="849">
        <v>1</v>
      </c>
      <c r="M58" s="849">
        <v>62</v>
      </c>
      <c r="N58" s="849">
        <v>10</v>
      </c>
      <c r="O58" s="849">
        <v>620</v>
      </c>
      <c r="P58" s="837">
        <v>2.5</v>
      </c>
      <c r="Q58" s="850">
        <v>62</v>
      </c>
    </row>
    <row r="59" spans="1:17" ht="14.4" customHeight="1" x14ac:dyDescent="0.3">
      <c r="A59" s="831" t="s">
        <v>4684</v>
      </c>
      <c r="B59" s="832" t="s">
        <v>4685</v>
      </c>
      <c r="C59" s="832" t="s">
        <v>3464</v>
      </c>
      <c r="D59" s="832" t="s">
        <v>4704</v>
      </c>
      <c r="E59" s="832" t="s">
        <v>4706</v>
      </c>
      <c r="F59" s="849">
        <v>1</v>
      </c>
      <c r="G59" s="849">
        <v>62</v>
      </c>
      <c r="H59" s="849">
        <v>0.14285714285714285</v>
      </c>
      <c r="I59" s="849">
        <v>62</v>
      </c>
      <c r="J59" s="849">
        <v>7</v>
      </c>
      <c r="K59" s="849">
        <v>434</v>
      </c>
      <c r="L59" s="849">
        <v>1</v>
      </c>
      <c r="M59" s="849">
        <v>62</v>
      </c>
      <c r="N59" s="849">
        <v>4</v>
      </c>
      <c r="O59" s="849">
        <v>248</v>
      </c>
      <c r="P59" s="837">
        <v>0.5714285714285714</v>
      </c>
      <c r="Q59" s="850">
        <v>62</v>
      </c>
    </row>
    <row r="60" spans="1:17" ht="14.4" customHeight="1" x14ac:dyDescent="0.3">
      <c r="A60" s="831" t="s">
        <v>4684</v>
      </c>
      <c r="B60" s="832" t="s">
        <v>4685</v>
      </c>
      <c r="C60" s="832" t="s">
        <v>3464</v>
      </c>
      <c r="D60" s="832" t="s">
        <v>4707</v>
      </c>
      <c r="E60" s="832" t="s">
        <v>4708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394</v>
      </c>
      <c r="P60" s="837"/>
      <c r="Q60" s="850">
        <v>394</v>
      </c>
    </row>
    <row r="61" spans="1:17" ht="14.4" customHeight="1" x14ac:dyDescent="0.3">
      <c r="A61" s="831" t="s">
        <v>4684</v>
      </c>
      <c r="B61" s="832" t="s">
        <v>4685</v>
      </c>
      <c r="C61" s="832" t="s">
        <v>3464</v>
      </c>
      <c r="D61" s="832" t="s">
        <v>4709</v>
      </c>
      <c r="E61" s="832" t="s">
        <v>4710</v>
      </c>
      <c r="F61" s="849">
        <v>7</v>
      </c>
      <c r="G61" s="849">
        <v>6916</v>
      </c>
      <c r="H61" s="849">
        <v>3.5</v>
      </c>
      <c r="I61" s="849">
        <v>988</v>
      </c>
      <c r="J61" s="849">
        <v>2</v>
      </c>
      <c r="K61" s="849">
        <v>1976</v>
      </c>
      <c r="L61" s="849">
        <v>1</v>
      </c>
      <c r="M61" s="849">
        <v>988</v>
      </c>
      <c r="N61" s="849">
        <v>4</v>
      </c>
      <c r="O61" s="849">
        <v>3952</v>
      </c>
      <c r="P61" s="837">
        <v>2</v>
      </c>
      <c r="Q61" s="850">
        <v>988</v>
      </c>
    </row>
    <row r="62" spans="1:17" ht="14.4" customHeight="1" x14ac:dyDescent="0.3">
      <c r="A62" s="831" t="s">
        <v>4684</v>
      </c>
      <c r="B62" s="832" t="s">
        <v>4685</v>
      </c>
      <c r="C62" s="832" t="s">
        <v>3464</v>
      </c>
      <c r="D62" s="832" t="s">
        <v>4709</v>
      </c>
      <c r="E62" s="832" t="s">
        <v>4711</v>
      </c>
      <c r="F62" s="849">
        <v>6</v>
      </c>
      <c r="G62" s="849">
        <v>5928</v>
      </c>
      <c r="H62" s="849">
        <v>3</v>
      </c>
      <c r="I62" s="849">
        <v>988</v>
      </c>
      <c r="J62" s="849">
        <v>2</v>
      </c>
      <c r="K62" s="849">
        <v>1976</v>
      </c>
      <c r="L62" s="849">
        <v>1</v>
      </c>
      <c r="M62" s="849">
        <v>988</v>
      </c>
      <c r="N62" s="849">
        <v>17</v>
      </c>
      <c r="O62" s="849">
        <v>16796</v>
      </c>
      <c r="P62" s="837">
        <v>8.5</v>
      </c>
      <c r="Q62" s="850">
        <v>988</v>
      </c>
    </row>
    <row r="63" spans="1:17" ht="14.4" customHeight="1" x14ac:dyDescent="0.3">
      <c r="A63" s="831" t="s">
        <v>4684</v>
      </c>
      <c r="B63" s="832" t="s">
        <v>4685</v>
      </c>
      <c r="C63" s="832" t="s">
        <v>3464</v>
      </c>
      <c r="D63" s="832" t="s">
        <v>4712</v>
      </c>
      <c r="E63" s="832" t="s">
        <v>4713</v>
      </c>
      <c r="F63" s="849">
        <v>1</v>
      </c>
      <c r="G63" s="849">
        <v>63</v>
      </c>
      <c r="H63" s="849">
        <v>1</v>
      </c>
      <c r="I63" s="849">
        <v>63</v>
      </c>
      <c r="J63" s="849">
        <v>1</v>
      </c>
      <c r="K63" s="849">
        <v>63</v>
      </c>
      <c r="L63" s="849">
        <v>1</v>
      </c>
      <c r="M63" s="849">
        <v>63</v>
      </c>
      <c r="N63" s="849"/>
      <c r="O63" s="849"/>
      <c r="P63" s="837"/>
      <c r="Q63" s="850"/>
    </row>
    <row r="64" spans="1:17" ht="14.4" customHeight="1" x14ac:dyDescent="0.3">
      <c r="A64" s="831" t="s">
        <v>4684</v>
      </c>
      <c r="B64" s="832" t="s">
        <v>4685</v>
      </c>
      <c r="C64" s="832" t="s">
        <v>3464</v>
      </c>
      <c r="D64" s="832" t="s">
        <v>4714</v>
      </c>
      <c r="E64" s="832" t="s">
        <v>4715</v>
      </c>
      <c r="F64" s="849"/>
      <c r="G64" s="849"/>
      <c r="H64" s="849"/>
      <c r="I64" s="849"/>
      <c r="J64" s="849">
        <v>1</v>
      </c>
      <c r="K64" s="849">
        <v>17</v>
      </c>
      <c r="L64" s="849">
        <v>1</v>
      </c>
      <c r="M64" s="849">
        <v>17</v>
      </c>
      <c r="N64" s="849">
        <v>1</v>
      </c>
      <c r="O64" s="849">
        <v>17</v>
      </c>
      <c r="P64" s="837">
        <v>1</v>
      </c>
      <c r="Q64" s="850">
        <v>17</v>
      </c>
    </row>
    <row r="65" spans="1:17" ht="14.4" customHeight="1" x14ac:dyDescent="0.3">
      <c r="A65" s="831" t="s">
        <v>4684</v>
      </c>
      <c r="B65" s="832" t="s">
        <v>4685</v>
      </c>
      <c r="C65" s="832" t="s">
        <v>3464</v>
      </c>
      <c r="D65" s="832" t="s">
        <v>4714</v>
      </c>
      <c r="E65" s="832" t="s">
        <v>4716</v>
      </c>
      <c r="F65" s="849">
        <v>3</v>
      </c>
      <c r="G65" s="849">
        <v>51</v>
      </c>
      <c r="H65" s="849">
        <v>1</v>
      </c>
      <c r="I65" s="849">
        <v>17</v>
      </c>
      <c r="J65" s="849">
        <v>3</v>
      </c>
      <c r="K65" s="849">
        <v>51</v>
      </c>
      <c r="L65" s="849">
        <v>1</v>
      </c>
      <c r="M65" s="849">
        <v>17</v>
      </c>
      <c r="N65" s="849">
        <v>1</v>
      </c>
      <c r="O65" s="849">
        <v>17</v>
      </c>
      <c r="P65" s="837">
        <v>0.33333333333333331</v>
      </c>
      <c r="Q65" s="850">
        <v>17</v>
      </c>
    </row>
    <row r="66" spans="1:17" ht="14.4" customHeight="1" x14ac:dyDescent="0.3">
      <c r="A66" s="831" t="s">
        <v>4684</v>
      </c>
      <c r="B66" s="832" t="s">
        <v>4685</v>
      </c>
      <c r="C66" s="832" t="s">
        <v>3464</v>
      </c>
      <c r="D66" s="832" t="s">
        <v>4717</v>
      </c>
      <c r="E66" s="832" t="s">
        <v>4718</v>
      </c>
      <c r="F66" s="849"/>
      <c r="G66" s="849"/>
      <c r="H66" s="849"/>
      <c r="I66" s="849"/>
      <c r="J66" s="849">
        <v>2</v>
      </c>
      <c r="K66" s="849">
        <v>94</v>
      </c>
      <c r="L66" s="849">
        <v>1</v>
      </c>
      <c r="M66" s="849">
        <v>47</v>
      </c>
      <c r="N66" s="849">
        <v>1</v>
      </c>
      <c r="O66" s="849">
        <v>47</v>
      </c>
      <c r="P66" s="837">
        <v>0.5</v>
      </c>
      <c r="Q66" s="850">
        <v>47</v>
      </c>
    </row>
    <row r="67" spans="1:17" ht="14.4" customHeight="1" x14ac:dyDescent="0.3">
      <c r="A67" s="831" t="s">
        <v>4684</v>
      </c>
      <c r="B67" s="832" t="s">
        <v>4685</v>
      </c>
      <c r="C67" s="832" t="s">
        <v>3464</v>
      </c>
      <c r="D67" s="832" t="s">
        <v>4719</v>
      </c>
      <c r="E67" s="832" t="s">
        <v>4720</v>
      </c>
      <c r="F67" s="849"/>
      <c r="G67" s="849"/>
      <c r="H67" s="849"/>
      <c r="I67" s="849"/>
      <c r="J67" s="849">
        <v>1</v>
      </c>
      <c r="K67" s="849">
        <v>19</v>
      </c>
      <c r="L67" s="849">
        <v>1</v>
      </c>
      <c r="M67" s="849">
        <v>19</v>
      </c>
      <c r="N67" s="849"/>
      <c r="O67" s="849"/>
      <c r="P67" s="837"/>
      <c r="Q67" s="850"/>
    </row>
    <row r="68" spans="1:17" ht="14.4" customHeight="1" x14ac:dyDescent="0.3">
      <c r="A68" s="831" t="s">
        <v>4684</v>
      </c>
      <c r="B68" s="832" t="s">
        <v>4685</v>
      </c>
      <c r="C68" s="832" t="s">
        <v>3464</v>
      </c>
      <c r="D68" s="832" t="s">
        <v>4721</v>
      </c>
      <c r="E68" s="832" t="s">
        <v>4722</v>
      </c>
      <c r="F68" s="849"/>
      <c r="G68" s="849"/>
      <c r="H68" s="849"/>
      <c r="I68" s="849"/>
      <c r="J68" s="849"/>
      <c r="K68" s="849"/>
      <c r="L68" s="849"/>
      <c r="M68" s="849"/>
      <c r="N68" s="849">
        <v>1</v>
      </c>
      <c r="O68" s="849">
        <v>1465</v>
      </c>
      <c r="P68" s="837"/>
      <c r="Q68" s="850">
        <v>1465</v>
      </c>
    </row>
    <row r="69" spans="1:17" ht="14.4" customHeight="1" x14ac:dyDescent="0.3">
      <c r="A69" s="831" t="s">
        <v>4684</v>
      </c>
      <c r="B69" s="832" t="s">
        <v>4685</v>
      </c>
      <c r="C69" s="832" t="s">
        <v>3464</v>
      </c>
      <c r="D69" s="832" t="s">
        <v>4721</v>
      </c>
      <c r="E69" s="832" t="s">
        <v>4723</v>
      </c>
      <c r="F69" s="849"/>
      <c r="G69" s="849"/>
      <c r="H69" s="849"/>
      <c r="I69" s="849"/>
      <c r="J69" s="849">
        <v>1</v>
      </c>
      <c r="K69" s="849">
        <v>1463</v>
      </c>
      <c r="L69" s="849">
        <v>1</v>
      </c>
      <c r="M69" s="849">
        <v>1463</v>
      </c>
      <c r="N69" s="849"/>
      <c r="O69" s="849"/>
      <c r="P69" s="837"/>
      <c r="Q69" s="850"/>
    </row>
    <row r="70" spans="1:17" ht="14.4" customHeight="1" x14ac:dyDescent="0.3">
      <c r="A70" s="831" t="s">
        <v>4684</v>
      </c>
      <c r="B70" s="832" t="s">
        <v>4685</v>
      </c>
      <c r="C70" s="832" t="s">
        <v>3464</v>
      </c>
      <c r="D70" s="832" t="s">
        <v>4724</v>
      </c>
      <c r="E70" s="832" t="s">
        <v>4725</v>
      </c>
      <c r="F70" s="849"/>
      <c r="G70" s="849"/>
      <c r="H70" s="849"/>
      <c r="I70" s="849"/>
      <c r="J70" s="849"/>
      <c r="K70" s="849"/>
      <c r="L70" s="849"/>
      <c r="M70" s="849"/>
      <c r="N70" s="849">
        <v>1</v>
      </c>
      <c r="O70" s="849">
        <v>392</v>
      </c>
      <c r="P70" s="837"/>
      <c r="Q70" s="850">
        <v>392</v>
      </c>
    </row>
    <row r="71" spans="1:17" ht="14.4" customHeight="1" x14ac:dyDescent="0.3">
      <c r="A71" s="831" t="s">
        <v>4684</v>
      </c>
      <c r="B71" s="832" t="s">
        <v>4685</v>
      </c>
      <c r="C71" s="832" t="s">
        <v>3464</v>
      </c>
      <c r="D71" s="832" t="s">
        <v>4726</v>
      </c>
      <c r="E71" s="832" t="s">
        <v>4727</v>
      </c>
      <c r="F71" s="849">
        <v>1</v>
      </c>
      <c r="G71" s="849">
        <v>853</v>
      </c>
      <c r="H71" s="849"/>
      <c r="I71" s="849">
        <v>853</v>
      </c>
      <c r="J71" s="849"/>
      <c r="K71" s="849"/>
      <c r="L71" s="849"/>
      <c r="M71" s="849"/>
      <c r="N71" s="849">
        <v>5</v>
      </c>
      <c r="O71" s="849">
        <v>4265</v>
      </c>
      <c r="P71" s="837"/>
      <c r="Q71" s="850">
        <v>853</v>
      </c>
    </row>
    <row r="72" spans="1:17" ht="14.4" customHeight="1" x14ac:dyDescent="0.3">
      <c r="A72" s="831" t="s">
        <v>4684</v>
      </c>
      <c r="B72" s="832" t="s">
        <v>4685</v>
      </c>
      <c r="C72" s="832" t="s">
        <v>3464</v>
      </c>
      <c r="D72" s="832" t="s">
        <v>4726</v>
      </c>
      <c r="E72" s="832" t="s">
        <v>4728</v>
      </c>
      <c r="F72" s="849">
        <v>5</v>
      </c>
      <c r="G72" s="849">
        <v>4265</v>
      </c>
      <c r="H72" s="849">
        <v>2.5</v>
      </c>
      <c r="I72" s="849">
        <v>853</v>
      </c>
      <c r="J72" s="849">
        <v>2</v>
      </c>
      <c r="K72" s="849">
        <v>1706</v>
      </c>
      <c r="L72" s="849">
        <v>1</v>
      </c>
      <c r="M72" s="849">
        <v>853</v>
      </c>
      <c r="N72" s="849">
        <v>7</v>
      </c>
      <c r="O72" s="849">
        <v>5971</v>
      </c>
      <c r="P72" s="837">
        <v>3.5</v>
      </c>
      <c r="Q72" s="850">
        <v>853</v>
      </c>
    </row>
    <row r="73" spans="1:17" ht="14.4" customHeight="1" x14ac:dyDescent="0.3">
      <c r="A73" s="831" t="s">
        <v>4684</v>
      </c>
      <c r="B73" s="832" t="s">
        <v>4685</v>
      </c>
      <c r="C73" s="832" t="s">
        <v>3464</v>
      </c>
      <c r="D73" s="832" t="s">
        <v>4729</v>
      </c>
      <c r="E73" s="832" t="s">
        <v>4730</v>
      </c>
      <c r="F73" s="849"/>
      <c r="G73" s="849"/>
      <c r="H73" s="849"/>
      <c r="I73" s="849"/>
      <c r="J73" s="849">
        <v>3</v>
      </c>
      <c r="K73" s="849">
        <v>561</v>
      </c>
      <c r="L73" s="849">
        <v>1</v>
      </c>
      <c r="M73" s="849">
        <v>187</v>
      </c>
      <c r="N73" s="849">
        <v>2</v>
      </c>
      <c r="O73" s="849">
        <v>374</v>
      </c>
      <c r="P73" s="837">
        <v>0.66666666666666663</v>
      </c>
      <c r="Q73" s="850">
        <v>187</v>
      </c>
    </row>
    <row r="74" spans="1:17" ht="14.4" customHeight="1" x14ac:dyDescent="0.3">
      <c r="A74" s="831" t="s">
        <v>4684</v>
      </c>
      <c r="B74" s="832" t="s">
        <v>4685</v>
      </c>
      <c r="C74" s="832" t="s">
        <v>3464</v>
      </c>
      <c r="D74" s="832" t="s">
        <v>4729</v>
      </c>
      <c r="E74" s="832" t="s">
        <v>4731</v>
      </c>
      <c r="F74" s="849"/>
      <c r="G74" s="849"/>
      <c r="H74" s="849"/>
      <c r="I74" s="849"/>
      <c r="J74" s="849">
        <v>1</v>
      </c>
      <c r="K74" s="849">
        <v>187</v>
      </c>
      <c r="L74" s="849">
        <v>1</v>
      </c>
      <c r="M74" s="849">
        <v>187</v>
      </c>
      <c r="N74" s="849"/>
      <c r="O74" s="849"/>
      <c r="P74" s="837"/>
      <c r="Q74" s="850"/>
    </row>
    <row r="75" spans="1:17" ht="14.4" customHeight="1" x14ac:dyDescent="0.3">
      <c r="A75" s="831" t="s">
        <v>4684</v>
      </c>
      <c r="B75" s="832" t="s">
        <v>4685</v>
      </c>
      <c r="C75" s="832" t="s">
        <v>3464</v>
      </c>
      <c r="D75" s="832" t="s">
        <v>4732</v>
      </c>
      <c r="E75" s="832" t="s">
        <v>4733</v>
      </c>
      <c r="F75" s="849">
        <v>1</v>
      </c>
      <c r="G75" s="849">
        <v>787</v>
      </c>
      <c r="H75" s="849">
        <v>0.99873096446700504</v>
      </c>
      <c r="I75" s="849">
        <v>787</v>
      </c>
      <c r="J75" s="849">
        <v>1</v>
      </c>
      <c r="K75" s="849">
        <v>788</v>
      </c>
      <c r="L75" s="849">
        <v>1</v>
      </c>
      <c r="M75" s="849">
        <v>788</v>
      </c>
      <c r="N75" s="849"/>
      <c r="O75" s="849"/>
      <c r="P75" s="837"/>
      <c r="Q75" s="850"/>
    </row>
    <row r="76" spans="1:17" ht="14.4" customHeight="1" x14ac:dyDescent="0.3">
      <c r="A76" s="831" t="s">
        <v>4684</v>
      </c>
      <c r="B76" s="832" t="s">
        <v>4685</v>
      </c>
      <c r="C76" s="832" t="s">
        <v>3464</v>
      </c>
      <c r="D76" s="832" t="s">
        <v>4732</v>
      </c>
      <c r="E76" s="832" t="s">
        <v>4734</v>
      </c>
      <c r="F76" s="849">
        <v>7</v>
      </c>
      <c r="G76" s="849">
        <v>5509</v>
      </c>
      <c r="H76" s="849">
        <v>2.3303722504230118</v>
      </c>
      <c r="I76" s="849">
        <v>787</v>
      </c>
      <c r="J76" s="849">
        <v>3</v>
      </c>
      <c r="K76" s="849">
        <v>2364</v>
      </c>
      <c r="L76" s="849">
        <v>1</v>
      </c>
      <c r="M76" s="849">
        <v>788</v>
      </c>
      <c r="N76" s="849">
        <v>5</v>
      </c>
      <c r="O76" s="849">
        <v>3940</v>
      </c>
      <c r="P76" s="837">
        <v>1.6666666666666667</v>
      </c>
      <c r="Q76" s="850">
        <v>788</v>
      </c>
    </row>
    <row r="77" spans="1:17" ht="14.4" customHeight="1" x14ac:dyDescent="0.3">
      <c r="A77" s="831" t="s">
        <v>4684</v>
      </c>
      <c r="B77" s="832" t="s">
        <v>4685</v>
      </c>
      <c r="C77" s="832" t="s">
        <v>3464</v>
      </c>
      <c r="D77" s="832" t="s">
        <v>4735</v>
      </c>
      <c r="E77" s="832" t="s">
        <v>4736</v>
      </c>
      <c r="F77" s="849"/>
      <c r="G77" s="849"/>
      <c r="H77" s="849"/>
      <c r="I77" s="849"/>
      <c r="J77" s="849"/>
      <c r="K77" s="849"/>
      <c r="L77" s="849"/>
      <c r="M77" s="849"/>
      <c r="N77" s="849">
        <v>1</v>
      </c>
      <c r="O77" s="849">
        <v>189</v>
      </c>
      <c r="P77" s="837"/>
      <c r="Q77" s="850">
        <v>189</v>
      </c>
    </row>
    <row r="78" spans="1:17" ht="14.4" customHeight="1" x14ac:dyDescent="0.3">
      <c r="A78" s="831" t="s">
        <v>4684</v>
      </c>
      <c r="B78" s="832" t="s">
        <v>4685</v>
      </c>
      <c r="C78" s="832" t="s">
        <v>3464</v>
      </c>
      <c r="D78" s="832" t="s">
        <v>4737</v>
      </c>
      <c r="E78" s="832" t="s">
        <v>4738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364</v>
      </c>
      <c r="P78" s="837"/>
      <c r="Q78" s="850">
        <v>364</v>
      </c>
    </row>
    <row r="79" spans="1:17" ht="14.4" customHeight="1" x14ac:dyDescent="0.3">
      <c r="A79" s="831" t="s">
        <v>4684</v>
      </c>
      <c r="B79" s="832" t="s">
        <v>4685</v>
      </c>
      <c r="C79" s="832" t="s">
        <v>3464</v>
      </c>
      <c r="D79" s="832" t="s">
        <v>1853</v>
      </c>
      <c r="E79" s="832" t="s">
        <v>4739</v>
      </c>
      <c r="F79" s="849"/>
      <c r="G79" s="849"/>
      <c r="H79" s="849"/>
      <c r="I79" s="849"/>
      <c r="J79" s="849"/>
      <c r="K79" s="849"/>
      <c r="L79" s="849"/>
      <c r="M79" s="849"/>
      <c r="N79" s="849">
        <v>1</v>
      </c>
      <c r="O79" s="849">
        <v>562</v>
      </c>
      <c r="P79" s="837"/>
      <c r="Q79" s="850">
        <v>562</v>
      </c>
    </row>
    <row r="80" spans="1:17" ht="14.4" customHeight="1" x14ac:dyDescent="0.3">
      <c r="A80" s="831" t="s">
        <v>4684</v>
      </c>
      <c r="B80" s="832" t="s">
        <v>4685</v>
      </c>
      <c r="C80" s="832" t="s">
        <v>3464</v>
      </c>
      <c r="D80" s="832" t="s">
        <v>1853</v>
      </c>
      <c r="E80" s="832" t="s">
        <v>4740</v>
      </c>
      <c r="F80" s="849">
        <v>1</v>
      </c>
      <c r="G80" s="849">
        <v>562</v>
      </c>
      <c r="H80" s="849"/>
      <c r="I80" s="849">
        <v>562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" customHeight="1" x14ac:dyDescent="0.3">
      <c r="A81" s="831" t="s">
        <v>4684</v>
      </c>
      <c r="B81" s="832" t="s">
        <v>4685</v>
      </c>
      <c r="C81" s="832" t="s">
        <v>3464</v>
      </c>
      <c r="D81" s="832" t="s">
        <v>4741</v>
      </c>
      <c r="E81" s="832" t="s">
        <v>4742</v>
      </c>
      <c r="F81" s="849">
        <v>1</v>
      </c>
      <c r="G81" s="849">
        <v>133</v>
      </c>
      <c r="H81" s="849">
        <v>1</v>
      </c>
      <c r="I81" s="849">
        <v>133</v>
      </c>
      <c r="J81" s="849">
        <v>1</v>
      </c>
      <c r="K81" s="849">
        <v>133</v>
      </c>
      <c r="L81" s="849">
        <v>1</v>
      </c>
      <c r="M81" s="849">
        <v>133</v>
      </c>
      <c r="N81" s="849"/>
      <c r="O81" s="849"/>
      <c r="P81" s="837"/>
      <c r="Q81" s="850"/>
    </row>
    <row r="82" spans="1:17" ht="14.4" customHeight="1" x14ac:dyDescent="0.3">
      <c r="A82" s="831" t="s">
        <v>4684</v>
      </c>
      <c r="B82" s="832" t="s">
        <v>4685</v>
      </c>
      <c r="C82" s="832" t="s">
        <v>3464</v>
      </c>
      <c r="D82" s="832" t="s">
        <v>4743</v>
      </c>
      <c r="E82" s="832" t="s">
        <v>4744</v>
      </c>
      <c r="F82" s="849">
        <v>37</v>
      </c>
      <c r="G82" s="849">
        <v>1110</v>
      </c>
      <c r="H82" s="849">
        <v>1.0571428571428572</v>
      </c>
      <c r="I82" s="849">
        <v>30</v>
      </c>
      <c r="J82" s="849">
        <v>35</v>
      </c>
      <c r="K82" s="849">
        <v>1050</v>
      </c>
      <c r="L82" s="849">
        <v>1</v>
      </c>
      <c r="M82" s="849">
        <v>30</v>
      </c>
      <c r="N82" s="849">
        <v>43</v>
      </c>
      <c r="O82" s="849">
        <v>1290</v>
      </c>
      <c r="P82" s="837">
        <v>1.2285714285714286</v>
      </c>
      <c r="Q82" s="850">
        <v>30</v>
      </c>
    </row>
    <row r="83" spans="1:17" ht="14.4" customHeight="1" x14ac:dyDescent="0.3">
      <c r="A83" s="831" t="s">
        <v>4684</v>
      </c>
      <c r="B83" s="832" t="s">
        <v>4685</v>
      </c>
      <c r="C83" s="832" t="s">
        <v>3464</v>
      </c>
      <c r="D83" s="832" t="s">
        <v>4743</v>
      </c>
      <c r="E83" s="832" t="s">
        <v>4745</v>
      </c>
      <c r="F83" s="849">
        <v>4</v>
      </c>
      <c r="G83" s="849">
        <v>120</v>
      </c>
      <c r="H83" s="849">
        <v>1</v>
      </c>
      <c r="I83" s="849">
        <v>30</v>
      </c>
      <c r="J83" s="849">
        <v>4</v>
      </c>
      <c r="K83" s="849">
        <v>120</v>
      </c>
      <c r="L83" s="849">
        <v>1</v>
      </c>
      <c r="M83" s="849">
        <v>30</v>
      </c>
      <c r="N83" s="849">
        <v>8</v>
      </c>
      <c r="O83" s="849">
        <v>240</v>
      </c>
      <c r="P83" s="837">
        <v>2</v>
      </c>
      <c r="Q83" s="850">
        <v>30</v>
      </c>
    </row>
    <row r="84" spans="1:17" ht="14.4" customHeight="1" x14ac:dyDescent="0.3">
      <c r="A84" s="831" t="s">
        <v>4684</v>
      </c>
      <c r="B84" s="832" t="s">
        <v>4685</v>
      </c>
      <c r="C84" s="832" t="s">
        <v>3464</v>
      </c>
      <c r="D84" s="832" t="s">
        <v>4746</v>
      </c>
      <c r="E84" s="832" t="s">
        <v>4747</v>
      </c>
      <c r="F84" s="849">
        <v>7</v>
      </c>
      <c r="G84" s="849">
        <v>84</v>
      </c>
      <c r="H84" s="849">
        <v>3.5</v>
      </c>
      <c r="I84" s="849">
        <v>12</v>
      </c>
      <c r="J84" s="849">
        <v>2</v>
      </c>
      <c r="K84" s="849">
        <v>24</v>
      </c>
      <c r="L84" s="849">
        <v>1</v>
      </c>
      <c r="M84" s="849">
        <v>12</v>
      </c>
      <c r="N84" s="849">
        <v>2</v>
      </c>
      <c r="O84" s="849">
        <v>24</v>
      </c>
      <c r="P84" s="837">
        <v>1</v>
      </c>
      <c r="Q84" s="850">
        <v>12</v>
      </c>
    </row>
    <row r="85" spans="1:17" ht="14.4" customHeight="1" x14ac:dyDescent="0.3">
      <c r="A85" s="831" t="s">
        <v>4684</v>
      </c>
      <c r="B85" s="832" t="s">
        <v>4685</v>
      </c>
      <c r="C85" s="832" t="s">
        <v>3464</v>
      </c>
      <c r="D85" s="832" t="s">
        <v>4746</v>
      </c>
      <c r="E85" s="832" t="s">
        <v>4748</v>
      </c>
      <c r="F85" s="849">
        <v>2</v>
      </c>
      <c r="G85" s="849">
        <v>24</v>
      </c>
      <c r="H85" s="849">
        <v>1</v>
      </c>
      <c r="I85" s="849">
        <v>12</v>
      </c>
      <c r="J85" s="849">
        <v>2</v>
      </c>
      <c r="K85" s="849">
        <v>24</v>
      </c>
      <c r="L85" s="849">
        <v>1</v>
      </c>
      <c r="M85" s="849">
        <v>12</v>
      </c>
      <c r="N85" s="849"/>
      <c r="O85" s="849"/>
      <c r="P85" s="837"/>
      <c r="Q85" s="850"/>
    </row>
    <row r="86" spans="1:17" ht="14.4" customHeight="1" x14ac:dyDescent="0.3">
      <c r="A86" s="831" t="s">
        <v>4684</v>
      </c>
      <c r="B86" s="832" t="s">
        <v>4685</v>
      </c>
      <c r="C86" s="832" t="s">
        <v>3464</v>
      </c>
      <c r="D86" s="832" t="s">
        <v>4749</v>
      </c>
      <c r="E86" s="832" t="s">
        <v>4750</v>
      </c>
      <c r="F86" s="849">
        <v>1</v>
      </c>
      <c r="G86" s="849">
        <v>183</v>
      </c>
      <c r="H86" s="849"/>
      <c r="I86" s="849">
        <v>183</v>
      </c>
      <c r="J86" s="849"/>
      <c r="K86" s="849"/>
      <c r="L86" s="849"/>
      <c r="M86" s="849"/>
      <c r="N86" s="849"/>
      <c r="O86" s="849"/>
      <c r="P86" s="837"/>
      <c r="Q86" s="850"/>
    </row>
    <row r="87" spans="1:17" ht="14.4" customHeight="1" x14ac:dyDescent="0.3">
      <c r="A87" s="831" t="s">
        <v>4684</v>
      </c>
      <c r="B87" s="832" t="s">
        <v>4685</v>
      </c>
      <c r="C87" s="832" t="s">
        <v>3464</v>
      </c>
      <c r="D87" s="832" t="s">
        <v>4749</v>
      </c>
      <c r="E87" s="832" t="s">
        <v>4751</v>
      </c>
      <c r="F87" s="849"/>
      <c r="G87" s="849"/>
      <c r="H87" s="849"/>
      <c r="I87" s="849"/>
      <c r="J87" s="849">
        <v>2</v>
      </c>
      <c r="K87" s="849">
        <v>366</v>
      </c>
      <c r="L87" s="849">
        <v>1</v>
      </c>
      <c r="M87" s="849">
        <v>183</v>
      </c>
      <c r="N87" s="849">
        <v>2</v>
      </c>
      <c r="O87" s="849">
        <v>366</v>
      </c>
      <c r="P87" s="837">
        <v>1</v>
      </c>
      <c r="Q87" s="850">
        <v>183</v>
      </c>
    </row>
    <row r="88" spans="1:17" ht="14.4" customHeight="1" x14ac:dyDescent="0.3">
      <c r="A88" s="831" t="s">
        <v>4684</v>
      </c>
      <c r="B88" s="832" t="s">
        <v>4685</v>
      </c>
      <c r="C88" s="832" t="s">
        <v>3464</v>
      </c>
      <c r="D88" s="832" t="s">
        <v>4752</v>
      </c>
      <c r="E88" s="832" t="s">
        <v>4753</v>
      </c>
      <c r="F88" s="849"/>
      <c r="G88" s="849"/>
      <c r="H88" s="849"/>
      <c r="I88" s="849"/>
      <c r="J88" s="849"/>
      <c r="K88" s="849"/>
      <c r="L88" s="849"/>
      <c r="M88" s="849"/>
      <c r="N88" s="849">
        <v>2</v>
      </c>
      <c r="O88" s="849">
        <v>146</v>
      </c>
      <c r="P88" s="837"/>
      <c r="Q88" s="850">
        <v>73</v>
      </c>
    </row>
    <row r="89" spans="1:17" ht="14.4" customHeight="1" x14ac:dyDescent="0.3">
      <c r="A89" s="831" t="s">
        <v>4684</v>
      </c>
      <c r="B89" s="832" t="s">
        <v>4685</v>
      </c>
      <c r="C89" s="832" t="s">
        <v>3464</v>
      </c>
      <c r="D89" s="832" t="s">
        <v>4752</v>
      </c>
      <c r="E89" s="832" t="s">
        <v>4754</v>
      </c>
      <c r="F89" s="849">
        <v>1</v>
      </c>
      <c r="G89" s="849">
        <v>73</v>
      </c>
      <c r="H89" s="849">
        <v>1</v>
      </c>
      <c r="I89" s="849">
        <v>73</v>
      </c>
      <c r="J89" s="849">
        <v>1</v>
      </c>
      <c r="K89" s="849">
        <v>73</v>
      </c>
      <c r="L89" s="849">
        <v>1</v>
      </c>
      <c r="M89" s="849">
        <v>73</v>
      </c>
      <c r="N89" s="849"/>
      <c r="O89" s="849"/>
      <c r="P89" s="837"/>
      <c r="Q89" s="850"/>
    </row>
    <row r="90" spans="1:17" ht="14.4" customHeight="1" x14ac:dyDescent="0.3">
      <c r="A90" s="831" t="s">
        <v>4684</v>
      </c>
      <c r="B90" s="832" t="s">
        <v>4685</v>
      </c>
      <c r="C90" s="832" t="s">
        <v>3464</v>
      </c>
      <c r="D90" s="832" t="s">
        <v>4755</v>
      </c>
      <c r="E90" s="832" t="s">
        <v>4756</v>
      </c>
      <c r="F90" s="849"/>
      <c r="G90" s="849"/>
      <c r="H90" s="849"/>
      <c r="I90" s="849"/>
      <c r="J90" s="849">
        <v>1</v>
      </c>
      <c r="K90" s="849">
        <v>184</v>
      </c>
      <c r="L90" s="849">
        <v>1</v>
      </c>
      <c r="M90" s="849">
        <v>184</v>
      </c>
      <c r="N90" s="849">
        <v>2</v>
      </c>
      <c r="O90" s="849">
        <v>368</v>
      </c>
      <c r="P90" s="837">
        <v>2</v>
      </c>
      <c r="Q90" s="850">
        <v>184</v>
      </c>
    </row>
    <row r="91" spans="1:17" ht="14.4" customHeight="1" x14ac:dyDescent="0.3">
      <c r="A91" s="831" t="s">
        <v>4684</v>
      </c>
      <c r="B91" s="832" t="s">
        <v>4685</v>
      </c>
      <c r="C91" s="832" t="s">
        <v>3464</v>
      </c>
      <c r="D91" s="832" t="s">
        <v>4757</v>
      </c>
      <c r="E91" s="832" t="s">
        <v>4758</v>
      </c>
      <c r="F91" s="849">
        <v>1</v>
      </c>
      <c r="G91" s="849">
        <v>149</v>
      </c>
      <c r="H91" s="849">
        <v>0.5</v>
      </c>
      <c r="I91" s="849">
        <v>149</v>
      </c>
      <c r="J91" s="849">
        <v>2</v>
      </c>
      <c r="K91" s="849">
        <v>298</v>
      </c>
      <c r="L91" s="849">
        <v>1</v>
      </c>
      <c r="M91" s="849">
        <v>149</v>
      </c>
      <c r="N91" s="849">
        <v>5</v>
      </c>
      <c r="O91" s="849">
        <v>745</v>
      </c>
      <c r="P91" s="837">
        <v>2.5</v>
      </c>
      <c r="Q91" s="850">
        <v>149</v>
      </c>
    </row>
    <row r="92" spans="1:17" ht="14.4" customHeight="1" x14ac:dyDescent="0.3">
      <c r="A92" s="831" t="s">
        <v>4684</v>
      </c>
      <c r="B92" s="832" t="s">
        <v>4685</v>
      </c>
      <c r="C92" s="832" t="s">
        <v>3464</v>
      </c>
      <c r="D92" s="832" t="s">
        <v>4757</v>
      </c>
      <c r="E92" s="832" t="s">
        <v>4759</v>
      </c>
      <c r="F92" s="849">
        <v>180</v>
      </c>
      <c r="G92" s="849">
        <v>26820</v>
      </c>
      <c r="H92" s="849">
        <v>1.0843373493975903</v>
      </c>
      <c r="I92" s="849">
        <v>149</v>
      </c>
      <c r="J92" s="849">
        <v>166</v>
      </c>
      <c r="K92" s="849">
        <v>24734</v>
      </c>
      <c r="L92" s="849">
        <v>1</v>
      </c>
      <c r="M92" s="849">
        <v>149</v>
      </c>
      <c r="N92" s="849">
        <v>208</v>
      </c>
      <c r="O92" s="849">
        <v>30992</v>
      </c>
      <c r="P92" s="837">
        <v>1.2530120481927711</v>
      </c>
      <c r="Q92" s="850">
        <v>149</v>
      </c>
    </row>
    <row r="93" spans="1:17" ht="14.4" customHeight="1" x14ac:dyDescent="0.3">
      <c r="A93" s="831" t="s">
        <v>4684</v>
      </c>
      <c r="B93" s="832" t="s">
        <v>4685</v>
      </c>
      <c r="C93" s="832" t="s">
        <v>3464</v>
      </c>
      <c r="D93" s="832" t="s">
        <v>4760</v>
      </c>
      <c r="E93" s="832" t="s">
        <v>4761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30</v>
      </c>
      <c r="P93" s="837"/>
      <c r="Q93" s="850">
        <v>30</v>
      </c>
    </row>
    <row r="94" spans="1:17" ht="14.4" customHeight="1" x14ac:dyDescent="0.3">
      <c r="A94" s="831" t="s">
        <v>4684</v>
      </c>
      <c r="B94" s="832" t="s">
        <v>4685</v>
      </c>
      <c r="C94" s="832" t="s">
        <v>3464</v>
      </c>
      <c r="D94" s="832" t="s">
        <v>4760</v>
      </c>
      <c r="E94" s="832" t="s">
        <v>4762</v>
      </c>
      <c r="F94" s="849">
        <v>199</v>
      </c>
      <c r="G94" s="849">
        <v>5970</v>
      </c>
      <c r="H94" s="849">
        <v>1.0934065934065933</v>
      </c>
      <c r="I94" s="849">
        <v>30</v>
      </c>
      <c r="J94" s="849">
        <v>182</v>
      </c>
      <c r="K94" s="849">
        <v>5460</v>
      </c>
      <c r="L94" s="849">
        <v>1</v>
      </c>
      <c r="M94" s="849">
        <v>30</v>
      </c>
      <c r="N94" s="849">
        <v>254</v>
      </c>
      <c r="O94" s="849">
        <v>7620</v>
      </c>
      <c r="P94" s="837">
        <v>1.3956043956043955</v>
      </c>
      <c r="Q94" s="850">
        <v>30</v>
      </c>
    </row>
    <row r="95" spans="1:17" ht="14.4" customHeight="1" x14ac:dyDescent="0.3">
      <c r="A95" s="831" t="s">
        <v>4684</v>
      </c>
      <c r="B95" s="832" t="s">
        <v>4685</v>
      </c>
      <c r="C95" s="832" t="s">
        <v>3464</v>
      </c>
      <c r="D95" s="832" t="s">
        <v>4763</v>
      </c>
      <c r="E95" s="832" t="s">
        <v>4764</v>
      </c>
      <c r="F95" s="849">
        <v>19</v>
      </c>
      <c r="G95" s="849">
        <v>589</v>
      </c>
      <c r="H95" s="849">
        <v>1</v>
      </c>
      <c r="I95" s="849">
        <v>31</v>
      </c>
      <c r="J95" s="849">
        <v>19</v>
      </c>
      <c r="K95" s="849">
        <v>589</v>
      </c>
      <c r="L95" s="849">
        <v>1</v>
      </c>
      <c r="M95" s="849">
        <v>31</v>
      </c>
      <c r="N95" s="849">
        <v>11</v>
      </c>
      <c r="O95" s="849">
        <v>341</v>
      </c>
      <c r="P95" s="837">
        <v>0.57894736842105265</v>
      </c>
      <c r="Q95" s="850">
        <v>31</v>
      </c>
    </row>
    <row r="96" spans="1:17" ht="14.4" customHeight="1" x14ac:dyDescent="0.3">
      <c r="A96" s="831" t="s">
        <v>4684</v>
      </c>
      <c r="B96" s="832" t="s">
        <v>4685</v>
      </c>
      <c r="C96" s="832" t="s">
        <v>3464</v>
      </c>
      <c r="D96" s="832" t="s">
        <v>4763</v>
      </c>
      <c r="E96" s="832" t="s">
        <v>4765</v>
      </c>
      <c r="F96" s="849">
        <v>2</v>
      </c>
      <c r="G96" s="849">
        <v>62</v>
      </c>
      <c r="H96" s="849">
        <v>1</v>
      </c>
      <c r="I96" s="849">
        <v>31</v>
      </c>
      <c r="J96" s="849">
        <v>2</v>
      </c>
      <c r="K96" s="849">
        <v>62</v>
      </c>
      <c r="L96" s="849">
        <v>1</v>
      </c>
      <c r="M96" s="849">
        <v>31</v>
      </c>
      <c r="N96" s="849">
        <v>6</v>
      </c>
      <c r="O96" s="849">
        <v>186</v>
      </c>
      <c r="P96" s="837">
        <v>3</v>
      </c>
      <c r="Q96" s="850">
        <v>31</v>
      </c>
    </row>
    <row r="97" spans="1:17" ht="14.4" customHeight="1" x14ac:dyDescent="0.3">
      <c r="A97" s="831" t="s">
        <v>4684</v>
      </c>
      <c r="B97" s="832" t="s">
        <v>4685</v>
      </c>
      <c r="C97" s="832" t="s">
        <v>3464</v>
      </c>
      <c r="D97" s="832" t="s">
        <v>4766</v>
      </c>
      <c r="E97" s="832" t="s">
        <v>4767</v>
      </c>
      <c r="F97" s="849">
        <v>3</v>
      </c>
      <c r="G97" s="849">
        <v>81</v>
      </c>
      <c r="H97" s="849">
        <v>1.5</v>
      </c>
      <c r="I97" s="849">
        <v>27</v>
      </c>
      <c r="J97" s="849">
        <v>2</v>
      </c>
      <c r="K97" s="849">
        <v>54</v>
      </c>
      <c r="L97" s="849">
        <v>1</v>
      </c>
      <c r="M97" s="849">
        <v>27</v>
      </c>
      <c r="N97" s="849">
        <v>6</v>
      </c>
      <c r="O97" s="849">
        <v>162</v>
      </c>
      <c r="P97" s="837">
        <v>3</v>
      </c>
      <c r="Q97" s="850">
        <v>27</v>
      </c>
    </row>
    <row r="98" spans="1:17" ht="14.4" customHeight="1" x14ac:dyDescent="0.3">
      <c r="A98" s="831" t="s">
        <v>4684</v>
      </c>
      <c r="B98" s="832" t="s">
        <v>4685</v>
      </c>
      <c r="C98" s="832" t="s">
        <v>3464</v>
      </c>
      <c r="D98" s="832" t="s">
        <v>4766</v>
      </c>
      <c r="E98" s="832" t="s">
        <v>4768</v>
      </c>
      <c r="F98" s="849">
        <v>26</v>
      </c>
      <c r="G98" s="849">
        <v>702</v>
      </c>
      <c r="H98" s="849">
        <v>0.78787878787878785</v>
      </c>
      <c r="I98" s="849">
        <v>27</v>
      </c>
      <c r="J98" s="849">
        <v>33</v>
      </c>
      <c r="K98" s="849">
        <v>891</v>
      </c>
      <c r="L98" s="849">
        <v>1</v>
      </c>
      <c r="M98" s="849">
        <v>27</v>
      </c>
      <c r="N98" s="849">
        <v>27</v>
      </c>
      <c r="O98" s="849">
        <v>729</v>
      </c>
      <c r="P98" s="837">
        <v>0.81818181818181823</v>
      </c>
      <c r="Q98" s="850">
        <v>27</v>
      </c>
    </row>
    <row r="99" spans="1:17" ht="14.4" customHeight="1" x14ac:dyDescent="0.3">
      <c r="A99" s="831" t="s">
        <v>4684</v>
      </c>
      <c r="B99" s="832" t="s">
        <v>4685</v>
      </c>
      <c r="C99" s="832" t="s">
        <v>3464</v>
      </c>
      <c r="D99" s="832" t="s">
        <v>4769</v>
      </c>
      <c r="E99" s="832" t="s">
        <v>4770</v>
      </c>
      <c r="F99" s="849"/>
      <c r="G99" s="849"/>
      <c r="H99" s="849"/>
      <c r="I99" s="849"/>
      <c r="J99" s="849"/>
      <c r="K99" s="849"/>
      <c r="L99" s="849"/>
      <c r="M99" s="849"/>
      <c r="N99" s="849">
        <v>2</v>
      </c>
      <c r="O99" s="849">
        <v>512</v>
      </c>
      <c r="P99" s="837"/>
      <c r="Q99" s="850">
        <v>256</v>
      </c>
    </row>
    <row r="100" spans="1:17" ht="14.4" customHeight="1" x14ac:dyDescent="0.3">
      <c r="A100" s="831" t="s">
        <v>4684</v>
      </c>
      <c r="B100" s="832" t="s">
        <v>4685</v>
      </c>
      <c r="C100" s="832" t="s">
        <v>3464</v>
      </c>
      <c r="D100" s="832" t="s">
        <v>4771</v>
      </c>
      <c r="E100" s="832" t="s">
        <v>4772</v>
      </c>
      <c r="F100" s="849"/>
      <c r="G100" s="849"/>
      <c r="H100" s="849"/>
      <c r="I100" s="849"/>
      <c r="J100" s="849">
        <v>1</v>
      </c>
      <c r="K100" s="849">
        <v>22</v>
      </c>
      <c r="L100" s="849">
        <v>1</v>
      </c>
      <c r="M100" s="849">
        <v>22</v>
      </c>
      <c r="N100" s="849"/>
      <c r="O100" s="849"/>
      <c r="P100" s="837"/>
      <c r="Q100" s="850"/>
    </row>
    <row r="101" spans="1:17" ht="14.4" customHeight="1" x14ac:dyDescent="0.3">
      <c r="A101" s="831" t="s">
        <v>4684</v>
      </c>
      <c r="B101" s="832" t="s">
        <v>4685</v>
      </c>
      <c r="C101" s="832" t="s">
        <v>3464</v>
      </c>
      <c r="D101" s="832" t="s">
        <v>4773</v>
      </c>
      <c r="E101" s="832" t="s">
        <v>4774</v>
      </c>
      <c r="F101" s="849">
        <v>2</v>
      </c>
      <c r="G101" s="849">
        <v>50</v>
      </c>
      <c r="H101" s="849">
        <v>1</v>
      </c>
      <c r="I101" s="849">
        <v>25</v>
      </c>
      <c r="J101" s="849">
        <v>2</v>
      </c>
      <c r="K101" s="849">
        <v>50</v>
      </c>
      <c r="L101" s="849">
        <v>1</v>
      </c>
      <c r="M101" s="849">
        <v>25</v>
      </c>
      <c r="N101" s="849">
        <v>8</v>
      </c>
      <c r="O101" s="849">
        <v>200</v>
      </c>
      <c r="P101" s="837">
        <v>4</v>
      </c>
      <c r="Q101" s="850">
        <v>25</v>
      </c>
    </row>
    <row r="102" spans="1:17" ht="14.4" customHeight="1" x14ac:dyDescent="0.3">
      <c r="A102" s="831" t="s">
        <v>4684</v>
      </c>
      <c r="B102" s="832" t="s">
        <v>4685</v>
      </c>
      <c r="C102" s="832" t="s">
        <v>3464</v>
      </c>
      <c r="D102" s="832" t="s">
        <v>4773</v>
      </c>
      <c r="E102" s="832" t="s">
        <v>4775</v>
      </c>
      <c r="F102" s="849">
        <v>32</v>
      </c>
      <c r="G102" s="849">
        <v>800</v>
      </c>
      <c r="H102" s="849">
        <v>1</v>
      </c>
      <c r="I102" s="849">
        <v>25</v>
      </c>
      <c r="J102" s="849">
        <v>32</v>
      </c>
      <c r="K102" s="849">
        <v>800</v>
      </c>
      <c r="L102" s="849">
        <v>1</v>
      </c>
      <c r="M102" s="849">
        <v>25</v>
      </c>
      <c r="N102" s="849">
        <v>35</v>
      </c>
      <c r="O102" s="849">
        <v>875</v>
      </c>
      <c r="P102" s="837">
        <v>1.09375</v>
      </c>
      <c r="Q102" s="850">
        <v>25</v>
      </c>
    </row>
    <row r="103" spans="1:17" ht="14.4" customHeight="1" x14ac:dyDescent="0.3">
      <c r="A103" s="831" t="s">
        <v>4684</v>
      </c>
      <c r="B103" s="832" t="s">
        <v>4685</v>
      </c>
      <c r="C103" s="832" t="s">
        <v>3464</v>
      </c>
      <c r="D103" s="832" t="s">
        <v>4776</v>
      </c>
      <c r="E103" s="832" t="s">
        <v>4777</v>
      </c>
      <c r="F103" s="849"/>
      <c r="G103" s="849"/>
      <c r="H103" s="849"/>
      <c r="I103" s="849"/>
      <c r="J103" s="849">
        <v>1</v>
      </c>
      <c r="K103" s="849">
        <v>33</v>
      </c>
      <c r="L103" s="849">
        <v>1</v>
      </c>
      <c r="M103" s="849">
        <v>33</v>
      </c>
      <c r="N103" s="849"/>
      <c r="O103" s="849"/>
      <c r="P103" s="837"/>
      <c r="Q103" s="850"/>
    </row>
    <row r="104" spans="1:17" ht="14.4" customHeight="1" x14ac:dyDescent="0.3">
      <c r="A104" s="831" t="s">
        <v>4684</v>
      </c>
      <c r="B104" s="832" t="s">
        <v>4685</v>
      </c>
      <c r="C104" s="832" t="s">
        <v>3464</v>
      </c>
      <c r="D104" s="832" t="s">
        <v>4778</v>
      </c>
      <c r="E104" s="832" t="s">
        <v>4779</v>
      </c>
      <c r="F104" s="849"/>
      <c r="G104" s="849"/>
      <c r="H104" s="849"/>
      <c r="I104" s="849"/>
      <c r="J104" s="849"/>
      <c r="K104" s="849"/>
      <c r="L104" s="849"/>
      <c r="M104" s="849"/>
      <c r="N104" s="849">
        <v>1</v>
      </c>
      <c r="O104" s="849">
        <v>30</v>
      </c>
      <c r="P104" s="837"/>
      <c r="Q104" s="850">
        <v>30</v>
      </c>
    </row>
    <row r="105" spans="1:17" ht="14.4" customHeight="1" x14ac:dyDescent="0.3">
      <c r="A105" s="831" t="s">
        <v>4684</v>
      </c>
      <c r="B105" s="832" t="s">
        <v>4685</v>
      </c>
      <c r="C105" s="832" t="s">
        <v>3464</v>
      </c>
      <c r="D105" s="832" t="s">
        <v>4780</v>
      </c>
      <c r="E105" s="832" t="s">
        <v>4781</v>
      </c>
      <c r="F105" s="849"/>
      <c r="G105" s="849"/>
      <c r="H105" s="849"/>
      <c r="I105" s="849"/>
      <c r="J105" s="849">
        <v>1</v>
      </c>
      <c r="K105" s="849">
        <v>205</v>
      </c>
      <c r="L105" s="849">
        <v>1</v>
      </c>
      <c r="M105" s="849">
        <v>205</v>
      </c>
      <c r="N105" s="849"/>
      <c r="O105" s="849"/>
      <c r="P105" s="837"/>
      <c r="Q105" s="850"/>
    </row>
    <row r="106" spans="1:17" ht="14.4" customHeight="1" x14ac:dyDescent="0.3">
      <c r="A106" s="831" t="s">
        <v>4684</v>
      </c>
      <c r="B106" s="832" t="s">
        <v>4685</v>
      </c>
      <c r="C106" s="832" t="s">
        <v>3464</v>
      </c>
      <c r="D106" s="832" t="s">
        <v>4782</v>
      </c>
      <c r="E106" s="832" t="s">
        <v>4783</v>
      </c>
      <c r="F106" s="849">
        <v>1</v>
      </c>
      <c r="G106" s="849">
        <v>26</v>
      </c>
      <c r="H106" s="849"/>
      <c r="I106" s="849">
        <v>26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" customHeight="1" x14ac:dyDescent="0.3">
      <c r="A107" s="831" t="s">
        <v>4684</v>
      </c>
      <c r="B107" s="832" t="s">
        <v>4685</v>
      </c>
      <c r="C107" s="832" t="s">
        <v>3464</v>
      </c>
      <c r="D107" s="832" t="s">
        <v>4782</v>
      </c>
      <c r="E107" s="832" t="s">
        <v>4784</v>
      </c>
      <c r="F107" s="849">
        <v>1</v>
      </c>
      <c r="G107" s="849">
        <v>26</v>
      </c>
      <c r="H107" s="849"/>
      <c r="I107" s="849">
        <v>26</v>
      </c>
      <c r="J107" s="849"/>
      <c r="K107" s="849"/>
      <c r="L107" s="849"/>
      <c r="M107" s="849"/>
      <c r="N107" s="849">
        <v>1</v>
      </c>
      <c r="O107" s="849">
        <v>26</v>
      </c>
      <c r="P107" s="837"/>
      <c r="Q107" s="850">
        <v>26</v>
      </c>
    </row>
    <row r="108" spans="1:17" ht="14.4" customHeight="1" x14ac:dyDescent="0.3">
      <c r="A108" s="831" t="s">
        <v>4684</v>
      </c>
      <c r="B108" s="832" t="s">
        <v>4685</v>
      </c>
      <c r="C108" s="832" t="s">
        <v>3464</v>
      </c>
      <c r="D108" s="832" t="s">
        <v>4785</v>
      </c>
      <c r="E108" s="832" t="s">
        <v>4786</v>
      </c>
      <c r="F108" s="849">
        <v>1</v>
      </c>
      <c r="G108" s="849">
        <v>84</v>
      </c>
      <c r="H108" s="849">
        <v>1</v>
      </c>
      <c r="I108" s="849">
        <v>84</v>
      </c>
      <c r="J108" s="849">
        <v>1</v>
      </c>
      <c r="K108" s="849">
        <v>84</v>
      </c>
      <c r="L108" s="849">
        <v>1</v>
      </c>
      <c r="M108" s="849">
        <v>84</v>
      </c>
      <c r="N108" s="849">
        <v>2</v>
      </c>
      <c r="O108" s="849">
        <v>168</v>
      </c>
      <c r="P108" s="837">
        <v>2</v>
      </c>
      <c r="Q108" s="850">
        <v>84</v>
      </c>
    </row>
    <row r="109" spans="1:17" ht="14.4" customHeight="1" x14ac:dyDescent="0.3">
      <c r="A109" s="831" t="s">
        <v>4684</v>
      </c>
      <c r="B109" s="832" t="s">
        <v>4685</v>
      </c>
      <c r="C109" s="832" t="s">
        <v>3464</v>
      </c>
      <c r="D109" s="832" t="s">
        <v>4785</v>
      </c>
      <c r="E109" s="832" t="s">
        <v>4787</v>
      </c>
      <c r="F109" s="849">
        <v>1</v>
      </c>
      <c r="G109" s="849">
        <v>84</v>
      </c>
      <c r="H109" s="849"/>
      <c r="I109" s="849">
        <v>84</v>
      </c>
      <c r="J109" s="849"/>
      <c r="K109" s="849"/>
      <c r="L109" s="849"/>
      <c r="M109" s="849"/>
      <c r="N109" s="849">
        <v>1</v>
      </c>
      <c r="O109" s="849">
        <v>84</v>
      </c>
      <c r="P109" s="837"/>
      <c r="Q109" s="850">
        <v>84</v>
      </c>
    </row>
    <row r="110" spans="1:17" ht="14.4" customHeight="1" x14ac:dyDescent="0.3">
      <c r="A110" s="831" t="s">
        <v>4684</v>
      </c>
      <c r="B110" s="832" t="s">
        <v>4685</v>
      </c>
      <c r="C110" s="832" t="s">
        <v>3464</v>
      </c>
      <c r="D110" s="832" t="s">
        <v>4788</v>
      </c>
      <c r="E110" s="832" t="s">
        <v>4789</v>
      </c>
      <c r="F110" s="849">
        <v>1</v>
      </c>
      <c r="G110" s="849">
        <v>176</v>
      </c>
      <c r="H110" s="849">
        <v>0.33333333333333331</v>
      </c>
      <c r="I110" s="849">
        <v>176</v>
      </c>
      <c r="J110" s="849">
        <v>3</v>
      </c>
      <c r="K110" s="849">
        <v>528</v>
      </c>
      <c r="L110" s="849">
        <v>1</v>
      </c>
      <c r="M110" s="849">
        <v>176</v>
      </c>
      <c r="N110" s="849">
        <v>3</v>
      </c>
      <c r="O110" s="849">
        <v>528</v>
      </c>
      <c r="P110" s="837">
        <v>1</v>
      </c>
      <c r="Q110" s="850">
        <v>176</v>
      </c>
    </row>
    <row r="111" spans="1:17" ht="14.4" customHeight="1" x14ac:dyDescent="0.3">
      <c r="A111" s="831" t="s">
        <v>4684</v>
      </c>
      <c r="B111" s="832" t="s">
        <v>4685</v>
      </c>
      <c r="C111" s="832" t="s">
        <v>3464</v>
      </c>
      <c r="D111" s="832" t="s">
        <v>4788</v>
      </c>
      <c r="E111" s="832" t="s">
        <v>4790</v>
      </c>
      <c r="F111" s="849">
        <v>1</v>
      </c>
      <c r="G111" s="849">
        <v>176</v>
      </c>
      <c r="H111" s="849"/>
      <c r="I111" s="849">
        <v>176</v>
      </c>
      <c r="J111" s="849"/>
      <c r="K111" s="849"/>
      <c r="L111" s="849"/>
      <c r="M111" s="849"/>
      <c r="N111" s="849"/>
      <c r="O111" s="849"/>
      <c r="P111" s="837"/>
      <c r="Q111" s="850"/>
    </row>
    <row r="112" spans="1:17" ht="14.4" customHeight="1" x14ac:dyDescent="0.3">
      <c r="A112" s="831" t="s">
        <v>4684</v>
      </c>
      <c r="B112" s="832" t="s">
        <v>4685</v>
      </c>
      <c r="C112" s="832" t="s">
        <v>3464</v>
      </c>
      <c r="D112" s="832" t="s">
        <v>4791</v>
      </c>
      <c r="E112" s="832" t="s">
        <v>4792</v>
      </c>
      <c r="F112" s="849">
        <v>3</v>
      </c>
      <c r="G112" s="849">
        <v>45</v>
      </c>
      <c r="H112" s="849"/>
      <c r="I112" s="849">
        <v>15</v>
      </c>
      <c r="J112" s="849"/>
      <c r="K112" s="849"/>
      <c r="L112" s="849"/>
      <c r="M112" s="849"/>
      <c r="N112" s="849"/>
      <c r="O112" s="849"/>
      <c r="P112" s="837"/>
      <c r="Q112" s="850"/>
    </row>
    <row r="113" spans="1:17" ht="14.4" customHeight="1" x14ac:dyDescent="0.3">
      <c r="A113" s="831" t="s">
        <v>4684</v>
      </c>
      <c r="B113" s="832" t="s">
        <v>4685</v>
      </c>
      <c r="C113" s="832" t="s">
        <v>3464</v>
      </c>
      <c r="D113" s="832" t="s">
        <v>4791</v>
      </c>
      <c r="E113" s="832" t="s">
        <v>4793</v>
      </c>
      <c r="F113" s="849">
        <v>33</v>
      </c>
      <c r="G113" s="849">
        <v>495</v>
      </c>
      <c r="H113" s="849">
        <v>2.3571428571428572</v>
      </c>
      <c r="I113" s="849">
        <v>15</v>
      </c>
      <c r="J113" s="849">
        <v>14</v>
      </c>
      <c r="K113" s="849">
        <v>210</v>
      </c>
      <c r="L113" s="849">
        <v>1</v>
      </c>
      <c r="M113" s="849">
        <v>15</v>
      </c>
      <c r="N113" s="849">
        <v>19</v>
      </c>
      <c r="O113" s="849">
        <v>285</v>
      </c>
      <c r="P113" s="837">
        <v>1.3571428571428572</v>
      </c>
      <c r="Q113" s="850">
        <v>15</v>
      </c>
    </row>
    <row r="114" spans="1:17" ht="14.4" customHeight="1" x14ac:dyDescent="0.3">
      <c r="A114" s="831" t="s">
        <v>4684</v>
      </c>
      <c r="B114" s="832" t="s">
        <v>4685</v>
      </c>
      <c r="C114" s="832" t="s">
        <v>3464</v>
      </c>
      <c r="D114" s="832" t="s">
        <v>4794</v>
      </c>
      <c r="E114" s="832" t="s">
        <v>4795</v>
      </c>
      <c r="F114" s="849">
        <v>13</v>
      </c>
      <c r="G114" s="849">
        <v>299</v>
      </c>
      <c r="H114" s="849">
        <v>1.625</v>
      </c>
      <c r="I114" s="849">
        <v>23</v>
      </c>
      <c r="J114" s="849">
        <v>8</v>
      </c>
      <c r="K114" s="849">
        <v>184</v>
      </c>
      <c r="L114" s="849">
        <v>1</v>
      </c>
      <c r="M114" s="849">
        <v>23</v>
      </c>
      <c r="N114" s="849">
        <v>6</v>
      </c>
      <c r="O114" s="849">
        <v>138</v>
      </c>
      <c r="P114" s="837">
        <v>0.75</v>
      </c>
      <c r="Q114" s="850">
        <v>23</v>
      </c>
    </row>
    <row r="115" spans="1:17" ht="14.4" customHeight="1" x14ac:dyDescent="0.3">
      <c r="A115" s="831" t="s">
        <v>4684</v>
      </c>
      <c r="B115" s="832" t="s">
        <v>4685</v>
      </c>
      <c r="C115" s="832" t="s">
        <v>3464</v>
      </c>
      <c r="D115" s="832" t="s">
        <v>4794</v>
      </c>
      <c r="E115" s="832" t="s">
        <v>4796</v>
      </c>
      <c r="F115" s="849">
        <v>3</v>
      </c>
      <c r="G115" s="849">
        <v>69</v>
      </c>
      <c r="H115" s="849">
        <v>3</v>
      </c>
      <c r="I115" s="849">
        <v>23</v>
      </c>
      <c r="J115" s="849">
        <v>1</v>
      </c>
      <c r="K115" s="849">
        <v>23</v>
      </c>
      <c r="L115" s="849">
        <v>1</v>
      </c>
      <c r="M115" s="849">
        <v>23</v>
      </c>
      <c r="N115" s="849">
        <v>2</v>
      </c>
      <c r="O115" s="849">
        <v>46</v>
      </c>
      <c r="P115" s="837">
        <v>2</v>
      </c>
      <c r="Q115" s="850">
        <v>23</v>
      </c>
    </row>
    <row r="116" spans="1:17" ht="14.4" customHeight="1" x14ac:dyDescent="0.3">
      <c r="A116" s="831" t="s">
        <v>4684</v>
      </c>
      <c r="B116" s="832" t="s">
        <v>4685</v>
      </c>
      <c r="C116" s="832" t="s">
        <v>3464</v>
      </c>
      <c r="D116" s="832" t="s">
        <v>4797</v>
      </c>
      <c r="E116" s="832" t="s">
        <v>4798</v>
      </c>
      <c r="F116" s="849"/>
      <c r="G116" s="849"/>
      <c r="H116" s="849"/>
      <c r="I116" s="849"/>
      <c r="J116" s="849">
        <v>2</v>
      </c>
      <c r="K116" s="849">
        <v>74</v>
      </c>
      <c r="L116" s="849">
        <v>1</v>
      </c>
      <c r="M116" s="849">
        <v>37</v>
      </c>
      <c r="N116" s="849">
        <v>2</v>
      </c>
      <c r="O116" s="849">
        <v>74</v>
      </c>
      <c r="P116" s="837">
        <v>1</v>
      </c>
      <c r="Q116" s="850">
        <v>37</v>
      </c>
    </row>
    <row r="117" spans="1:17" ht="14.4" customHeight="1" x14ac:dyDescent="0.3">
      <c r="A117" s="831" t="s">
        <v>4684</v>
      </c>
      <c r="B117" s="832" t="s">
        <v>4685</v>
      </c>
      <c r="C117" s="832" t="s">
        <v>3464</v>
      </c>
      <c r="D117" s="832" t="s">
        <v>4799</v>
      </c>
      <c r="E117" s="832" t="s">
        <v>4800</v>
      </c>
      <c r="F117" s="849">
        <v>25</v>
      </c>
      <c r="G117" s="849">
        <v>575</v>
      </c>
      <c r="H117" s="849">
        <v>0.67567567567567566</v>
      </c>
      <c r="I117" s="849">
        <v>23</v>
      </c>
      <c r="J117" s="849">
        <v>37</v>
      </c>
      <c r="K117" s="849">
        <v>851</v>
      </c>
      <c r="L117" s="849">
        <v>1</v>
      </c>
      <c r="M117" s="849">
        <v>23</v>
      </c>
      <c r="N117" s="849">
        <v>32</v>
      </c>
      <c r="O117" s="849">
        <v>736</v>
      </c>
      <c r="P117" s="837">
        <v>0.86486486486486491</v>
      </c>
      <c r="Q117" s="850">
        <v>23</v>
      </c>
    </row>
    <row r="118" spans="1:17" ht="14.4" customHeight="1" x14ac:dyDescent="0.3">
      <c r="A118" s="831" t="s">
        <v>4684</v>
      </c>
      <c r="B118" s="832" t="s">
        <v>4685</v>
      </c>
      <c r="C118" s="832" t="s">
        <v>3464</v>
      </c>
      <c r="D118" s="832" t="s">
        <v>4799</v>
      </c>
      <c r="E118" s="832" t="s">
        <v>4801</v>
      </c>
      <c r="F118" s="849">
        <v>5</v>
      </c>
      <c r="G118" s="849">
        <v>115</v>
      </c>
      <c r="H118" s="849">
        <v>1.6666666666666667</v>
      </c>
      <c r="I118" s="849">
        <v>23</v>
      </c>
      <c r="J118" s="849">
        <v>3</v>
      </c>
      <c r="K118" s="849">
        <v>69</v>
      </c>
      <c r="L118" s="849">
        <v>1</v>
      </c>
      <c r="M118" s="849">
        <v>23</v>
      </c>
      <c r="N118" s="849">
        <v>5</v>
      </c>
      <c r="O118" s="849">
        <v>115</v>
      </c>
      <c r="P118" s="837">
        <v>1.6666666666666667</v>
      </c>
      <c r="Q118" s="850">
        <v>23</v>
      </c>
    </row>
    <row r="119" spans="1:17" ht="14.4" customHeight="1" x14ac:dyDescent="0.3">
      <c r="A119" s="831" t="s">
        <v>4684</v>
      </c>
      <c r="B119" s="832" t="s">
        <v>4685</v>
      </c>
      <c r="C119" s="832" t="s">
        <v>3464</v>
      </c>
      <c r="D119" s="832" t="s">
        <v>4802</v>
      </c>
      <c r="E119" s="832" t="s">
        <v>4803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401</v>
      </c>
      <c r="P119" s="837"/>
      <c r="Q119" s="850">
        <v>401</v>
      </c>
    </row>
    <row r="120" spans="1:17" ht="14.4" customHeight="1" x14ac:dyDescent="0.3">
      <c r="A120" s="831" t="s">
        <v>4684</v>
      </c>
      <c r="B120" s="832" t="s">
        <v>4685</v>
      </c>
      <c r="C120" s="832" t="s">
        <v>3464</v>
      </c>
      <c r="D120" s="832" t="s">
        <v>4804</v>
      </c>
      <c r="E120" s="832" t="s">
        <v>4805</v>
      </c>
      <c r="F120" s="849"/>
      <c r="G120" s="849"/>
      <c r="H120" s="849"/>
      <c r="I120" s="849"/>
      <c r="J120" s="849"/>
      <c r="K120" s="849"/>
      <c r="L120" s="849"/>
      <c r="M120" s="849"/>
      <c r="N120" s="849">
        <v>2</v>
      </c>
      <c r="O120" s="849">
        <v>58</v>
      </c>
      <c r="P120" s="837"/>
      <c r="Q120" s="850">
        <v>29</v>
      </c>
    </row>
    <row r="121" spans="1:17" ht="14.4" customHeight="1" x14ac:dyDescent="0.3">
      <c r="A121" s="831" t="s">
        <v>4684</v>
      </c>
      <c r="B121" s="832" t="s">
        <v>4685</v>
      </c>
      <c r="C121" s="832" t="s">
        <v>3464</v>
      </c>
      <c r="D121" s="832" t="s">
        <v>4804</v>
      </c>
      <c r="E121" s="832" t="s">
        <v>4806</v>
      </c>
      <c r="F121" s="849">
        <v>3</v>
      </c>
      <c r="G121" s="849">
        <v>87</v>
      </c>
      <c r="H121" s="849">
        <v>1.5</v>
      </c>
      <c r="I121" s="849">
        <v>29</v>
      </c>
      <c r="J121" s="849">
        <v>2</v>
      </c>
      <c r="K121" s="849">
        <v>58</v>
      </c>
      <c r="L121" s="849">
        <v>1</v>
      </c>
      <c r="M121" s="849">
        <v>29</v>
      </c>
      <c r="N121" s="849">
        <v>6</v>
      </c>
      <c r="O121" s="849">
        <v>174</v>
      </c>
      <c r="P121" s="837">
        <v>3</v>
      </c>
      <c r="Q121" s="850">
        <v>29</v>
      </c>
    </row>
    <row r="122" spans="1:17" ht="14.4" customHeight="1" x14ac:dyDescent="0.3">
      <c r="A122" s="831" t="s">
        <v>4684</v>
      </c>
      <c r="B122" s="832" t="s">
        <v>4685</v>
      </c>
      <c r="C122" s="832" t="s">
        <v>3464</v>
      </c>
      <c r="D122" s="832" t="s">
        <v>4807</v>
      </c>
      <c r="E122" s="832" t="s">
        <v>4808</v>
      </c>
      <c r="F122" s="849"/>
      <c r="G122" s="849"/>
      <c r="H122" s="849"/>
      <c r="I122" s="849"/>
      <c r="J122" s="849"/>
      <c r="K122" s="849"/>
      <c r="L122" s="849"/>
      <c r="M122" s="849"/>
      <c r="N122" s="849">
        <v>1</v>
      </c>
      <c r="O122" s="849">
        <v>178</v>
      </c>
      <c r="P122" s="837"/>
      <c r="Q122" s="850">
        <v>178</v>
      </c>
    </row>
    <row r="123" spans="1:17" ht="14.4" customHeight="1" x14ac:dyDescent="0.3">
      <c r="A123" s="831" t="s">
        <v>4684</v>
      </c>
      <c r="B123" s="832" t="s">
        <v>4685</v>
      </c>
      <c r="C123" s="832" t="s">
        <v>3464</v>
      </c>
      <c r="D123" s="832" t="s">
        <v>4809</v>
      </c>
      <c r="E123" s="832" t="s">
        <v>4810</v>
      </c>
      <c r="F123" s="849">
        <v>3</v>
      </c>
      <c r="G123" s="849">
        <v>57</v>
      </c>
      <c r="H123" s="849">
        <v>3</v>
      </c>
      <c r="I123" s="849">
        <v>19</v>
      </c>
      <c r="J123" s="849">
        <v>1</v>
      </c>
      <c r="K123" s="849">
        <v>19</v>
      </c>
      <c r="L123" s="849">
        <v>1</v>
      </c>
      <c r="M123" s="849">
        <v>19</v>
      </c>
      <c r="N123" s="849"/>
      <c r="O123" s="849"/>
      <c r="P123" s="837"/>
      <c r="Q123" s="850"/>
    </row>
    <row r="124" spans="1:17" ht="14.4" customHeight="1" x14ac:dyDescent="0.3">
      <c r="A124" s="831" t="s">
        <v>4684</v>
      </c>
      <c r="B124" s="832" t="s">
        <v>4685</v>
      </c>
      <c r="C124" s="832" t="s">
        <v>3464</v>
      </c>
      <c r="D124" s="832" t="s">
        <v>4809</v>
      </c>
      <c r="E124" s="832" t="s">
        <v>4811</v>
      </c>
      <c r="F124" s="849"/>
      <c r="G124" s="849"/>
      <c r="H124" s="849"/>
      <c r="I124" s="849"/>
      <c r="J124" s="849"/>
      <c r="K124" s="849"/>
      <c r="L124" s="849"/>
      <c r="M124" s="849"/>
      <c r="N124" s="849">
        <v>5</v>
      </c>
      <c r="O124" s="849">
        <v>95</v>
      </c>
      <c r="P124" s="837"/>
      <c r="Q124" s="850">
        <v>19</v>
      </c>
    </row>
    <row r="125" spans="1:17" ht="14.4" customHeight="1" x14ac:dyDescent="0.3">
      <c r="A125" s="831" t="s">
        <v>4684</v>
      </c>
      <c r="B125" s="832" t="s">
        <v>4685</v>
      </c>
      <c r="C125" s="832" t="s">
        <v>3464</v>
      </c>
      <c r="D125" s="832" t="s">
        <v>4812</v>
      </c>
      <c r="E125" s="832" t="s">
        <v>4813</v>
      </c>
      <c r="F125" s="849"/>
      <c r="G125" s="849"/>
      <c r="H125" s="849"/>
      <c r="I125" s="849"/>
      <c r="J125" s="849">
        <v>3</v>
      </c>
      <c r="K125" s="849">
        <v>60</v>
      </c>
      <c r="L125" s="849">
        <v>1</v>
      </c>
      <c r="M125" s="849">
        <v>20</v>
      </c>
      <c r="N125" s="849">
        <v>10</v>
      </c>
      <c r="O125" s="849">
        <v>200</v>
      </c>
      <c r="P125" s="837">
        <v>3.3333333333333335</v>
      </c>
      <c r="Q125" s="850">
        <v>20</v>
      </c>
    </row>
    <row r="126" spans="1:17" ht="14.4" customHeight="1" x14ac:dyDescent="0.3">
      <c r="A126" s="831" t="s">
        <v>4684</v>
      </c>
      <c r="B126" s="832" t="s">
        <v>4685</v>
      </c>
      <c r="C126" s="832" t="s">
        <v>3464</v>
      </c>
      <c r="D126" s="832" t="s">
        <v>4812</v>
      </c>
      <c r="E126" s="832" t="s">
        <v>4814</v>
      </c>
      <c r="F126" s="849">
        <v>4</v>
      </c>
      <c r="G126" s="849">
        <v>80</v>
      </c>
      <c r="H126" s="849">
        <v>1</v>
      </c>
      <c r="I126" s="849">
        <v>20</v>
      </c>
      <c r="J126" s="849">
        <v>4</v>
      </c>
      <c r="K126" s="849">
        <v>80</v>
      </c>
      <c r="L126" s="849">
        <v>1</v>
      </c>
      <c r="M126" s="849">
        <v>20</v>
      </c>
      <c r="N126" s="849">
        <v>5</v>
      </c>
      <c r="O126" s="849">
        <v>100</v>
      </c>
      <c r="P126" s="837">
        <v>1.25</v>
      </c>
      <c r="Q126" s="850">
        <v>20</v>
      </c>
    </row>
    <row r="127" spans="1:17" ht="14.4" customHeight="1" x14ac:dyDescent="0.3">
      <c r="A127" s="831" t="s">
        <v>4684</v>
      </c>
      <c r="B127" s="832" t="s">
        <v>4685</v>
      </c>
      <c r="C127" s="832" t="s">
        <v>3464</v>
      </c>
      <c r="D127" s="832" t="s">
        <v>4815</v>
      </c>
      <c r="E127" s="832" t="s">
        <v>4816</v>
      </c>
      <c r="F127" s="849"/>
      <c r="G127" s="849"/>
      <c r="H127" s="849"/>
      <c r="I127" s="849"/>
      <c r="J127" s="849">
        <v>1</v>
      </c>
      <c r="K127" s="849">
        <v>84</v>
      </c>
      <c r="L127" s="849">
        <v>1</v>
      </c>
      <c r="M127" s="849">
        <v>84</v>
      </c>
      <c r="N127" s="849">
        <v>2</v>
      </c>
      <c r="O127" s="849">
        <v>168</v>
      </c>
      <c r="P127" s="837">
        <v>2</v>
      </c>
      <c r="Q127" s="850">
        <v>84</v>
      </c>
    </row>
    <row r="128" spans="1:17" ht="14.4" customHeight="1" x14ac:dyDescent="0.3">
      <c r="A128" s="831" t="s">
        <v>4684</v>
      </c>
      <c r="B128" s="832" t="s">
        <v>4685</v>
      </c>
      <c r="C128" s="832" t="s">
        <v>3464</v>
      </c>
      <c r="D128" s="832" t="s">
        <v>4817</v>
      </c>
      <c r="E128" s="832" t="s">
        <v>4818</v>
      </c>
      <c r="F128" s="849">
        <v>10</v>
      </c>
      <c r="G128" s="849">
        <v>220</v>
      </c>
      <c r="H128" s="849">
        <v>3.3333333333333335</v>
      </c>
      <c r="I128" s="849">
        <v>22</v>
      </c>
      <c r="J128" s="849">
        <v>3</v>
      </c>
      <c r="K128" s="849">
        <v>66</v>
      </c>
      <c r="L128" s="849">
        <v>1</v>
      </c>
      <c r="M128" s="849">
        <v>22</v>
      </c>
      <c r="N128" s="849">
        <v>6</v>
      </c>
      <c r="O128" s="849">
        <v>132</v>
      </c>
      <c r="P128" s="837">
        <v>2</v>
      </c>
      <c r="Q128" s="850">
        <v>22</v>
      </c>
    </row>
    <row r="129" spans="1:17" ht="14.4" customHeight="1" x14ac:dyDescent="0.3">
      <c r="A129" s="831" t="s">
        <v>4684</v>
      </c>
      <c r="B129" s="832" t="s">
        <v>4685</v>
      </c>
      <c r="C129" s="832" t="s">
        <v>3464</v>
      </c>
      <c r="D129" s="832" t="s">
        <v>4817</v>
      </c>
      <c r="E129" s="832" t="s">
        <v>4819</v>
      </c>
      <c r="F129" s="849">
        <v>3</v>
      </c>
      <c r="G129" s="849">
        <v>66</v>
      </c>
      <c r="H129" s="849">
        <v>3</v>
      </c>
      <c r="I129" s="849">
        <v>22</v>
      </c>
      <c r="J129" s="849">
        <v>1</v>
      </c>
      <c r="K129" s="849">
        <v>22</v>
      </c>
      <c r="L129" s="849">
        <v>1</v>
      </c>
      <c r="M129" s="849">
        <v>22</v>
      </c>
      <c r="N129" s="849">
        <v>1</v>
      </c>
      <c r="O129" s="849">
        <v>22</v>
      </c>
      <c r="P129" s="837">
        <v>1</v>
      </c>
      <c r="Q129" s="850">
        <v>22</v>
      </c>
    </row>
    <row r="130" spans="1:17" ht="14.4" customHeight="1" x14ac:dyDescent="0.3">
      <c r="A130" s="831" t="s">
        <v>4684</v>
      </c>
      <c r="B130" s="832" t="s">
        <v>4685</v>
      </c>
      <c r="C130" s="832" t="s">
        <v>3464</v>
      </c>
      <c r="D130" s="832" t="s">
        <v>4820</v>
      </c>
      <c r="E130" s="832" t="s">
        <v>4821</v>
      </c>
      <c r="F130" s="849">
        <v>1</v>
      </c>
      <c r="G130" s="849">
        <v>192</v>
      </c>
      <c r="H130" s="849"/>
      <c r="I130" s="849">
        <v>192</v>
      </c>
      <c r="J130" s="849"/>
      <c r="K130" s="849"/>
      <c r="L130" s="849"/>
      <c r="M130" s="849"/>
      <c r="N130" s="849"/>
      <c r="O130" s="849"/>
      <c r="P130" s="837"/>
      <c r="Q130" s="850"/>
    </row>
    <row r="131" spans="1:17" ht="14.4" customHeight="1" x14ac:dyDescent="0.3">
      <c r="A131" s="831" t="s">
        <v>4684</v>
      </c>
      <c r="B131" s="832" t="s">
        <v>4685</v>
      </c>
      <c r="C131" s="832" t="s">
        <v>3464</v>
      </c>
      <c r="D131" s="832" t="s">
        <v>4822</v>
      </c>
      <c r="E131" s="832" t="s">
        <v>4823</v>
      </c>
      <c r="F131" s="849"/>
      <c r="G131" s="849"/>
      <c r="H131" s="849"/>
      <c r="I131" s="849"/>
      <c r="J131" s="849">
        <v>1</v>
      </c>
      <c r="K131" s="849">
        <v>444</v>
      </c>
      <c r="L131" s="849">
        <v>1</v>
      </c>
      <c r="M131" s="849">
        <v>444</v>
      </c>
      <c r="N131" s="849"/>
      <c r="O131" s="849"/>
      <c r="P131" s="837"/>
      <c r="Q131" s="850"/>
    </row>
    <row r="132" spans="1:17" ht="14.4" customHeight="1" x14ac:dyDescent="0.3">
      <c r="A132" s="831" t="s">
        <v>4684</v>
      </c>
      <c r="B132" s="832" t="s">
        <v>4685</v>
      </c>
      <c r="C132" s="832" t="s">
        <v>3464</v>
      </c>
      <c r="D132" s="832" t="s">
        <v>4824</v>
      </c>
      <c r="E132" s="832" t="s">
        <v>4825</v>
      </c>
      <c r="F132" s="849">
        <v>1</v>
      </c>
      <c r="G132" s="849">
        <v>294</v>
      </c>
      <c r="H132" s="849"/>
      <c r="I132" s="849">
        <v>294</v>
      </c>
      <c r="J132" s="849"/>
      <c r="K132" s="849"/>
      <c r="L132" s="849"/>
      <c r="M132" s="849"/>
      <c r="N132" s="849">
        <v>1</v>
      </c>
      <c r="O132" s="849">
        <v>295</v>
      </c>
      <c r="P132" s="837"/>
      <c r="Q132" s="850">
        <v>295</v>
      </c>
    </row>
    <row r="133" spans="1:17" ht="14.4" customHeight="1" x14ac:dyDescent="0.3">
      <c r="A133" s="831" t="s">
        <v>4684</v>
      </c>
      <c r="B133" s="832" t="s">
        <v>4685</v>
      </c>
      <c r="C133" s="832" t="s">
        <v>3464</v>
      </c>
      <c r="D133" s="832" t="s">
        <v>4824</v>
      </c>
      <c r="E133" s="832" t="s">
        <v>4826</v>
      </c>
      <c r="F133" s="849">
        <v>1</v>
      </c>
      <c r="G133" s="849">
        <v>294</v>
      </c>
      <c r="H133" s="849"/>
      <c r="I133" s="849">
        <v>294</v>
      </c>
      <c r="J133" s="849"/>
      <c r="K133" s="849"/>
      <c r="L133" s="849"/>
      <c r="M133" s="849"/>
      <c r="N133" s="849">
        <v>4</v>
      </c>
      <c r="O133" s="849">
        <v>1180</v>
      </c>
      <c r="P133" s="837"/>
      <c r="Q133" s="850">
        <v>295</v>
      </c>
    </row>
    <row r="134" spans="1:17" ht="14.4" customHeight="1" x14ac:dyDescent="0.3">
      <c r="A134" s="831" t="s">
        <v>4684</v>
      </c>
      <c r="B134" s="832" t="s">
        <v>4685</v>
      </c>
      <c r="C134" s="832" t="s">
        <v>3464</v>
      </c>
      <c r="D134" s="832" t="s">
        <v>4827</v>
      </c>
      <c r="E134" s="832" t="s">
        <v>4828</v>
      </c>
      <c r="F134" s="849">
        <v>2</v>
      </c>
      <c r="G134" s="849">
        <v>90</v>
      </c>
      <c r="H134" s="849"/>
      <c r="I134" s="849">
        <v>45</v>
      </c>
      <c r="J134" s="849"/>
      <c r="K134" s="849"/>
      <c r="L134" s="849"/>
      <c r="M134" s="849"/>
      <c r="N134" s="849"/>
      <c r="O134" s="849"/>
      <c r="P134" s="837"/>
      <c r="Q134" s="850"/>
    </row>
    <row r="135" spans="1:17" ht="14.4" customHeight="1" x14ac:dyDescent="0.3">
      <c r="A135" s="831" t="s">
        <v>4684</v>
      </c>
      <c r="B135" s="832" t="s">
        <v>4685</v>
      </c>
      <c r="C135" s="832" t="s">
        <v>3464</v>
      </c>
      <c r="D135" s="832" t="s">
        <v>4829</v>
      </c>
      <c r="E135" s="832" t="s">
        <v>4830</v>
      </c>
      <c r="F135" s="849"/>
      <c r="G135" s="849"/>
      <c r="H135" s="849"/>
      <c r="I135" s="849"/>
      <c r="J135" s="849">
        <v>1</v>
      </c>
      <c r="K135" s="849">
        <v>591</v>
      </c>
      <c r="L135" s="849">
        <v>1</v>
      </c>
      <c r="M135" s="849">
        <v>591</v>
      </c>
      <c r="N135" s="849"/>
      <c r="O135" s="849"/>
      <c r="P135" s="837"/>
      <c r="Q135" s="850"/>
    </row>
    <row r="136" spans="1:17" ht="14.4" customHeight="1" x14ac:dyDescent="0.3">
      <c r="A136" s="831" t="s">
        <v>4684</v>
      </c>
      <c r="B136" s="832" t="s">
        <v>4685</v>
      </c>
      <c r="C136" s="832" t="s">
        <v>3464</v>
      </c>
      <c r="D136" s="832" t="s">
        <v>4831</v>
      </c>
      <c r="E136" s="832" t="s">
        <v>4832</v>
      </c>
      <c r="F136" s="849"/>
      <c r="G136" s="849"/>
      <c r="H136" s="849"/>
      <c r="I136" s="849"/>
      <c r="J136" s="849">
        <v>1</v>
      </c>
      <c r="K136" s="849">
        <v>530</v>
      </c>
      <c r="L136" s="849">
        <v>1</v>
      </c>
      <c r="M136" s="849">
        <v>530</v>
      </c>
      <c r="N136" s="849"/>
      <c r="O136" s="849"/>
      <c r="P136" s="837"/>
      <c r="Q136" s="850"/>
    </row>
    <row r="137" spans="1:17" ht="14.4" customHeight="1" x14ac:dyDescent="0.3">
      <c r="A137" s="831" t="s">
        <v>4684</v>
      </c>
      <c r="B137" s="832" t="s">
        <v>4685</v>
      </c>
      <c r="C137" s="832" t="s">
        <v>3464</v>
      </c>
      <c r="D137" s="832" t="s">
        <v>4833</v>
      </c>
      <c r="E137" s="832" t="s">
        <v>4834</v>
      </c>
      <c r="F137" s="849"/>
      <c r="G137" s="849"/>
      <c r="H137" s="849"/>
      <c r="I137" s="849"/>
      <c r="J137" s="849">
        <v>1</v>
      </c>
      <c r="K137" s="849">
        <v>444</v>
      </c>
      <c r="L137" s="849">
        <v>1</v>
      </c>
      <c r="M137" s="849">
        <v>444</v>
      </c>
      <c r="N137" s="849"/>
      <c r="O137" s="849"/>
      <c r="P137" s="837"/>
      <c r="Q137" s="850"/>
    </row>
    <row r="138" spans="1:17" ht="14.4" customHeight="1" x14ac:dyDescent="0.3">
      <c r="A138" s="831" t="s">
        <v>4684</v>
      </c>
      <c r="B138" s="832" t="s">
        <v>4685</v>
      </c>
      <c r="C138" s="832" t="s">
        <v>3464</v>
      </c>
      <c r="D138" s="832" t="s">
        <v>4835</v>
      </c>
      <c r="E138" s="832" t="s">
        <v>4836</v>
      </c>
      <c r="F138" s="849">
        <v>3</v>
      </c>
      <c r="G138" s="849">
        <v>822</v>
      </c>
      <c r="H138" s="849"/>
      <c r="I138" s="849">
        <v>274</v>
      </c>
      <c r="J138" s="849"/>
      <c r="K138" s="849"/>
      <c r="L138" s="849"/>
      <c r="M138" s="849"/>
      <c r="N138" s="849">
        <v>4</v>
      </c>
      <c r="O138" s="849">
        <v>1096</v>
      </c>
      <c r="P138" s="837"/>
      <c r="Q138" s="850">
        <v>274</v>
      </c>
    </row>
    <row r="139" spans="1:17" ht="14.4" customHeight="1" x14ac:dyDescent="0.3">
      <c r="A139" s="831" t="s">
        <v>4684</v>
      </c>
      <c r="B139" s="832" t="s">
        <v>4685</v>
      </c>
      <c r="C139" s="832" t="s">
        <v>3464</v>
      </c>
      <c r="D139" s="832" t="s">
        <v>4835</v>
      </c>
      <c r="E139" s="832" t="s">
        <v>4837</v>
      </c>
      <c r="F139" s="849"/>
      <c r="G139" s="849"/>
      <c r="H139" s="849"/>
      <c r="I139" s="849"/>
      <c r="J139" s="849">
        <v>1</v>
      </c>
      <c r="K139" s="849">
        <v>274</v>
      </c>
      <c r="L139" s="849">
        <v>1</v>
      </c>
      <c r="M139" s="849">
        <v>274</v>
      </c>
      <c r="N139" s="849"/>
      <c r="O139" s="849"/>
      <c r="P139" s="837"/>
      <c r="Q139" s="850"/>
    </row>
    <row r="140" spans="1:17" ht="14.4" customHeight="1" x14ac:dyDescent="0.3">
      <c r="A140" s="831" t="s">
        <v>4684</v>
      </c>
      <c r="B140" s="832" t="s">
        <v>4685</v>
      </c>
      <c r="C140" s="832" t="s">
        <v>3464</v>
      </c>
      <c r="D140" s="832" t="s">
        <v>4838</v>
      </c>
      <c r="E140" s="832" t="s">
        <v>4839</v>
      </c>
      <c r="F140" s="849">
        <v>1</v>
      </c>
      <c r="G140" s="849">
        <v>133</v>
      </c>
      <c r="H140" s="849">
        <v>1</v>
      </c>
      <c r="I140" s="849">
        <v>133</v>
      </c>
      <c r="J140" s="849">
        <v>1</v>
      </c>
      <c r="K140" s="849">
        <v>133</v>
      </c>
      <c r="L140" s="849">
        <v>1</v>
      </c>
      <c r="M140" s="849">
        <v>133</v>
      </c>
      <c r="N140" s="849">
        <v>4</v>
      </c>
      <c r="O140" s="849">
        <v>532</v>
      </c>
      <c r="P140" s="837">
        <v>4</v>
      </c>
      <c r="Q140" s="850">
        <v>133</v>
      </c>
    </row>
    <row r="141" spans="1:17" ht="14.4" customHeight="1" x14ac:dyDescent="0.3">
      <c r="A141" s="831" t="s">
        <v>4684</v>
      </c>
      <c r="B141" s="832" t="s">
        <v>4685</v>
      </c>
      <c r="C141" s="832" t="s">
        <v>3464</v>
      </c>
      <c r="D141" s="832" t="s">
        <v>4838</v>
      </c>
      <c r="E141" s="832" t="s">
        <v>4840</v>
      </c>
      <c r="F141" s="849">
        <v>5</v>
      </c>
      <c r="G141" s="849">
        <v>665</v>
      </c>
      <c r="H141" s="849"/>
      <c r="I141" s="849">
        <v>133</v>
      </c>
      <c r="J141" s="849"/>
      <c r="K141" s="849"/>
      <c r="L141" s="849"/>
      <c r="M141" s="849"/>
      <c r="N141" s="849">
        <v>2</v>
      </c>
      <c r="O141" s="849">
        <v>266</v>
      </c>
      <c r="P141" s="837"/>
      <c r="Q141" s="850">
        <v>133</v>
      </c>
    </row>
    <row r="142" spans="1:17" ht="14.4" customHeight="1" x14ac:dyDescent="0.3">
      <c r="A142" s="831" t="s">
        <v>4684</v>
      </c>
      <c r="B142" s="832" t="s">
        <v>4685</v>
      </c>
      <c r="C142" s="832" t="s">
        <v>3464</v>
      </c>
      <c r="D142" s="832" t="s">
        <v>4841</v>
      </c>
      <c r="E142" s="832" t="s">
        <v>4842</v>
      </c>
      <c r="F142" s="849">
        <v>79</v>
      </c>
      <c r="G142" s="849">
        <v>2923</v>
      </c>
      <c r="H142" s="849">
        <v>0.84946236559139787</v>
      </c>
      <c r="I142" s="849">
        <v>37</v>
      </c>
      <c r="J142" s="849">
        <v>93</v>
      </c>
      <c r="K142" s="849">
        <v>3441</v>
      </c>
      <c r="L142" s="849">
        <v>1</v>
      </c>
      <c r="M142" s="849">
        <v>37</v>
      </c>
      <c r="N142" s="849">
        <v>80</v>
      </c>
      <c r="O142" s="849">
        <v>2960</v>
      </c>
      <c r="P142" s="837">
        <v>0.86021505376344087</v>
      </c>
      <c r="Q142" s="850">
        <v>37</v>
      </c>
    </row>
    <row r="143" spans="1:17" ht="14.4" customHeight="1" x14ac:dyDescent="0.3">
      <c r="A143" s="831" t="s">
        <v>4684</v>
      </c>
      <c r="B143" s="832" t="s">
        <v>4685</v>
      </c>
      <c r="C143" s="832" t="s">
        <v>3464</v>
      </c>
      <c r="D143" s="832" t="s">
        <v>4841</v>
      </c>
      <c r="E143" s="832" t="s">
        <v>4843</v>
      </c>
      <c r="F143" s="849"/>
      <c r="G143" s="849"/>
      <c r="H143" s="849"/>
      <c r="I143" s="849"/>
      <c r="J143" s="849">
        <v>4</v>
      </c>
      <c r="K143" s="849">
        <v>148</v>
      </c>
      <c r="L143" s="849">
        <v>1</v>
      </c>
      <c r="M143" s="849">
        <v>37</v>
      </c>
      <c r="N143" s="849">
        <v>2</v>
      </c>
      <c r="O143" s="849">
        <v>74</v>
      </c>
      <c r="P143" s="837">
        <v>0.5</v>
      </c>
      <c r="Q143" s="850">
        <v>37</v>
      </c>
    </row>
    <row r="144" spans="1:17" ht="14.4" customHeight="1" x14ac:dyDescent="0.3">
      <c r="A144" s="831" t="s">
        <v>4684</v>
      </c>
      <c r="B144" s="832" t="s">
        <v>4685</v>
      </c>
      <c r="C144" s="832" t="s">
        <v>3464</v>
      </c>
      <c r="D144" s="832" t="s">
        <v>4844</v>
      </c>
      <c r="E144" s="832" t="s">
        <v>4845</v>
      </c>
      <c r="F144" s="849"/>
      <c r="G144" s="849"/>
      <c r="H144" s="849"/>
      <c r="I144" s="849"/>
      <c r="J144" s="849">
        <v>3</v>
      </c>
      <c r="K144" s="849">
        <v>279</v>
      </c>
      <c r="L144" s="849">
        <v>1</v>
      </c>
      <c r="M144" s="849">
        <v>93</v>
      </c>
      <c r="N144" s="849">
        <v>2</v>
      </c>
      <c r="O144" s="849">
        <v>186</v>
      </c>
      <c r="P144" s="837">
        <v>0.66666666666666663</v>
      </c>
      <c r="Q144" s="850">
        <v>93</v>
      </c>
    </row>
    <row r="145" spans="1:17" ht="14.4" customHeight="1" x14ac:dyDescent="0.3">
      <c r="A145" s="831" t="s">
        <v>4684</v>
      </c>
      <c r="B145" s="832" t="s">
        <v>4685</v>
      </c>
      <c r="C145" s="832" t="s">
        <v>3464</v>
      </c>
      <c r="D145" s="832" t="s">
        <v>4844</v>
      </c>
      <c r="E145" s="832" t="s">
        <v>4846</v>
      </c>
      <c r="F145" s="849"/>
      <c r="G145" s="849"/>
      <c r="H145" s="849"/>
      <c r="I145" s="849"/>
      <c r="J145" s="849">
        <v>3</v>
      </c>
      <c r="K145" s="849">
        <v>279</v>
      </c>
      <c r="L145" s="849">
        <v>1</v>
      </c>
      <c r="M145" s="849">
        <v>93</v>
      </c>
      <c r="N145" s="849"/>
      <c r="O145" s="849"/>
      <c r="P145" s="837"/>
      <c r="Q145" s="850"/>
    </row>
    <row r="146" spans="1:17" ht="14.4" customHeight="1" x14ac:dyDescent="0.3">
      <c r="A146" s="831" t="s">
        <v>4684</v>
      </c>
      <c r="B146" s="832" t="s">
        <v>4685</v>
      </c>
      <c r="C146" s="832" t="s">
        <v>3464</v>
      </c>
      <c r="D146" s="832" t="s">
        <v>4847</v>
      </c>
      <c r="E146" s="832" t="s">
        <v>4848</v>
      </c>
      <c r="F146" s="849"/>
      <c r="G146" s="849"/>
      <c r="H146" s="849"/>
      <c r="I146" s="849"/>
      <c r="J146" s="849"/>
      <c r="K146" s="849"/>
      <c r="L146" s="849"/>
      <c r="M146" s="849"/>
      <c r="N146" s="849">
        <v>1</v>
      </c>
      <c r="O146" s="849">
        <v>942</v>
      </c>
      <c r="P146" s="837"/>
      <c r="Q146" s="850">
        <v>942</v>
      </c>
    </row>
    <row r="147" spans="1:17" ht="14.4" customHeight="1" x14ac:dyDescent="0.3">
      <c r="A147" s="831" t="s">
        <v>4684</v>
      </c>
      <c r="B147" s="832" t="s">
        <v>4685</v>
      </c>
      <c r="C147" s="832" t="s">
        <v>3464</v>
      </c>
      <c r="D147" s="832" t="s">
        <v>4847</v>
      </c>
      <c r="E147" s="832" t="s">
        <v>4849</v>
      </c>
      <c r="F147" s="849"/>
      <c r="G147" s="849"/>
      <c r="H147" s="849"/>
      <c r="I147" s="849"/>
      <c r="J147" s="849">
        <v>2</v>
      </c>
      <c r="K147" s="849">
        <v>1884</v>
      </c>
      <c r="L147" s="849">
        <v>1</v>
      </c>
      <c r="M147" s="849">
        <v>942</v>
      </c>
      <c r="N147" s="849">
        <v>1</v>
      </c>
      <c r="O147" s="849">
        <v>942</v>
      </c>
      <c r="P147" s="837">
        <v>0.5</v>
      </c>
      <c r="Q147" s="850">
        <v>942</v>
      </c>
    </row>
    <row r="148" spans="1:17" ht="14.4" customHeight="1" x14ac:dyDescent="0.3">
      <c r="A148" s="831" t="s">
        <v>4684</v>
      </c>
      <c r="B148" s="832" t="s">
        <v>4850</v>
      </c>
      <c r="C148" s="832" t="s">
        <v>3464</v>
      </c>
      <c r="D148" s="832" t="s">
        <v>4851</v>
      </c>
      <c r="E148" s="832" t="s">
        <v>4852</v>
      </c>
      <c r="F148" s="849">
        <v>4</v>
      </c>
      <c r="G148" s="849">
        <v>4152</v>
      </c>
      <c r="H148" s="849">
        <v>2</v>
      </c>
      <c r="I148" s="849">
        <v>1038</v>
      </c>
      <c r="J148" s="849">
        <v>2</v>
      </c>
      <c r="K148" s="849">
        <v>2076</v>
      </c>
      <c r="L148" s="849">
        <v>1</v>
      </c>
      <c r="M148" s="849">
        <v>1038</v>
      </c>
      <c r="N148" s="849"/>
      <c r="O148" s="849"/>
      <c r="P148" s="837"/>
      <c r="Q148" s="850"/>
    </row>
    <row r="149" spans="1:17" ht="14.4" customHeight="1" x14ac:dyDescent="0.3">
      <c r="A149" s="831" t="s">
        <v>4684</v>
      </c>
      <c r="B149" s="832" t="s">
        <v>4850</v>
      </c>
      <c r="C149" s="832" t="s">
        <v>3464</v>
      </c>
      <c r="D149" s="832" t="s">
        <v>4851</v>
      </c>
      <c r="E149" s="832" t="s">
        <v>4853</v>
      </c>
      <c r="F149" s="849">
        <v>20</v>
      </c>
      <c r="G149" s="849">
        <v>20760</v>
      </c>
      <c r="H149" s="849">
        <v>1.8181818181818181</v>
      </c>
      <c r="I149" s="849">
        <v>1038</v>
      </c>
      <c r="J149" s="849">
        <v>11</v>
      </c>
      <c r="K149" s="849">
        <v>11418</v>
      </c>
      <c r="L149" s="849">
        <v>1</v>
      </c>
      <c r="M149" s="849">
        <v>1038</v>
      </c>
      <c r="N149" s="849">
        <v>15</v>
      </c>
      <c r="O149" s="849">
        <v>15570</v>
      </c>
      <c r="P149" s="837">
        <v>1.3636363636363635</v>
      </c>
      <c r="Q149" s="850">
        <v>1038</v>
      </c>
    </row>
    <row r="150" spans="1:17" ht="14.4" customHeight="1" x14ac:dyDescent="0.3">
      <c r="A150" s="831" t="s">
        <v>4854</v>
      </c>
      <c r="B150" s="832" t="s">
        <v>4855</v>
      </c>
      <c r="C150" s="832" t="s">
        <v>3461</v>
      </c>
      <c r="D150" s="832" t="s">
        <v>4856</v>
      </c>
      <c r="E150" s="832" t="s">
        <v>4857</v>
      </c>
      <c r="F150" s="849">
        <v>0.67</v>
      </c>
      <c r="G150" s="849">
        <v>1814.38</v>
      </c>
      <c r="H150" s="849"/>
      <c r="I150" s="849">
        <v>2708.0298507462685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4854</v>
      </c>
      <c r="B151" s="832" t="s">
        <v>4855</v>
      </c>
      <c r="C151" s="832" t="s">
        <v>3461</v>
      </c>
      <c r="D151" s="832" t="s">
        <v>4858</v>
      </c>
      <c r="E151" s="832" t="s">
        <v>4859</v>
      </c>
      <c r="F151" s="849"/>
      <c r="G151" s="849"/>
      <c r="H151" s="849"/>
      <c r="I151" s="849"/>
      <c r="J151" s="849"/>
      <c r="K151" s="849"/>
      <c r="L151" s="849"/>
      <c r="M151" s="849"/>
      <c r="N151" s="849">
        <v>0.05</v>
      </c>
      <c r="O151" s="849">
        <v>247.19</v>
      </c>
      <c r="P151" s="837"/>
      <c r="Q151" s="850">
        <v>4943.7999999999993</v>
      </c>
    </row>
    <row r="152" spans="1:17" ht="14.4" customHeight="1" x14ac:dyDescent="0.3">
      <c r="A152" s="831" t="s">
        <v>4854</v>
      </c>
      <c r="B152" s="832" t="s">
        <v>4855</v>
      </c>
      <c r="C152" s="832" t="s">
        <v>3461</v>
      </c>
      <c r="D152" s="832" t="s">
        <v>4860</v>
      </c>
      <c r="E152" s="832" t="s">
        <v>4861</v>
      </c>
      <c r="F152" s="849"/>
      <c r="G152" s="849"/>
      <c r="H152" s="849"/>
      <c r="I152" s="849"/>
      <c r="J152" s="849">
        <v>1</v>
      </c>
      <c r="K152" s="849">
        <v>1004.83</v>
      </c>
      <c r="L152" s="849">
        <v>1</v>
      </c>
      <c r="M152" s="849">
        <v>1004.83</v>
      </c>
      <c r="N152" s="849"/>
      <c r="O152" s="849"/>
      <c r="P152" s="837"/>
      <c r="Q152" s="850"/>
    </row>
    <row r="153" spans="1:17" ht="14.4" customHeight="1" x14ac:dyDescent="0.3">
      <c r="A153" s="831" t="s">
        <v>4854</v>
      </c>
      <c r="B153" s="832" t="s">
        <v>4855</v>
      </c>
      <c r="C153" s="832" t="s">
        <v>3461</v>
      </c>
      <c r="D153" s="832" t="s">
        <v>4862</v>
      </c>
      <c r="E153" s="832" t="s">
        <v>4859</v>
      </c>
      <c r="F153" s="849"/>
      <c r="G153" s="849"/>
      <c r="H153" s="849"/>
      <c r="I153" s="849"/>
      <c r="J153" s="849"/>
      <c r="K153" s="849"/>
      <c r="L153" s="849"/>
      <c r="M153" s="849"/>
      <c r="N153" s="849">
        <v>0.1</v>
      </c>
      <c r="O153" s="849">
        <v>988.79</v>
      </c>
      <c r="P153" s="837"/>
      <c r="Q153" s="850">
        <v>9887.9</v>
      </c>
    </row>
    <row r="154" spans="1:17" ht="14.4" customHeight="1" x14ac:dyDescent="0.3">
      <c r="A154" s="831" t="s">
        <v>4854</v>
      </c>
      <c r="B154" s="832" t="s">
        <v>4855</v>
      </c>
      <c r="C154" s="832" t="s">
        <v>3461</v>
      </c>
      <c r="D154" s="832" t="s">
        <v>4614</v>
      </c>
      <c r="E154" s="832" t="s">
        <v>4615</v>
      </c>
      <c r="F154" s="849"/>
      <c r="G154" s="849"/>
      <c r="H154" s="849"/>
      <c r="I154" s="849"/>
      <c r="J154" s="849"/>
      <c r="K154" s="849"/>
      <c r="L154" s="849"/>
      <c r="M154" s="849"/>
      <c r="N154" s="849">
        <v>0.85</v>
      </c>
      <c r="O154" s="849">
        <v>1546.18</v>
      </c>
      <c r="P154" s="837"/>
      <c r="Q154" s="850">
        <v>1819.0352941176473</v>
      </c>
    </row>
    <row r="155" spans="1:17" ht="14.4" customHeight="1" x14ac:dyDescent="0.3">
      <c r="A155" s="831" t="s">
        <v>4854</v>
      </c>
      <c r="B155" s="832" t="s">
        <v>4855</v>
      </c>
      <c r="C155" s="832" t="s">
        <v>3461</v>
      </c>
      <c r="D155" s="832" t="s">
        <v>4863</v>
      </c>
      <c r="E155" s="832" t="s">
        <v>4615</v>
      </c>
      <c r="F155" s="849">
        <v>0.03</v>
      </c>
      <c r="G155" s="849">
        <v>1381.23</v>
      </c>
      <c r="H155" s="849"/>
      <c r="I155" s="849">
        <v>46041</v>
      </c>
      <c r="J155" s="849"/>
      <c r="K155" s="849"/>
      <c r="L155" s="849"/>
      <c r="M155" s="849"/>
      <c r="N155" s="849">
        <v>0.03</v>
      </c>
      <c r="O155" s="849">
        <v>909.52</v>
      </c>
      <c r="P155" s="837"/>
      <c r="Q155" s="850">
        <v>30317.333333333332</v>
      </c>
    </row>
    <row r="156" spans="1:17" ht="14.4" customHeight="1" x14ac:dyDescent="0.3">
      <c r="A156" s="831" t="s">
        <v>4854</v>
      </c>
      <c r="B156" s="832" t="s">
        <v>4855</v>
      </c>
      <c r="C156" s="832" t="s">
        <v>3724</v>
      </c>
      <c r="D156" s="832" t="s">
        <v>4864</v>
      </c>
      <c r="E156" s="832" t="s">
        <v>4865</v>
      </c>
      <c r="F156" s="849"/>
      <c r="G156" s="849"/>
      <c r="H156" s="849"/>
      <c r="I156" s="849"/>
      <c r="J156" s="849"/>
      <c r="K156" s="849"/>
      <c r="L156" s="849"/>
      <c r="M156" s="849"/>
      <c r="N156" s="849">
        <v>1</v>
      </c>
      <c r="O156" s="849">
        <v>972.32</v>
      </c>
      <c r="P156" s="837"/>
      <c r="Q156" s="850">
        <v>972.32</v>
      </c>
    </row>
    <row r="157" spans="1:17" ht="14.4" customHeight="1" x14ac:dyDescent="0.3">
      <c r="A157" s="831" t="s">
        <v>4854</v>
      </c>
      <c r="B157" s="832" t="s">
        <v>4855</v>
      </c>
      <c r="C157" s="832" t="s">
        <v>3724</v>
      </c>
      <c r="D157" s="832" t="s">
        <v>4866</v>
      </c>
      <c r="E157" s="832" t="s">
        <v>4867</v>
      </c>
      <c r="F157" s="849"/>
      <c r="G157" s="849"/>
      <c r="H157" s="849"/>
      <c r="I157" s="849"/>
      <c r="J157" s="849"/>
      <c r="K157" s="849"/>
      <c r="L157" s="849"/>
      <c r="M157" s="849"/>
      <c r="N157" s="849">
        <v>2</v>
      </c>
      <c r="O157" s="849">
        <v>1886.5</v>
      </c>
      <c r="P157" s="837"/>
      <c r="Q157" s="850">
        <v>943.25</v>
      </c>
    </row>
    <row r="158" spans="1:17" ht="14.4" customHeight="1" x14ac:dyDescent="0.3">
      <c r="A158" s="831" t="s">
        <v>4854</v>
      </c>
      <c r="B158" s="832" t="s">
        <v>4855</v>
      </c>
      <c r="C158" s="832" t="s">
        <v>3724</v>
      </c>
      <c r="D158" s="832" t="s">
        <v>4868</v>
      </c>
      <c r="E158" s="832" t="s">
        <v>4869</v>
      </c>
      <c r="F158" s="849"/>
      <c r="G158" s="849"/>
      <c r="H158" s="849"/>
      <c r="I158" s="849"/>
      <c r="J158" s="849"/>
      <c r="K158" s="849"/>
      <c r="L158" s="849"/>
      <c r="M158" s="849"/>
      <c r="N158" s="849">
        <v>1</v>
      </c>
      <c r="O158" s="849">
        <v>4967.8900000000003</v>
      </c>
      <c r="P158" s="837"/>
      <c r="Q158" s="850">
        <v>4967.8900000000003</v>
      </c>
    </row>
    <row r="159" spans="1:17" ht="14.4" customHeight="1" x14ac:dyDescent="0.3">
      <c r="A159" s="831" t="s">
        <v>4854</v>
      </c>
      <c r="B159" s="832" t="s">
        <v>4855</v>
      </c>
      <c r="C159" s="832" t="s">
        <v>3724</v>
      </c>
      <c r="D159" s="832" t="s">
        <v>4870</v>
      </c>
      <c r="E159" s="832" t="s">
        <v>4871</v>
      </c>
      <c r="F159" s="849"/>
      <c r="G159" s="849"/>
      <c r="H159" s="849"/>
      <c r="I159" s="849"/>
      <c r="J159" s="849"/>
      <c r="K159" s="849"/>
      <c r="L159" s="849"/>
      <c r="M159" s="849"/>
      <c r="N159" s="849">
        <v>6</v>
      </c>
      <c r="O159" s="849">
        <v>21867.48</v>
      </c>
      <c r="P159" s="837"/>
      <c r="Q159" s="850">
        <v>3644.58</v>
      </c>
    </row>
    <row r="160" spans="1:17" ht="14.4" customHeight="1" x14ac:dyDescent="0.3">
      <c r="A160" s="831" t="s">
        <v>4854</v>
      </c>
      <c r="B160" s="832" t="s">
        <v>4855</v>
      </c>
      <c r="C160" s="832" t="s">
        <v>3724</v>
      </c>
      <c r="D160" s="832" t="s">
        <v>4872</v>
      </c>
      <c r="E160" s="832" t="s">
        <v>4873</v>
      </c>
      <c r="F160" s="849"/>
      <c r="G160" s="849"/>
      <c r="H160" s="849"/>
      <c r="I160" s="849"/>
      <c r="J160" s="849"/>
      <c r="K160" s="849"/>
      <c r="L160" s="849"/>
      <c r="M160" s="849"/>
      <c r="N160" s="849">
        <v>1</v>
      </c>
      <c r="O160" s="849">
        <v>893.9</v>
      </c>
      <c r="P160" s="837"/>
      <c r="Q160" s="850">
        <v>893.9</v>
      </c>
    </row>
    <row r="161" spans="1:17" ht="14.4" customHeight="1" x14ac:dyDescent="0.3">
      <c r="A161" s="831" t="s">
        <v>4854</v>
      </c>
      <c r="B161" s="832" t="s">
        <v>4855</v>
      </c>
      <c r="C161" s="832" t="s">
        <v>3724</v>
      </c>
      <c r="D161" s="832" t="s">
        <v>4874</v>
      </c>
      <c r="E161" s="832" t="s">
        <v>4875</v>
      </c>
      <c r="F161" s="849"/>
      <c r="G161" s="849"/>
      <c r="H161" s="849"/>
      <c r="I161" s="849"/>
      <c r="J161" s="849"/>
      <c r="K161" s="849"/>
      <c r="L161" s="849"/>
      <c r="M161" s="849"/>
      <c r="N161" s="849">
        <v>1</v>
      </c>
      <c r="O161" s="849">
        <v>16831.689999999999</v>
      </c>
      <c r="P161" s="837"/>
      <c r="Q161" s="850">
        <v>16831.689999999999</v>
      </c>
    </row>
    <row r="162" spans="1:17" ht="14.4" customHeight="1" x14ac:dyDescent="0.3">
      <c r="A162" s="831" t="s">
        <v>4854</v>
      </c>
      <c r="B162" s="832" t="s">
        <v>4855</v>
      </c>
      <c r="C162" s="832" t="s">
        <v>3724</v>
      </c>
      <c r="D162" s="832" t="s">
        <v>4876</v>
      </c>
      <c r="E162" s="832" t="s">
        <v>4877</v>
      </c>
      <c r="F162" s="849"/>
      <c r="G162" s="849"/>
      <c r="H162" s="849"/>
      <c r="I162" s="849"/>
      <c r="J162" s="849"/>
      <c r="K162" s="849"/>
      <c r="L162" s="849"/>
      <c r="M162" s="849"/>
      <c r="N162" s="849">
        <v>1</v>
      </c>
      <c r="O162" s="849">
        <v>6095.39</v>
      </c>
      <c r="P162" s="837"/>
      <c r="Q162" s="850">
        <v>6095.39</v>
      </c>
    </row>
    <row r="163" spans="1:17" ht="14.4" customHeight="1" x14ac:dyDescent="0.3">
      <c r="A163" s="831" t="s">
        <v>4854</v>
      </c>
      <c r="B163" s="832" t="s">
        <v>4855</v>
      </c>
      <c r="C163" s="832" t="s">
        <v>3724</v>
      </c>
      <c r="D163" s="832" t="s">
        <v>4878</v>
      </c>
      <c r="E163" s="832" t="s">
        <v>4879</v>
      </c>
      <c r="F163" s="849"/>
      <c r="G163" s="849"/>
      <c r="H163" s="849"/>
      <c r="I163" s="849"/>
      <c r="J163" s="849">
        <v>1</v>
      </c>
      <c r="K163" s="849">
        <v>1841.62</v>
      </c>
      <c r="L163" s="849">
        <v>1</v>
      </c>
      <c r="M163" s="849">
        <v>1841.62</v>
      </c>
      <c r="N163" s="849"/>
      <c r="O163" s="849"/>
      <c r="P163" s="837"/>
      <c r="Q163" s="850"/>
    </row>
    <row r="164" spans="1:17" ht="14.4" customHeight="1" x14ac:dyDescent="0.3">
      <c r="A164" s="831" t="s">
        <v>4854</v>
      </c>
      <c r="B164" s="832" t="s">
        <v>4855</v>
      </c>
      <c r="C164" s="832" t="s">
        <v>3724</v>
      </c>
      <c r="D164" s="832" t="s">
        <v>4880</v>
      </c>
      <c r="E164" s="832" t="s">
        <v>4881</v>
      </c>
      <c r="F164" s="849"/>
      <c r="G164" s="849"/>
      <c r="H164" s="849"/>
      <c r="I164" s="849"/>
      <c r="J164" s="849">
        <v>1</v>
      </c>
      <c r="K164" s="849">
        <v>511</v>
      </c>
      <c r="L164" s="849">
        <v>1</v>
      </c>
      <c r="M164" s="849">
        <v>511</v>
      </c>
      <c r="N164" s="849"/>
      <c r="O164" s="849"/>
      <c r="P164" s="837"/>
      <c r="Q164" s="850"/>
    </row>
    <row r="165" spans="1:17" ht="14.4" customHeight="1" x14ac:dyDescent="0.3">
      <c r="A165" s="831" t="s">
        <v>4854</v>
      </c>
      <c r="B165" s="832" t="s">
        <v>4855</v>
      </c>
      <c r="C165" s="832" t="s">
        <v>3464</v>
      </c>
      <c r="D165" s="832" t="s">
        <v>4882</v>
      </c>
      <c r="E165" s="832" t="s">
        <v>4883</v>
      </c>
      <c r="F165" s="849">
        <v>1</v>
      </c>
      <c r="G165" s="849">
        <v>213</v>
      </c>
      <c r="H165" s="849"/>
      <c r="I165" s="849">
        <v>213</v>
      </c>
      <c r="J165" s="849"/>
      <c r="K165" s="849"/>
      <c r="L165" s="849"/>
      <c r="M165" s="849"/>
      <c r="N165" s="849"/>
      <c r="O165" s="849"/>
      <c r="P165" s="837"/>
      <c r="Q165" s="850"/>
    </row>
    <row r="166" spans="1:17" ht="14.4" customHeight="1" x14ac:dyDescent="0.3">
      <c r="A166" s="831" t="s">
        <v>4854</v>
      </c>
      <c r="B166" s="832" t="s">
        <v>4855</v>
      </c>
      <c r="C166" s="832" t="s">
        <v>3464</v>
      </c>
      <c r="D166" s="832" t="s">
        <v>4884</v>
      </c>
      <c r="E166" s="832" t="s">
        <v>4885</v>
      </c>
      <c r="F166" s="849">
        <v>1</v>
      </c>
      <c r="G166" s="849">
        <v>155</v>
      </c>
      <c r="H166" s="849"/>
      <c r="I166" s="849">
        <v>155</v>
      </c>
      <c r="J166" s="849"/>
      <c r="K166" s="849"/>
      <c r="L166" s="849"/>
      <c r="M166" s="849"/>
      <c r="N166" s="849"/>
      <c r="O166" s="849"/>
      <c r="P166" s="837"/>
      <c r="Q166" s="850"/>
    </row>
    <row r="167" spans="1:17" ht="14.4" customHeight="1" x14ac:dyDescent="0.3">
      <c r="A167" s="831" t="s">
        <v>4854</v>
      </c>
      <c r="B167" s="832" t="s">
        <v>4855</v>
      </c>
      <c r="C167" s="832" t="s">
        <v>3464</v>
      </c>
      <c r="D167" s="832" t="s">
        <v>4886</v>
      </c>
      <c r="E167" s="832" t="s">
        <v>4887</v>
      </c>
      <c r="F167" s="849">
        <v>1</v>
      </c>
      <c r="G167" s="849">
        <v>187</v>
      </c>
      <c r="H167" s="849"/>
      <c r="I167" s="849">
        <v>187</v>
      </c>
      <c r="J167" s="849"/>
      <c r="K167" s="849"/>
      <c r="L167" s="849"/>
      <c r="M167" s="849"/>
      <c r="N167" s="849">
        <v>1</v>
      </c>
      <c r="O167" s="849">
        <v>187</v>
      </c>
      <c r="P167" s="837"/>
      <c r="Q167" s="850">
        <v>187</v>
      </c>
    </row>
    <row r="168" spans="1:17" ht="14.4" customHeight="1" x14ac:dyDescent="0.3">
      <c r="A168" s="831" t="s">
        <v>4854</v>
      </c>
      <c r="B168" s="832" t="s">
        <v>4855</v>
      </c>
      <c r="C168" s="832" t="s">
        <v>3464</v>
      </c>
      <c r="D168" s="832" t="s">
        <v>4886</v>
      </c>
      <c r="E168" s="832" t="s">
        <v>4888</v>
      </c>
      <c r="F168" s="849">
        <v>3</v>
      </c>
      <c r="G168" s="849">
        <v>561</v>
      </c>
      <c r="H168" s="849"/>
      <c r="I168" s="849">
        <v>187</v>
      </c>
      <c r="J168" s="849"/>
      <c r="K168" s="849"/>
      <c r="L168" s="849"/>
      <c r="M168" s="849"/>
      <c r="N168" s="849"/>
      <c r="O168" s="849"/>
      <c r="P168" s="837"/>
      <c r="Q168" s="850"/>
    </row>
    <row r="169" spans="1:17" ht="14.4" customHeight="1" x14ac:dyDescent="0.3">
      <c r="A169" s="831" t="s">
        <v>4854</v>
      </c>
      <c r="B169" s="832" t="s">
        <v>4855</v>
      </c>
      <c r="C169" s="832" t="s">
        <v>3464</v>
      </c>
      <c r="D169" s="832" t="s">
        <v>4889</v>
      </c>
      <c r="E169" s="832" t="s">
        <v>4890</v>
      </c>
      <c r="F169" s="849">
        <v>67</v>
      </c>
      <c r="G169" s="849">
        <v>8576</v>
      </c>
      <c r="H169" s="849">
        <v>1.2407407407407407</v>
      </c>
      <c r="I169" s="849">
        <v>128</v>
      </c>
      <c r="J169" s="849">
        <v>54</v>
      </c>
      <c r="K169" s="849">
        <v>6912</v>
      </c>
      <c r="L169" s="849">
        <v>1</v>
      </c>
      <c r="M169" s="849">
        <v>128</v>
      </c>
      <c r="N169" s="849">
        <v>81</v>
      </c>
      <c r="O169" s="849">
        <v>10368</v>
      </c>
      <c r="P169" s="837">
        <v>1.5</v>
      </c>
      <c r="Q169" s="850">
        <v>128</v>
      </c>
    </row>
    <row r="170" spans="1:17" ht="14.4" customHeight="1" x14ac:dyDescent="0.3">
      <c r="A170" s="831" t="s">
        <v>4854</v>
      </c>
      <c r="B170" s="832" t="s">
        <v>4855</v>
      </c>
      <c r="C170" s="832" t="s">
        <v>3464</v>
      </c>
      <c r="D170" s="832" t="s">
        <v>4889</v>
      </c>
      <c r="E170" s="832" t="s">
        <v>4891</v>
      </c>
      <c r="F170" s="849">
        <v>74</v>
      </c>
      <c r="G170" s="849">
        <v>9472</v>
      </c>
      <c r="H170" s="849">
        <v>1.15625</v>
      </c>
      <c r="I170" s="849">
        <v>128</v>
      </c>
      <c r="J170" s="849">
        <v>64</v>
      </c>
      <c r="K170" s="849">
        <v>8192</v>
      </c>
      <c r="L170" s="849">
        <v>1</v>
      </c>
      <c r="M170" s="849">
        <v>128</v>
      </c>
      <c r="N170" s="849">
        <v>59</v>
      </c>
      <c r="O170" s="849">
        <v>7552</v>
      </c>
      <c r="P170" s="837">
        <v>0.921875</v>
      </c>
      <c r="Q170" s="850">
        <v>128</v>
      </c>
    </row>
    <row r="171" spans="1:17" ht="14.4" customHeight="1" x14ac:dyDescent="0.3">
      <c r="A171" s="831" t="s">
        <v>4854</v>
      </c>
      <c r="B171" s="832" t="s">
        <v>4855</v>
      </c>
      <c r="C171" s="832" t="s">
        <v>3464</v>
      </c>
      <c r="D171" s="832" t="s">
        <v>4892</v>
      </c>
      <c r="E171" s="832" t="s">
        <v>4893</v>
      </c>
      <c r="F171" s="849">
        <v>88</v>
      </c>
      <c r="G171" s="849">
        <v>19624</v>
      </c>
      <c r="H171" s="849">
        <v>0.87128712871287128</v>
      </c>
      <c r="I171" s="849">
        <v>223</v>
      </c>
      <c r="J171" s="849">
        <v>101</v>
      </c>
      <c r="K171" s="849">
        <v>22523</v>
      </c>
      <c r="L171" s="849">
        <v>1</v>
      </c>
      <c r="M171" s="849">
        <v>223</v>
      </c>
      <c r="N171" s="849">
        <v>116</v>
      </c>
      <c r="O171" s="849">
        <v>25984</v>
      </c>
      <c r="P171" s="837">
        <v>1.1536651422989832</v>
      </c>
      <c r="Q171" s="850">
        <v>224</v>
      </c>
    </row>
    <row r="172" spans="1:17" ht="14.4" customHeight="1" x14ac:dyDescent="0.3">
      <c r="A172" s="831" t="s">
        <v>4854</v>
      </c>
      <c r="B172" s="832" t="s">
        <v>4855</v>
      </c>
      <c r="C172" s="832" t="s">
        <v>3464</v>
      </c>
      <c r="D172" s="832" t="s">
        <v>4892</v>
      </c>
      <c r="E172" s="832" t="s">
        <v>4894</v>
      </c>
      <c r="F172" s="849">
        <v>94</v>
      </c>
      <c r="G172" s="849">
        <v>20962</v>
      </c>
      <c r="H172" s="849">
        <v>0.77049180327868849</v>
      </c>
      <c r="I172" s="849">
        <v>223</v>
      </c>
      <c r="J172" s="849">
        <v>122</v>
      </c>
      <c r="K172" s="849">
        <v>27206</v>
      </c>
      <c r="L172" s="849">
        <v>1</v>
      </c>
      <c r="M172" s="849">
        <v>223</v>
      </c>
      <c r="N172" s="849">
        <v>114</v>
      </c>
      <c r="O172" s="849">
        <v>25536</v>
      </c>
      <c r="P172" s="837">
        <v>0.93861648165845768</v>
      </c>
      <c r="Q172" s="850">
        <v>224</v>
      </c>
    </row>
    <row r="173" spans="1:17" ht="14.4" customHeight="1" x14ac:dyDescent="0.3">
      <c r="A173" s="831" t="s">
        <v>4854</v>
      </c>
      <c r="B173" s="832" t="s">
        <v>4855</v>
      </c>
      <c r="C173" s="832" t="s">
        <v>3464</v>
      </c>
      <c r="D173" s="832" t="s">
        <v>4895</v>
      </c>
      <c r="E173" s="832" t="s">
        <v>4896</v>
      </c>
      <c r="F173" s="849"/>
      <c r="G173" s="849"/>
      <c r="H173" s="849"/>
      <c r="I173" s="849"/>
      <c r="J173" s="849"/>
      <c r="K173" s="849"/>
      <c r="L173" s="849"/>
      <c r="M173" s="849"/>
      <c r="N173" s="849">
        <v>2</v>
      </c>
      <c r="O173" s="849">
        <v>452</v>
      </c>
      <c r="P173" s="837"/>
      <c r="Q173" s="850">
        <v>226</v>
      </c>
    </row>
    <row r="174" spans="1:17" ht="14.4" customHeight="1" x14ac:dyDescent="0.3">
      <c r="A174" s="831" t="s">
        <v>4854</v>
      </c>
      <c r="B174" s="832" t="s">
        <v>4855</v>
      </c>
      <c r="C174" s="832" t="s">
        <v>3464</v>
      </c>
      <c r="D174" s="832" t="s">
        <v>4897</v>
      </c>
      <c r="E174" s="832" t="s">
        <v>4898</v>
      </c>
      <c r="F174" s="849"/>
      <c r="G174" s="849"/>
      <c r="H174" s="849"/>
      <c r="I174" s="849"/>
      <c r="J174" s="849">
        <v>1</v>
      </c>
      <c r="K174" s="849">
        <v>350</v>
      </c>
      <c r="L174" s="849">
        <v>1</v>
      </c>
      <c r="M174" s="849">
        <v>350</v>
      </c>
      <c r="N174" s="849">
        <v>1</v>
      </c>
      <c r="O174" s="849">
        <v>350</v>
      </c>
      <c r="P174" s="837">
        <v>1</v>
      </c>
      <c r="Q174" s="850">
        <v>350</v>
      </c>
    </row>
    <row r="175" spans="1:17" ht="14.4" customHeight="1" x14ac:dyDescent="0.3">
      <c r="A175" s="831" t="s">
        <v>4854</v>
      </c>
      <c r="B175" s="832" t="s">
        <v>4855</v>
      </c>
      <c r="C175" s="832" t="s">
        <v>3464</v>
      </c>
      <c r="D175" s="832" t="s">
        <v>4899</v>
      </c>
      <c r="E175" s="832" t="s">
        <v>4900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4166</v>
      </c>
      <c r="P175" s="837"/>
      <c r="Q175" s="850">
        <v>4166</v>
      </c>
    </row>
    <row r="176" spans="1:17" ht="14.4" customHeight="1" x14ac:dyDescent="0.3">
      <c r="A176" s="831" t="s">
        <v>4854</v>
      </c>
      <c r="B176" s="832" t="s">
        <v>4855</v>
      </c>
      <c r="C176" s="832" t="s">
        <v>3464</v>
      </c>
      <c r="D176" s="832" t="s">
        <v>4901</v>
      </c>
      <c r="E176" s="832" t="s">
        <v>4902</v>
      </c>
      <c r="F176" s="849"/>
      <c r="G176" s="849"/>
      <c r="H176" s="849"/>
      <c r="I176" s="849"/>
      <c r="J176" s="849"/>
      <c r="K176" s="849"/>
      <c r="L176" s="849"/>
      <c r="M176" s="849"/>
      <c r="N176" s="849">
        <v>2</v>
      </c>
      <c r="O176" s="849">
        <v>7724</v>
      </c>
      <c r="P176" s="837"/>
      <c r="Q176" s="850">
        <v>3862</v>
      </c>
    </row>
    <row r="177" spans="1:17" ht="14.4" customHeight="1" x14ac:dyDescent="0.3">
      <c r="A177" s="831" t="s">
        <v>4854</v>
      </c>
      <c r="B177" s="832" t="s">
        <v>4855</v>
      </c>
      <c r="C177" s="832" t="s">
        <v>3464</v>
      </c>
      <c r="D177" s="832" t="s">
        <v>4903</v>
      </c>
      <c r="E177" s="832" t="s">
        <v>4904</v>
      </c>
      <c r="F177" s="849"/>
      <c r="G177" s="849"/>
      <c r="H177" s="849"/>
      <c r="I177" s="849"/>
      <c r="J177" s="849"/>
      <c r="K177" s="849"/>
      <c r="L177" s="849"/>
      <c r="M177" s="849"/>
      <c r="N177" s="849">
        <v>1</v>
      </c>
      <c r="O177" s="849">
        <v>1294</v>
      </c>
      <c r="P177" s="837"/>
      <c r="Q177" s="850">
        <v>1294</v>
      </c>
    </row>
    <row r="178" spans="1:17" ht="14.4" customHeight="1" x14ac:dyDescent="0.3">
      <c r="A178" s="831" t="s">
        <v>4854</v>
      </c>
      <c r="B178" s="832" t="s">
        <v>4855</v>
      </c>
      <c r="C178" s="832" t="s">
        <v>3464</v>
      </c>
      <c r="D178" s="832" t="s">
        <v>4905</v>
      </c>
      <c r="E178" s="832" t="s">
        <v>4906</v>
      </c>
      <c r="F178" s="849">
        <v>1</v>
      </c>
      <c r="G178" s="849">
        <v>5157</v>
      </c>
      <c r="H178" s="849"/>
      <c r="I178" s="849">
        <v>5157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4854</v>
      </c>
      <c r="B179" s="832" t="s">
        <v>4855</v>
      </c>
      <c r="C179" s="832" t="s">
        <v>3464</v>
      </c>
      <c r="D179" s="832" t="s">
        <v>4905</v>
      </c>
      <c r="E179" s="832" t="s">
        <v>4907</v>
      </c>
      <c r="F179" s="849"/>
      <c r="G179" s="849"/>
      <c r="H179" s="849"/>
      <c r="I179" s="849"/>
      <c r="J179" s="849">
        <v>1</v>
      </c>
      <c r="K179" s="849">
        <v>5157</v>
      </c>
      <c r="L179" s="849">
        <v>1</v>
      </c>
      <c r="M179" s="849">
        <v>5157</v>
      </c>
      <c r="N179" s="849">
        <v>3</v>
      </c>
      <c r="O179" s="849">
        <v>15474</v>
      </c>
      <c r="P179" s="837">
        <v>3.000581733566027</v>
      </c>
      <c r="Q179" s="850">
        <v>5158</v>
      </c>
    </row>
    <row r="180" spans="1:17" ht="14.4" customHeight="1" x14ac:dyDescent="0.3">
      <c r="A180" s="831" t="s">
        <v>4854</v>
      </c>
      <c r="B180" s="832" t="s">
        <v>4855</v>
      </c>
      <c r="C180" s="832" t="s">
        <v>3464</v>
      </c>
      <c r="D180" s="832" t="s">
        <v>4908</v>
      </c>
      <c r="E180" s="832" t="s">
        <v>4909</v>
      </c>
      <c r="F180" s="849">
        <v>10</v>
      </c>
      <c r="G180" s="849">
        <v>1770</v>
      </c>
      <c r="H180" s="849">
        <v>3.3333333333333335</v>
      </c>
      <c r="I180" s="849">
        <v>177</v>
      </c>
      <c r="J180" s="849">
        <v>3</v>
      </c>
      <c r="K180" s="849">
        <v>531</v>
      </c>
      <c r="L180" s="849">
        <v>1</v>
      </c>
      <c r="M180" s="849">
        <v>177</v>
      </c>
      <c r="N180" s="849">
        <v>4</v>
      </c>
      <c r="O180" s="849">
        <v>712</v>
      </c>
      <c r="P180" s="837">
        <v>1.3408662900188324</v>
      </c>
      <c r="Q180" s="850">
        <v>178</v>
      </c>
    </row>
    <row r="181" spans="1:17" ht="14.4" customHeight="1" x14ac:dyDescent="0.3">
      <c r="A181" s="831" t="s">
        <v>4854</v>
      </c>
      <c r="B181" s="832" t="s">
        <v>4855</v>
      </c>
      <c r="C181" s="832" t="s">
        <v>3464</v>
      </c>
      <c r="D181" s="832" t="s">
        <v>4908</v>
      </c>
      <c r="E181" s="832" t="s">
        <v>4910</v>
      </c>
      <c r="F181" s="849">
        <v>20</v>
      </c>
      <c r="G181" s="849">
        <v>3540</v>
      </c>
      <c r="H181" s="849">
        <v>0.47619047619047616</v>
      </c>
      <c r="I181" s="849">
        <v>177</v>
      </c>
      <c r="J181" s="849">
        <v>42</v>
      </c>
      <c r="K181" s="849">
        <v>7434</v>
      </c>
      <c r="L181" s="849">
        <v>1</v>
      </c>
      <c r="M181" s="849">
        <v>177</v>
      </c>
      <c r="N181" s="849">
        <v>28</v>
      </c>
      <c r="O181" s="849">
        <v>4984</v>
      </c>
      <c r="P181" s="837">
        <v>0.6704331450094162</v>
      </c>
      <c r="Q181" s="850">
        <v>178</v>
      </c>
    </row>
    <row r="182" spans="1:17" ht="14.4" customHeight="1" x14ac:dyDescent="0.3">
      <c r="A182" s="831" t="s">
        <v>4854</v>
      </c>
      <c r="B182" s="832" t="s">
        <v>4855</v>
      </c>
      <c r="C182" s="832" t="s">
        <v>3464</v>
      </c>
      <c r="D182" s="832" t="s">
        <v>4911</v>
      </c>
      <c r="E182" s="832" t="s">
        <v>4912</v>
      </c>
      <c r="F182" s="849">
        <v>2</v>
      </c>
      <c r="G182" s="849">
        <v>4096</v>
      </c>
      <c r="H182" s="849">
        <v>0.99951195705222062</v>
      </c>
      <c r="I182" s="849">
        <v>2048</v>
      </c>
      <c r="J182" s="849">
        <v>2</v>
      </c>
      <c r="K182" s="849">
        <v>4098</v>
      </c>
      <c r="L182" s="849">
        <v>1</v>
      </c>
      <c r="M182" s="849">
        <v>2049</v>
      </c>
      <c r="N182" s="849">
        <v>1</v>
      </c>
      <c r="O182" s="849">
        <v>2050</v>
      </c>
      <c r="P182" s="837">
        <v>0.50024402147388969</v>
      </c>
      <c r="Q182" s="850">
        <v>2050</v>
      </c>
    </row>
    <row r="183" spans="1:17" ht="14.4" customHeight="1" x14ac:dyDescent="0.3">
      <c r="A183" s="831" t="s">
        <v>4854</v>
      </c>
      <c r="B183" s="832" t="s">
        <v>4855</v>
      </c>
      <c r="C183" s="832" t="s">
        <v>3464</v>
      </c>
      <c r="D183" s="832" t="s">
        <v>4911</v>
      </c>
      <c r="E183" s="832" t="s">
        <v>4913</v>
      </c>
      <c r="F183" s="849">
        <v>2</v>
      </c>
      <c r="G183" s="849">
        <v>4096</v>
      </c>
      <c r="H183" s="849">
        <v>0.66634130470148034</v>
      </c>
      <c r="I183" s="849">
        <v>2048</v>
      </c>
      <c r="J183" s="849">
        <v>3</v>
      </c>
      <c r="K183" s="849">
        <v>6147</v>
      </c>
      <c r="L183" s="849">
        <v>1</v>
      </c>
      <c r="M183" s="849">
        <v>2049</v>
      </c>
      <c r="N183" s="849">
        <v>1</v>
      </c>
      <c r="O183" s="849">
        <v>2050</v>
      </c>
      <c r="P183" s="837">
        <v>0.33349601431592646</v>
      </c>
      <c r="Q183" s="850">
        <v>2050</v>
      </c>
    </row>
    <row r="184" spans="1:17" ht="14.4" customHeight="1" x14ac:dyDescent="0.3">
      <c r="A184" s="831" t="s">
        <v>4854</v>
      </c>
      <c r="B184" s="832" t="s">
        <v>4855</v>
      </c>
      <c r="C184" s="832" t="s">
        <v>3464</v>
      </c>
      <c r="D184" s="832" t="s">
        <v>4914</v>
      </c>
      <c r="E184" s="832" t="s">
        <v>4915</v>
      </c>
      <c r="F184" s="849">
        <v>1</v>
      </c>
      <c r="G184" s="849">
        <v>2736</v>
      </c>
      <c r="H184" s="849"/>
      <c r="I184" s="849">
        <v>2736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4854</v>
      </c>
      <c r="B185" s="832" t="s">
        <v>4855</v>
      </c>
      <c r="C185" s="832" t="s">
        <v>3464</v>
      </c>
      <c r="D185" s="832" t="s">
        <v>4916</v>
      </c>
      <c r="E185" s="832" t="s">
        <v>4917</v>
      </c>
      <c r="F185" s="849">
        <v>20</v>
      </c>
      <c r="G185" s="849">
        <v>3100</v>
      </c>
      <c r="H185" s="849">
        <v>1.1764705882352942</v>
      </c>
      <c r="I185" s="849">
        <v>155</v>
      </c>
      <c r="J185" s="849">
        <v>17</v>
      </c>
      <c r="K185" s="849">
        <v>2635</v>
      </c>
      <c r="L185" s="849">
        <v>1</v>
      </c>
      <c r="M185" s="849">
        <v>155</v>
      </c>
      <c r="N185" s="849">
        <v>16</v>
      </c>
      <c r="O185" s="849">
        <v>2480</v>
      </c>
      <c r="P185" s="837">
        <v>0.94117647058823528</v>
      </c>
      <c r="Q185" s="850">
        <v>155</v>
      </c>
    </row>
    <row r="186" spans="1:17" ht="14.4" customHeight="1" x14ac:dyDescent="0.3">
      <c r="A186" s="831" t="s">
        <v>4854</v>
      </c>
      <c r="B186" s="832" t="s">
        <v>4855</v>
      </c>
      <c r="C186" s="832" t="s">
        <v>3464</v>
      </c>
      <c r="D186" s="832" t="s">
        <v>4916</v>
      </c>
      <c r="E186" s="832" t="s">
        <v>4918</v>
      </c>
      <c r="F186" s="849">
        <v>13</v>
      </c>
      <c r="G186" s="849">
        <v>2015</v>
      </c>
      <c r="H186" s="849">
        <v>0.59090909090909094</v>
      </c>
      <c r="I186" s="849">
        <v>155</v>
      </c>
      <c r="J186" s="849">
        <v>22</v>
      </c>
      <c r="K186" s="849">
        <v>3410</v>
      </c>
      <c r="L186" s="849">
        <v>1</v>
      </c>
      <c r="M186" s="849">
        <v>155</v>
      </c>
      <c r="N186" s="849">
        <v>24</v>
      </c>
      <c r="O186" s="849">
        <v>3720</v>
      </c>
      <c r="P186" s="837">
        <v>1.0909090909090908</v>
      </c>
      <c r="Q186" s="850">
        <v>155</v>
      </c>
    </row>
    <row r="187" spans="1:17" ht="14.4" customHeight="1" x14ac:dyDescent="0.3">
      <c r="A187" s="831" t="s">
        <v>4854</v>
      </c>
      <c r="B187" s="832" t="s">
        <v>4855</v>
      </c>
      <c r="C187" s="832" t="s">
        <v>3464</v>
      </c>
      <c r="D187" s="832" t="s">
        <v>4919</v>
      </c>
      <c r="E187" s="832" t="s">
        <v>4920</v>
      </c>
      <c r="F187" s="849">
        <v>53</v>
      </c>
      <c r="G187" s="849">
        <v>10547</v>
      </c>
      <c r="H187" s="849">
        <v>1.2619047619047619</v>
      </c>
      <c r="I187" s="849">
        <v>199</v>
      </c>
      <c r="J187" s="849">
        <v>42</v>
      </c>
      <c r="K187" s="849">
        <v>8358</v>
      </c>
      <c r="L187" s="849">
        <v>1</v>
      </c>
      <c r="M187" s="849">
        <v>199</v>
      </c>
      <c r="N187" s="849">
        <v>53</v>
      </c>
      <c r="O187" s="849">
        <v>10600</v>
      </c>
      <c r="P187" s="837">
        <v>1.2682459918640823</v>
      </c>
      <c r="Q187" s="850">
        <v>200</v>
      </c>
    </row>
    <row r="188" spans="1:17" ht="14.4" customHeight="1" x14ac:dyDescent="0.3">
      <c r="A188" s="831" t="s">
        <v>4854</v>
      </c>
      <c r="B188" s="832" t="s">
        <v>4855</v>
      </c>
      <c r="C188" s="832" t="s">
        <v>3464</v>
      </c>
      <c r="D188" s="832" t="s">
        <v>4919</v>
      </c>
      <c r="E188" s="832" t="s">
        <v>4921</v>
      </c>
      <c r="F188" s="849">
        <v>5</v>
      </c>
      <c r="G188" s="849">
        <v>995</v>
      </c>
      <c r="H188" s="849">
        <v>1.6666666666666667</v>
      </c>
      <c r="I188" s="849">
        <v>199</v>
      </c>
      <c r="J188" s="849">
        <v>3</v>
      </c>
      <c r="K188" s="849">
        <v>597</v>
      </c>
      <c r="L188" s="849">
        <v>1</v>
      </c>
      <c r="M188" s="849">
        <v>199</v>
      </c>
      <c r="N188" s="849">
        <v>5</v>
      </c>
      <c r="O188" s="849">
        <v>1000</v>
      </c>
      <c r="P188" s="837">
        <v>1.6750418760469012</v>
      </c>
      <c r="Q188" s="850">
        <v>200</v>
      </c>
    </row>
    <row r="189" spans="1:17" ht="14.4" customHeight="1" x14ac:dyDescent="0.3">
      <c r="A189" s="831" t="s">
        <v>4854</v>
      </c>
      <c r="B189" s="832" t="s">
        <v>4855</v>
      </c>
      <c r="C189" s="832" t="s">
        <v>3464</v>
      </c>
      <c r="D189" s="832" t="s">
        <v>4922</v>
      </c>
      <c r="E189" s="832" t="s">
        <v>4923</v>
      </c>
      <c r="F189" s="849">
        <v>78</v>
      </c>
      <c r="G189" s="849">
        <v>15912</v>
      </c>
      <c r="H189" s="849">
        <v>1.0540540540540539</v>
      </c>
      <c r="I189" s="849">
        <v>204</v>
      </c>
      <c r="J189" s="849">
        <v>74</v>
      </c>
      <c r="K189" s="849">
        <v>15096</v>
      </c>
      <c r="L189" s="849">
        <v>1</v>
      </c>
      <c r="M189" s="849">
        <v>204</v>
      </c>
      <c r="N189" s="849">
        <v>145</v>
      </c>
      <c r="O189" s="849">
        <v>29725</v>
      </c>
      <c r="P189" s="837">
        <v>1.9690646528881823</v>
      </c>
      <c r="Q189" s="850">
        <v>205</v>
      </c>
    </row>
    <row r="190" spans="1:17" ht="14.4" customHeight="1" x14ac:dyDescent="0.3">
      <c r="A190" s="831" t="s">
        <v>4854</v>
      </c>
      <c r="B190" s="832" t="s">
        <v>4855</v>
      </c>
      <c r="C190" s="832" t="s">
        <v>3464</v>
      </c>
      <c r="D190" s="832" t="s">
        <v>4922</v>
      </c>
      <c r="E190" s="832" t="s">
        <v>4924</v>
      </c>
      <c r="F190" s="849">
        <v>94</v>
      </c>
      <c r="G190" s="849">
        <v>19176</v>
      </c>
      <c r="H190" s="849">
        <v>1.0329670329670331</v>
      </c>
      <c r="I190" s="849">
        <v>204</v>
      </c>
      <c r="J190" s="849">
        <v>91</v>
      </c>
      <c r="K190" s="849">
        <v>18564</v>
      </c>
      <c r="L190" s="849">
        <v>1</v>
      </c>
      <c r="M190" s="849">
        <v>204</v>
      </c>
      <c r="N190" s="849">
        <v>120</v>
      </c>
      <c r="O190" s="849">
        <v>24600</v>
      </c>
      <c r="P190" s="837">
        <v>1.3251454427925016</v>
      </c>
      <c r="Q190" s="850">
        <v>205</v>
      </c>
    </row>
    <row r="191" spans="1:17" ht="14.4" customHeight="1" x14ac:dyDescent="0.3">
      <c r="A191" s="831" t="s">
        <v>4854</v>
      </c>
      <c r="B191" s="832" t="s">
        <v>4855</v>
      </c>
      <c r="C191" s="832" t="s">
        <v>3464</v>
      </c>
      <c r="D191" s="832" t="s">
        <v>4925</v>
      </c>
      <c r="E191" s="832" t="s">
        <v>4926</v>
      </c>
      <c r="F191" s="849">
        <v>1</v>
      </c>
      <c r="G191" s="849">
        <v>163</v>
      </c>
      <c r="H191" s="849"/>
      <c r="I191" s="849">
        <v>163</v>
      </c>
      <c r="J191" s="849"/>
      <c r="K191" s="849"/>
      <c r="L191" s="849"/>
      <c r="M191" s="849"/>
      <c r="N191" s="849"/>
      <c r="O191" s="849"/>
      <c r="P191" s="837"/>
      <c r="Q191" s="850"/>
    </row>
    <row r="192" spans="1:17" ht="14.4" customHeight="1" x14ac:dyDescent="0.3">
      <c r="A192" s="831" t="s">
        <v>4854</v>
      </c>
      <c r="B192" s="832" t="s">
        <v>4855</v>
      </c>
      <c r="C192" s="832" t="s">
        <v>3464</v>
      </c>
      <c r="D192" s="832" t="s">
        <v>4927</v>
      </c>
      <c r="E192" s="832" t="s">
        <v>4928</v>
      </c>
      <c r="F192" s="849">
        <v>2</v>
      </c>
      <c r="G192" s="849">
        <v>4308</v>
      </c>
      <c r="H192" s="849"/>
      <c r="I192" s="849">
        <v>2154</v>
      </c>
      <c r="J192" s="849"/>
      <c r="K192" s="849"/>
      <c r="L192" s="849"/>
      <c r="M192" s="849"/>
      <c r="N192" s="849">
        <v>2</v>
      </c>
      <c r="O192" s="849">
        <v>4312</v>
      </c>
      <c r="P192" s="837"/>
      <c r="Q192" s="850">
        <v>2156</v>
      </c>
    </row>
    <row r="193" spans="1:17" ht="14.4" customHeight="1" x14ac:dyDescent="0.3">
      <c r="A193" s="831" t="s">
        <v>4854</v>
      </c>
      <c r="B193" s="832" t="s">
        <v>4855</v>
      </c>
      <c r="C193" s="832" t="s">
        <v>3464</v>
      </c>
      <c r="D193" s="832" t="s">
        <v>4927</v>
      </c>
      <c r="E193" s="832" t="s">
        <v>4929</v>
      </c>
      <c r="F193" s="849">
        <v>4</v>
      </c>
      <c r="G193" s="849">
        <v>8616</v>
      </c>
      <c r="H193" s="849">
        <v>1.9990719257540603</v>
      </c>
      <c r="I193" s="849">
        <v>2154</v>
      </c>
      <c r="J193" s="849">
        <v>2</v>
      </c>
      <c r="K193" s="849">
        <v>4310</v>
      </c>
      <c r="L193" s="849">
        <v>1</v>
      </c>
      <c r="M193" s="849">
        <v>2155</v>
      </c>
      <c r="N193" s="849">
        <v>2</v>
      </c>
      <c r="O193" s="849">
        <v>4312</v>
      </c>
      <c r="P193" s="837">
        <v>1.0004640371229698</v>
      </c>
      <c r="Q193" s="850">
        <v>2156</v>
      </c>
    </row>
    <row r="194" spans="1:17" ht="14.4" customHeight="1" x14ac:dyDescent="0.3">
      <c r="A194" s="831" t="s">
        <v>4854</v>
      </c>
      <c r="B194" s="832" t="s">
        <v>4855</v>
      </c>
      <c r="C194" s="832" t="s">
        <v>3464</v>
      </c>
      <c r="D194" s="832" t="s">
        <v>4930</v>
      </c>
      <c r="E194" s="832" t="s">
        <v>4902</v>
      </c>
      <c r="F194" s="849"/>
      <c r="G194" s="849"/>
      <c r="H194" s="849"/>
      <c r="I194" s="849"/>
      <c r="J194" s="849"/>
      <c r="K194" s="849"/>
      <c r="L194" s="849"/>
      <c r="M194" s="849"/>
      <c r="N194" s="849">
        <v>2</v>
      </c>
      <c r="O194" s="849">
        <v>3778</v>
      </c>
      <c r="P194" s="837"/>
      <c r="Q194" s="850">
        <v>1889</v>
      </c>
    </row>
    <row r="195" spans="1:17" ht="14.4" customHeight="1" x14ac:dyDescent="0.3">
      <c r="A195" s="831" t="s">
        <v>4854</v>
      </c>
      <c r="B195" s="832" t="s">
        <v>4855</v>
      </c>
      <c r="C195" s="832" t="s">
        <v>3464</v>
      </c>
      <c r="D195" s="832" t="s">
        <v>4931</v>
      </c>
      <c r="E195" s="832" t="s">
        <v>4932</v>
      </c>
      <c r="F195" s="849"/>
      <c r="G195" s="849"/>
      <c r="H195" s="849"/>
      <c r="I195" s="849"/>
      <c r="J195" s="849"/>
      <c r="K195" s="849"/>
      <c r="L195" s="849"/>
      <c r="M195" s="849"/>
      <c r="N195" s="849">
        <v>1</v>
      </c>
      <c r="O195" s="849">
        <v>8462</v>
      </c>
      <c r="P195" s="837"/>
      <c r="Q195" s="850">
        <v>8462</v>
      </c>
    </row>
    <row r="196" spans="1:17" ht="14.4" customHeight="1" x14ac:dyDescent="0.3">
      <c r="A196" s="831" t="s">
        <v>4854</v>
      </c>
      <c r="B196" s="832" t="s">
        <v>4855</v>
      </c>
      <c r="C196" s="832" t="s">
        <v>3464</v>
      </c>
      <c r="D196" s="832" t="s">
        <v>4933</v>
      </c>
      <c r="E196" s="832" t="s">
        <v>4934</v>
      </c>
      <c r="F196" s="849"/>
      <c r="G196" s="849"/>
      <c r="H196" s="849"/>
      <c r="I196" s="849"/>
      <c r="J196" s="849">
        <v>1</v>
      </c>
      <c r="K196" s="849">
        <v>2053</v>
      </c>
      <c r="L196" s="849">
        <v>1</v>
      </c>
      <c r="M196" s="849">
        <v>2053</v>
      </c>
      <c r="N196" s="849"/>
      <c r="O196" s="849"/>
      <c r="P196" s="837"/>
      <c r="Q196" s="850"/>
    </row>
    <row r="197" spans="1:17" ht="14.4" customHeight="1" x14ac:dyDescent="0.3">
      <c r="A197" s="831" t="s">
        <v>4854</v>
      </c>
      <c r="B197" s="832" t="s">
        <v>4855</v>
      </c>
      <c r="C197" s="832" t="s">
        <v>3464</v>
      </c>
      <c r="D197" s="832" t="s">
        <v>4935</v>
      </c>
      <c r="E197" s="832" t="s">
        <v>4936</v>
      </c>
      <c r="F197" s="849">
        <v>3</v>
      </c>
      <c r="G197" s="849">
        <v>849</v>
      </c>
      <c r="H197" s="849">
        <v>3</v>
      </c>
      <c r="I197" s="849">
        <v>283</v>
      </c>
      <c r="J197" s="849">
        <v>1</v>
      </c>
      <c r="K197" s="849">
        <v>283</v>
      </c>
      <c r="L197" s="849">
        <v>1</v>
      </c>
      <c r="M197" s="849">
        <v>283</v>
      </c>
      <c r="N197" s="849">
        <v>1</v>
      </c>
      <c r="O197" s="849">
        <v>284</v>
      </c>
      <c r="P197" s="837">
        <v>1.0035335689045937</v>
      </c>
      <c r="Q197" s="850">
        <v>284</v>
      </c>
    </row>
    <row r="198" spans="1:17" ht="14.4" customHeight="1" x14ac:dyDescent="0.3">
      <c r="A198" s="831" t="s">
        <v>4854</v>
      </c>
      <c r="B198" s="832" t="s">
        <v>4855</v>
      </c>
      <c r="C198" s="832" t="s">
        <v>3464</v>
      </c>
      <c r="D198" s="832" t="s">
        <v>4935</v>
      </c>
      <c r="E198" s="832" t="s">
        <v>4937</v>
      </c>
      <c r="F198" s="849"/>
      <c r="G198" s="849"/>
      <c r="H198" s="849"/>
      <c r="I198" s="849"/>
      <c r="J198" s="849">
        <v>5</v>
      </c>
      <c r="K198" s="849">
        <v>1415</v>
      </c>
      <c r="L198" s="849">
        <v>1</v>
      </c>
      <c r="M198" s="849">
        <v>283</v>
      </c>
      <c r="N198" s="849"/>
      <c r="O198" s="849"/>
      <c r="P198" s="837"/>
      <c r="Q198" s="850"/>
    </row>
    <row r="199" spans="1:17" ht="14.4" customHeight="1" x14ac:dyDescent="0.3">
      <c r="A199" s="831" t="s">
        <v>4854</v>
      </c>
      <c r="B199" s="832" t="s">
        <v>4855</v>
      </c>
      <c r="C199" s="832" t="s">
        <v>3464</v>
      </c>
      <c r="D199" s="832" t="s">
        <v>4938</v>
      </c>
      <c r="E199" s="832" t="s">
        <v>4939</v>
      </c>
      <c r="F199" s="849"/>
      <c r="G199" s="849"/>
      <c r="H199" s="849"/>
      <c r="I199" s="849"/>
      <c r="J199" s="849">
        <v>2</v>
      </c>
      <c r="K199" s="849">
        <v>704</v>
      </c>
      <c r="L199" s="849">
        <v>1</v>
      </c>
      <c r="M199" s="849">
        <v>352</v>
      </c>
      <c r="N199" s="849"/>
      <c r="O199" s="849"/>
      <c r="P199" s="837"/>
      <c r="Q199" s="850"/>
    </row>
    <row r="200" spans="1:17" ht="14.4" customHeight="1" x14ac:dyDescent="0.3">
      <c r="A200" s="831" t="s">
        <v>4940</v>
      </c>
      <c r="B200" s="832" t="s">
        <v>4941</v>
      </c>
      <c r="C200" s="832" t="s">
        <v>3464</v>
      </c>
      <c r="D200" s="832" t="s">
        <v>4942</v>
      </c>
      <c r="E200" s="832" t="s">
        <v>4943</v>
      </c>
      <c r="F200" s="849">
        <v>41</v>
      </c>
      <c r="G200" s="849">
        <v>8651</v>
      </c>
      <c r="H200" s="849">
        <v>10.25</v>
      </c>
      <c r="I200" s="849">
        <v>211</v>
      </c>
      <c r="J200" s="849">
        <v>4</v>
      </c>
      <c r="K200" s="849">
        <v>844</v>
      </c>
      <c r="L200" s="849">
        <v>1</v>
      </c>
      <c r="M200" s="849">
        <v>211</v>
      </c>
      <c r="N200" s="849">
        <v>25</v>
      </c>
      <c r="O200" s="849">
        <v>5300</v>
      </c>
      <c r="P200" s="837">
        <v>6.2796208530805684</v>
      </c>
      <c r="Q200" s="850">
        <v>212</v>
      </c>
    </row>
    <row r="201" spans="1:17" ht="14.4" customHeight="1" x14ac:dyDescent="0.3">
      <c r="A201" s="831" t="s">
        <v>4940</v>
      </c>
      <c r="B201" s="832" t="s">
        <v>4941</v>
      </c>
      <c r="C201" s="832" t="s">
        <v>3464</v>
      </c>
      <c r="D201" s="832" t="s">
        <v>4942</v>
      </c>
      <c r="E201" s="832" t="s">
        <v>4944</v>
      </c>
      <c r="F201" s="849">
        <v>30</v>
      </c>
      <c r="G201" s="849">
        <v>6330</v>
      </c>
      <c r="H201" s="849">
        <v>0.9375</v>
      </c>
      <c r="I201" s="849">
        <v>211</v>
      </c>
      <c r="J201" s="849">
        <v>32</v>
      </c>
      <c r="K201" s="849">
        <v>6752</v>
      </c>
      <c r="L201" s="849">
        <v>1</v>
      </c>
      <c r="M201" s="849">
        <v>211</v>
      </c>
      <c r="N201" s="849">
        <v>19</v>
      </c>
      <c r="O201" s="849">
        <v>4028</v>
      </c>
      <c r="P201" s="837">
        <v>0.59656398104265407</v>
      </c>
      <c r="Q201" s="850">
        <v>212</v>
      </c>
    </row>
    <row r="202" spans="1:17" ht="14.4" customHeight="1" x14ac:dyDescent="0.3">
      <c r="A202" s="831" t="s">
        <v>4940</v>
      </c>
      <c r="B202" s="832" t="s">
        <v>4941</v>
      </c>
      <c r="C202" s="832" t="s">
        <v>3464</v>
      </c>
      <c r="D202" s="832" t="s">
        <v>4945</v>
      </c>
      <c r="E202" s="832" t="s">
        <v>4946</v>
      </c>
      <c r="F202" s="849">
        <v>135</v>
      </c>
      <c r="G202" s="849">
        <v>40635</v>
      </c>
      <c r="H202" s="849"/>
      <c r="I202" s="849">
        <v>301</v>
      </c>
      <c r="J202" s="849"/>
      <c r="K202" s="849"/>
      <c r="L202" s="849"/>
      <c r="M202" s="849"/>
      <c r="N202" s="849">
        <v>52</v>
      </c>
      <c r="O202" s="849">
        <v>15704</v>
      </c>
      <c r="P202" s="837"/>
      <c r="Q202" s="850">
        <v>302</v>
      </c>
    </row>
    <row r="203" spans="1:17" ht="14.4" customHeight="1" x14ac:dyDescent="0.3">
      <c r="A203" s="831" t="s">
        <v>4940</v>
      </c>
      <c r="B203" s="832" t="s">
        <v>4941</v>
      </c>
      <c r="C203" s="832" t="s">
        <v>3464</v>
      </c>
      <c r="D203" s="832" t="s">
        <v>4945</v>
      </c>
      <c r="E203" s="832" t="s">
        <v>4947</v>
      </c>
      <c r="F203" s="849">
        <v>130</v>
      </c>
      <c r="G203" s="849">
        <v>39130</v>
      </c>
      <c r="H203" s="849">
        <v>1.4285714285714286</v>
      </c>
      <c r="I203" s="849">
        <v>301</v>
      </c>
      <c r="J203" s="849">
        <v>91</v>
      </c>
      <c r="K203" s="849">
        <v>27391</v>
      </c>
      <c r="L203" s="849">
        <v>1</v>
      </c>
      <c r="M203" s="849">
        <v>301</v>
      </c>
      <c r="N203" s="849">
        <v>87</v>
      </c>
      <c r="O203" s="849">
        <v>26274</v>
      </c>
      <c r="P203" s="837">
        <v>0.95922018181154389</v>
      </c>
      <c r="Q203" s="850">
        <v>302</v>
      </c>
    </row>
    <row r="204" spans="1:17" ht="14.4" customHeight="1" x14ac:dyDescent="0.3">
      <c r="A204" s="831" t="s">
        <v>4940</v>
      </c>
      <c r="B204" s="832" t="s">
        <v>4941</v>
      </c>
      <c r="C204" s="832" t="s">
        <v>3464</v>
      </c>
      <c r="D204" s="832" t="s">
        <v>4948</v>
      </c>
      <c r="E204" s="832" t="s">
        <v>4949</v>
      </c>
      <c r="F204" s="849">
        <v>157</v>
      </c>
      <c r="G204" s="849">
        <v>21509</v>
      </c>
      <c r="H204" s="849">
        <v>1.1544117647058822</v>
      </c>
      <c r="I204" s="849">
        <v>137</v>
      </c>
      <c r="J204" s="849">
        <v>136</v>
      </c>
      <c r="K204" s="849">
        <v>18632</v>
      </c>
      <c r="L204" s="849">
        <v>1</v>
      </c>
      <c r="M204" s="849">
        <v>137</v>
      </c>
      <c r="N204" s="849">
        <v>140</v>
      </c>
      <c r="O204" s="849">
        <v>19180</v>
      </c>
      <c r="P204" s="837">
        <v>1.0294117647058822</v>
      </c>
      <c r="Q204" s="850">
        <v>137</v>
      </c>
    </row>
    <row r="205" spans="1:17" ht="14.4" customHeight="1" x14ac:dyDescent="0.3">
      <c r="A205" s="831" t="s">
        <v>4940</v>
      </c>
      <c r="B205" s="832" t="s">
        <v>4941</v>
      </c>
      <c r="C205" s="832" t="s">
        <v>3464</v>
      </c>
      <c r="D205" s="832" t="s">
        <v>4950</v>
      </c>
      <c r="E205" s="832" t="s">
        <v>4951</v>
      </c>
      <c r="F205" s="849">
        <v>10</v>
      </c>
      <c r="G205" s="849">
        <v>1730</v>
      </c>
      <c r="H205" s="849">
        <v>3.3333333333333335</v>
      </c>
      <c r="I205" s="849">
        <v>173</v>
      </c>
      <c r="J205" s="849">
        <v>3</v>
      </c>
      <c r="K205" s="849">
        <v>519</v>
      </c>
      <c r="L205" s="849">
        <v>1</v>
      </c>
      <c r="M205" s="849">
        <v>173</v>
      </c>
      <c r="N205" s="849">
        <v>6</v>
      </c>
      <c r="O205" s="849">
        <v>1044</v>
      </c>
      <c r="P205" s="837">
        <v>2.0115606936416186</v>
      </c>
      <c r="Q205" s="850">
        <v>174</v>
      </c>
    </row>
    <row r="206" spans="1:17" ht="14.4" customHeight="1" x14ac:dyDescent="0.3">
      <c r="A206" s="831" t="s">
        <v>4940</v>
      </c>
      <c r="B206" s="832" t="s">
        <v>4941</v>
      </c>
      <c r="C206" s="832" t="s">
        <v>3464</v>
      </c>
      <c r="D206" s="832" t="s">
        <v>4952</v>
      </c>
      <c r="E206" s="832" t="s">
        <v>4953</v>
      </c>
      <c r="F206" s="849">
        <v>21</v>
      </c>
      <c r="G206" s="849">
        <v>8064</v>
      </c>
      <c r="H206" s="849">
        <v>1.9365994236311239</v>
      </c>
      <c r="I206" s="849">
        <v>384</v>
      </c>
      <c r="J206" s="849">
        <v>12</v>
      </c>
      <c r="K206" s="849">
        <v>4164</v>
      </c>
      <c r="L206" s="849">
        <v>1</v>
      </c>
      <c r="M206" s="849">
        <v>347</v>
      </c>
      <c r="N206" s="849">
        <v>6</v>
      </c>
      <c r="O206" s="849">
        <v>2082</v>
      </c>
      <c r="P206" s="837">
        <v>0.5</v>
      </c>
      <c r="Q206" s="850">
        <v>347</v>
      </c>
    </row>
    <row r="207" spans="1:17" ht="14.4" customHeight="1" x14ac:dyDescent="0.3">
      <c r="A207" s="831" t="s">
        <v>4940</v>
      </c>
      <c r="B207" s="832" t="s">
        <v>4941</v>
      </c>
      <c r="C207" s="832" t="s">
        <v>3464</v>
      </c>
      <c r="D207" s="832" t="s">
        <v>4954</v>
      </c>
      <c r="E207" s="832" t="s">
        <v>4955</v>
      </c>
      <c r="F207" s="849">
        <v>13</v>
      </c>
      <c r="G207" s="849">
        <v>3549</v>
      </c>
      <c r="H207" s="849"/>
      <c r="I207" s="849">
        <v>273</v>
      </c>
      <c r="J207" s="849"/>
      <c r="K207" s="849"/>
      <c r="L207" s="849"/>
      <c r="M207" s="849"/>
      <c r="N207" s="849">
        <v>9</v>
      </c>
      <c r="O207" s="849">
        <v>2466</v>
      </c>
      <c r="P207" s="837"/>
      <c r="Q207" s="850">
        <v>274</v>
      </c>
    </row>
    <row r="208" spans="1:17" ht="14.4" customHeight="1" x14ac:dyDescent="0.3">
      <c r="A208" s="831" t="s">
        <v>4940</v>
      </c>
      <c r="B208" s="832" t="s">
        <v>4941</v>
      </c>
      <c r="C208" s="832" t="s">
        <v>3464</v>
      </c>
      <c r="D208" s="832" t="s">
        <v>4954</v>
      </c>
      <c r="E208" s="832" t="s">
        <v>4956</v>
      </c>
      <c r="F208" s="849">
        <v>5</v>
      </c>
      <c r="G208" s="849">
        <v>1365</v>
      </c>
      <c r="H208" s="849"/>
      <c r="I208" s="849">
        <v>273</v>
      </c>
      <c r="J208" s="849"/>
      <c r="K208" s="849"/>
      <c r="L208" s="849"/>
      <c r="M208" s="849"/>
      <c r="N208" s="849">
        <v>4</v>
      </c>
      <c r="O208" s="849">
        <v>1096</v>
      </c>
      <c r="P208" s="837"/>
      <c r="Q208" s="850">
        <v>274</v>
      </c>
    </row>
    <row r="209" spans="1:17" ht="14.4" customHeight="1" x14ac:dyDescent="0.3">
      <c r="A209" s="831" t="s">
        <v>4940</v>
      </c>
      <c r="B209" s="832" t="s">
        <v>4941</v>
      </c>
      <c r="C209" s="832" t="s">
        <v>3464</v>
      </c>
      <c r="D209" s="832" t="s">
        <v>4957</v>
      </c>
      <c r="E209" s="832" t="s">
        <v>4958</v>
      </c>
      <c r="F209" s="849">
        <v>13</v>
      </c>
      <c r="G209" s="849">
        <v>1846</v>
      </c>
      <c r="H209" s="849">
        <v>4.333333333333333</v>
      </c>
      <c r="I209" s="849">
        <v>142</v>
      </c>
      <c r="J209" s="849">
        <v>3</v>
      </c>
      <c r="K209" s="849">
        <v>426</v>
      </c>
      <c r="L209" s="849">
        <v>1</v>
      </c>
      <c r="M209" s="849">
        <v>142</v>
      </c>
      <c r="N209" s="849">
        <v>10</v>
      </c>
      <c r="O209" s="849">
        <v>1420</v>
      </c>
      <c r="P209" s="837">
        <v>3.3333333333333335</v>
      </c>
      <c r="Q209" s="850">
        <v>142</v>
      </c>
    </row>
    <row r="210" spans="1:17" ht="14.4" customHeight="1" x14ac:dyDescent="0.3">
      <c r="A210" s="831" t="s">
        <v>4940</v>
      </c>
      <c r="B210" s="832" t="s">
        <v>4941</v>
      </c>
      <c r="C210" s="832" t="s">
        <v>3464</v>
      </c>
      <c r="D210" s="832" t="s">
        <v>4957</v>
      </c>
      <c r="E210" s="832" t="s">
        <v>4959</v>
      </c>
      <c r="F210" s="849">
        <v>7</v>
      </c>
      <c r="G210" s="849">
        <v>994</v>
      </c>
      <c r="H210" s="849">
        <v>1</v>
      </c>
      <c r="I210" s="849">
        <v>142</v>
      </c>
      <c r="J210" s="849">
        <v>7</v>
      </c>
      <c r="K210" s="849">
        <v>994</v>
      </c>
      <c r="L210" s="849">
        <v>1</v>
      </c>
      <c r="M210" s="849">
        <v>142</v>
      </c>
      <c r="N210" s="849">
        <v>4</v>
      </c>
      <c r="O210" s="849">
        <v>568</v>
      </c>
      <c r="P210" s="837">
        <v>0.5714285714285714</v>
      </c>
      <c r="Q210" s="850">
        <v>142</v>
      </c>
    </row>
    <row r="211" spans="1:17" ht="14.4" customHeight="1" x14ac:dyDescent="0.3">
      <c r="A211" s="831" t="s">
        <v>4940</v>
      </c>
      <c r="B211" s="832" t="s">
        <v>4941</v>
      </c>
      <c r="C211" s="832" t="s">
        <v>3464</v>
      </c>
      <c r="D211" s="832" t="s">
        <v>4960</v>
      </c>
      <c r="E211" s="832" t="s">
        <v>4958</v>
      </c>
      <c r="F211" s="849">
        <v>73</v>
      </c>
      <c r="G211" s="849">
        <v>5694</v>
      </c>
      <c r="H211" s="849">
        <v>1.6976744186046511</v>
      </c>
      <c r="I211" s="849">
        <v>78</v>
      </c>
      <c r="J211" s="849">
        <v>43</v>
      </c>
      <c r="K211" s="849">
        <v>3354</v>
      </c>
      <c r="L211" s="849">
        <v>1</v>
      </c>
      <c r="M211" s="849">
        <v>78</v>
      </c>
      <c r="N211" s="849">
        <v>53</v>
      </c>
      <c r="O211" s="849">
        <v>4134</v>
      </c>
      <c r="P211" s="837">
        <v>1.2325581395348837</v>
      </c>
      <c r="Q211" s="850">
        <v>78</v>
      </c>
    </row>
    <row r="212" spans="1:17" ht="14.4" customHeight="1" x14ac:dyDescent="0.3">
      <c r="A212" s="831" t="s">
        <v>4940</v>
      </c>
      <c r="B212" s="832" t="s">
        <v>4941</v>
      </c>
      <c r="C212" s="832" t="s">
        <v>3464</v>
      </c>
      <c r="D212" s="832" t="s">
        <v>4960</v>
      </c>
      <c r="E212" s="832" t="s">
        <v>4959</v>
      </c>
      <c r="F212" s="849">
        <v>84</v>
      </c>
      <c r="G212" s="849">
        <v>6552</v>
      </c>
      <c r="H212" s="849">
        <v>0.90322580645161288</v>
      </c>
      <c r="I212" s="849">
        <v>78</v>
      </c>
      <c r="J212" s="849">
        <v>93</v>
      </c>
      <c r="K212" s="849">
        <v>7254</v>
      </c>
      <c r="L212" s="849">
        <v>1</v>
      </c>
      <c r="M212" s="849">
        <v>78</v>
      </c>
      <c r="N212" s="849">
        <v>87</v>
      </c>
      <c r="O212" s="849">
        <v>6786</v>
      </c>
      <c r="P212" s="837">
        <v>0.93548387096774188</v>
      </c>
      <c r="Q212" s="850">
        <v>78</v>
      </c>
    </row>
    <row r="213" spans="1:17" ht="14.4" customHeight="1" x14ac:dyDescent="0.3">
      <c r="A213" s="831" t="s">
        <v>4940</v>
      </c>
      <c r="B213" s="832" t="s">
        <v>4941</v>
      </c>
      <c r="C213" s="832" t="s">
        <v>3464</v>
      </c>
      <c r="D213" s="832" t="s">
        <v>4961</v>
      </c>
      <c r="E213" s="832" t="s">
        <v>4962</v>
      </c>
      <c r="F213" s="849">
        <v>20</v>
      </c>
      <c r="G213" s="849">
        <v>6260</v>
      </c>
      <c r="H213" s="849">
        <v>1.9936305732484076</v>
      </c>
      <c r="I213" s="849">
        <v>313</v>
      </c>
      <c r="J213" s="849">
        <v>10</v>
      </c>
      <c r="K213" s="849">
        <v>3140</v>
      </c>
      <c r="L213" s="849">
        <v>1</v>
      </c>
      <c r="M213" s="849">
        <v>314</v>
      </c>
      <c r="N213" s="849">
        <v>14</v>
      </c>
      <c r="O213" s="849">
        <v>4396</v>
      </c>
      <c r="P213" s="837">
        <v>1.4</v>
      </c>
      <c r="Q213" s="850">
        <v>314</v>
      </c>
    </row>
    <row r="214" spans="1:17" ht="14.4" customHeight="1" x14ac:dyDescent="0.3">
      <c r="A214" s="831" t="s">
        <v>4940</v>
      </c>
      <c r="B214" s="832" t="s">
        <v>4941</v>
      </c>
      <c r="C214" s="832" t="s">
        <v>3464</v>
      </c>
      <c r="D214" s="832" t="s">
        <v>4963</v>
      </c>
      <c r="E214" s="832" t="s">
        <v>4964</v>
      </c>
      <c r="F214" s="849">
        <v>7</v>
      </c>
      <c r="G214" s="849">
        <v>3416</v>
      </c>
      <c r="H214" s="849">
        <v>3.4715447154471546</v>
      </c>
      <c r="I214" s="849">
        <v>488</v>
      </c>
      <c r="J214" s="849">
        <v>3</v>
      </c>
      <c r="K214" s="849">
        <v>984</v>
      </c>
      <c r="L214" s="849">
        <v>1</v>
      </c>
      <c r="M214" s="849">
        <v>328</v>
      </c>
      <c r="N214" s="849">
        <v>2</v>
      </c>
      <c r="O214" s="849">
        <v>656</v>
      </c>
      <c r="P214" s="837">
        <v>0.66666666666666663</v>
      </c>
      <c r="Q214" s="850">
        <v>328</v>
      </c>
    </row>
    <row r="215" spans="1:17" ht="14.4" customHeight="1" x14ac:dyDescent="0.3">
      <c r="A215" s="831" t="s">
        <v>4940</v>
      </c>
      <c r="B215" s="832" t="s">
        <v>4941</v>
      </c>
      <c r="C215" s="832" t="s">
        <v>3464</v>
      </c>
      <c r="D215" s="832" t="s">
        <v>4963</v>
      </c>
      <c r="E215" s="832" t="s">
        <v>4965</v>
      </c>
      <c r="F215" s="849">
        <v>14</v>
      </c>
      <c r="G215" s="849">
        <v>6832</v>
      </c>
      <c r="H215" s="849">
        <v>2.3143631436314362</v>
      </c>
      <c r="I215" s="849">
        <v>488</v>
      </c>
      <c r="J215" s="849">
        <v>9</v>
      </c>
      <c r="K215" s="849">
        <v>2952</v>
      </c>
      <c r="L215" s="849">
        <v>1</v>
      </c>
      <c r="M215" s="849">
        <v>328</v>
      </c>
      <c r="N215" s="849">
        <v>4</v>
      </c>
      <c r="O215" s="849">
        <v>1312</v>
      </c>
      <c r="P215" s="837">
        <v>0.44444444444444442</v>
      </c>
      <c r="Q215" s="850">
        <v>328</v>
      </c>
    </row>
    <row r="216" spans="1:17" ht="14.4" customHeight="1" x14ac:dyDescent="0.3">
      <c r="A216" s="831" t="s">
        <v>4940</v>
      </c>
      <c r="B216" s="832" t="s">
        <v>4941</v>
      </c>
      <c r="C216" s="832" t="s">
        <v>3464</v>
      </c>
      <c r="D216" s="832" t="s">
        <v>4966</v>
      </c>
      <c r="E216" s="832" t="s">
        <v>4967</v>
      </c>
      <c r="F216" s="849">
        <v>62</v>
      </c>
      <c r="G216" s="849">
        <v>10106</v>
      </c>
      <c r="H216" s="849">
        <v>1.2653061224489797</v>
      </c>
      <c r="I216" s="849">
        <v>163</v>
      </c>
      <c r="J216" s="849">
        <v>49</v>
      </c>
      <c r="K216" s="849">
        <v>7987</v>
      </c>
      <c r="L216" s="849">
        <v>1</v>
      </c>
      <c r="M216" s="849">
        <v>163</v>
      </c>
      <c r="N216" s="849">
        <v>46</v>
      </c>
      <c r="O216" s="849">
        <v>7498</v>
      </c>
      <c r="P216" s="837">
        <v>0.93877551020408168</v>
      </c>
      <c r="Q216" s="850">
        <v>163</v>
      </c>
    </row>
    <row r="217" spans="1:17" ht="14.4" customHeight="1" x14ac:dyDescent="0.3">
      <c r="A217" s="831" t="s">
        <v>4940</v>
      </c>
      <c r="B217" s="832" t="s">
        <v>4941</v>
      </c>
      <c r="C217" s="832" t="s">
        <v>3464</v>
      </c>
      <c r="D217" s="832" t="s">
        <v>4966</v>
      </c>
      <c r="E217" s="832" t="s">
        <v>4968</v>
      </c>
      <c r="F217" s="849">
        <v>75</v>
      </c>
      <c r="G217" s="849">
        <v>12225</v>
      </c>
      <c r="H217" s="849">
        <v>0.74257425742574257</v>
      </c>
      <c r="I217" s="849">
        <v>163</v>
      </c>
      <c r="J217" s="849">
        <v>101</v>
      </c>
      <c r="K217" s="849">
        <v>16463</v>
      </c>
      <c r="L217" s="849">
        <v>1</v>
      </c>
      <c r="M217" s="849">
        <v>163</v>
      </c>
      <c r="N217" s="849">
        <v>81</v>
      </c>
      <c r="O217" s="849">
        <v>13203</v>
      </c>
      <c r="P217" s="837">
        <v>0.80198019801980203</v>
      </c>
      <c r="Q217" s="850">
        <v>163</v>
      </c>
    </row>
    <row r="218" spans="1:17" ht="14.4" customHeight="1" x14ac:dyDescent="0.3">
      <c r="A218" s="831" t="s">
        <v>4940</v>
      </c>
      <c r="B218" s="832" t="s">
        <v>4941</v>
      </c>
      <c r="C218" s="832" t="s">
        <v>3464</v>
      </c>
      <c r="D218" s="832" t="s">
        <v>4969</v>
      </c>
      <c r="E218" s="832" t="s">
        <v>4943</v>
      </c>
      <c r="F218" s="849">
        <v>212</v>
      </c>
      <c r="G218" s="849">
        <v>15264</v>
      </c>
      <c r="H218" s="849">
        <v>1.7235772357723578</v>
      </c>
      <c r="I218" s="849">
        <v>72</v>
      </c>
      <c r="J218" s="849">
        <v>123</v>
      </c>
      <c r="K218" s="849">
        <v>8856</v>
      </c>
      <c r="L218" s="849">
        <v>1</v>
      </c>
      <c r="M218" s="849">
        <v>72</v>
      </c>
      <c r="N218" s="849">
        <v>156</v>
      </c>
      <c r="O218" s="849">
        <v>11232</v>
      </c>
      <c r="P218" s="837">
        <v>1.2682926829268293</v>
      </c>
      <c r="Q218" s="850">
        <v>72</v>
      </c>
    </row>
    <row r="219" spans="1:17" ht="14.4" customHeight="1" x14ac:dyDescent="0.3">
      <c r="A219" s="831" t="s">
        <v>4940</v>
      </c>
      <c r="B219" s="832" t="s">
        <v>4941</v>
      </c>
      <c r="C219" s="832" t="s">
        <v>3464</v>
      </c>
      <c r="D219" s="832" t="s">
        <v>4969</v>
      </c>
      <c r="E219" s="832" t="s">
        <v>4944</v>
      </c>
      <c r="F219" s="849">
        <v>238</v>
      </c>
      <c r="G219" s="849">
        <v>17136</v>
      </c>
      <c r="H219" s="849">
        <v>0.9296875</v>
      </c>
      <c r="I219" s="849">
        <v>72</v>
      </c>
      <c r="J219" s="849">
        <v>256</v>
      </c>
      <c r="K219" s="849">
        <v>18432</v>
      </c>
      <c r="L219" s="849">
        <v>1</v>
      </c>
      <c r="M219" s="849">
        <v>72</v>
      </c>
      <c r="N219" s="849">
        <v>251</v>
      </c>
      <c r="O219" s="849">
        <v>18072</v>
      </c>
      <c r="P219" s="837">
        <v>0.98046875</v>
      </c>
      <c r="Q219" s="850">
        <v>72</v>
      </c>
    </row>
    <row r="220" spans="1:17" ht="14.4" customHeight="1" x14ac:dyDescent="0.3">
      <c r="A220" s="831" t="s">
        <v>4940</v>
      </c>
      <c r="B220" s="832" t="s">
        <v>4941</v>
      </c>
      <c r="C220" s="832" t="s">
        <v>3464</v>
      </c>
      <c r="D220" s="832" t="s">
        <v>4970</v>
      </c>
      <c r="E220" s="832" t="s">
        <v>4971</v>
      </c>
      <c r="F220" s="849">
        <v>3</v>
      </c>
      <c r="G220" s="849">
        <v>687</v>
      </c>
      <c r="H220" s="849"/>
      <c r="I220" s="849">
        <v>229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4940</v>
      </c>
      <c r="B221" s="832" t="s">
        <v>4941</v>
      </c>
      <c r="C221" s="832" t="s">
        <v>3464</v>
      </c>
      <c r="D221" s="832" t="s">
        <v>4972</v>
      </c>
      <c r="E221" s="832" t="s">
        <v>4973</v>
      </c>
      <c r="F221" s="849">
        <v>9</v>
      </c>
      <c r="G221" s="849">
        <v>10899</v>
      </c>
      <c r="H221" s="849">
        <v>3</v>
      </c>
      <c r="I221" s="849">
        <v>1211</v>
      </c>
      <c r="J221" s="849">
        <v>3</v>
      </c>
      <c r="K221" s="849">
        <v>3633</v>
      </c>
      <c r="L221" s="849">
        <v>1</v>
      </c>
      <c r="M221" s="849">
        <v>1211</v>
      </c>
      <c r="N221" s="849">
        <v>4</v>
      </c>
      <c r="O221" s="849">
        <v>4848</v>
      </c>
      <c r="P221" s="837">
        <v>1.3344343517753923</v>
      </c>
      <c r="Q221" s="850">
        <v>1212</v>
      </c>
    </row>
    <row r="222" spans="1:17" ht="14.4" customHeight="1" x14ac:dyDescent="0.3">
      <c r="A222" s="831" t="s">
        <v>4940</v>
      </c>
      <c r="B222" s="832" t="s">
        <v>4941</v>
      </c>
      <c r="C222" s="832" t="s">
        <v>3464</v>
      </c>
      <c r="D222" s="832" t="s">
        <v>4974</v>
      </c>
      <c r="E222" s="832" t="s">
        <v>4975</v>
      </c>
      <c r="F222" s="849">
        <v>3</v>
      </c>
      <c r="G222" s="849">
        <v>342</v>
      </c>
      <c r="H222" s="849"/>
      <c r="I222" s="849">
        <v>114</v>
      </c>
      <c r="J222" s="849"/>
      <c r="K222" s="849"/>
      <c r="L222" s="849"/>
      <c r="M222" s="849"/>
      <c r="N222" s="849">
        <v>3</v>
      </c>
      <c r="O222" s="849">
        <v>345</v>
      </c>
      <c r="P222" s="837"/>
      <c r="Q222" s="850">
        <v>115</v>
      </c>
    </row>
    <row r="223" spans="1:17" ht="14.4" customHeight="1" x14ac:dyDescent="0.3">
      <c r="A223" s="831" t="s">
        <v>4940</v>
      </c>
      <c r="B223" s="832" t="s">
        <v>4941</v>
      </c>
      <c r="C223" s="832" t="s">
        <v>3464</v>
      </c>
      <c r="D223" s="832" t="s">
        <v>4974</v>
      </c>
      <c r="E223" s="832" t="s">
        <v>4976</v>
      </c>
      <c r="F223" s="849">
        <v>5</v>
      </c>
      <c r="G223" s="849">
        <v>570</v>
      </c>
      <c r="H223" s="849">
        <v>2.5</v>
      </c>
      <c r="I223" s="849">
        <v>114</v>
      </c>
      <c r="J223" s="849">
        <v>2</v>
      </c>
      <c r="K223" s="849">
        <v>228</v>
      </c>
      <c r="L223" s="849">
        <v>1</v>
      </c>
      <c r="M223" s="849">
        <v>114</v>
      </c>
      <c r="N223" s="849">
        <v>2</v>
      </c>
      <c r="O223" s="849">
        <v>230</v>
      </c>
      <c r="P223" s="837">
        <v>1.0087719298245614</v>
      </c>
      <c r="Q223" s="850">
        <v>115</v>
      </c>
    </row>
    <row r="224" spans="1:17" ht="14.4" customHeight="1" x14ac:dyDescent="0.3">
      <c r="A224" s="831" t="s">
        <v>4940</v>
      </c>
      <c r="B224" s="832" t="s">
        <v>4941</v>
      </c>
      <c r="C224" s="832" t="s">
        <v>3464</v>
      </c>
      <c r="D224" s="832" t="s">
        <v>4977</v>
      </c>
      <c r="E224" s="832" t="s">
        <v>4978</v>
      </c>
      <c r="F224" s="849">
        <v>1</v>
      </c>
      <c r="G224" s="849">
        <v>346</v>
      </c>
      <c r="H224" s="849"/>
      <c r="I224" s="849">
        <v>346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4979</v>
      </c>
      <c r="B225" s="832" t="s">
        <v>4980</v>
      </c>
      <c r="C225" s="832" t="s">
        <v>3464</v>
      </c>
      <c r="D225" s="832" t="s">
        <v>4981</v>
      </c>
      <c r="E225" s="832" t="s">
        <v>4982</v>
      </c>
      <c r="F225" s="849">
        <v>26</v>
      </c>
      <c r="G225" s="849">
        <v>1508</v>
      </c>
      <c r="H225" s="849">
        <v>1.1304347826086956</v>
      </c>
      <c r="I225" s="849">
        <v>58</v>
      </c>
      <c r="J225" s="849">
        <v>23</v>
      </c>
      <c r="K225" s="849">
        <v>1334</v>
      </c>
      <c r="L225" s="849">
        <v>1</v>
      </c>
      <c r="M225" s="849">
        <v>58</v>
      </c>
      <c r="N225" s="849">
        <v>18</v>
      </c>
      <c r="O225" s="849">
        <v>1044</v>
      </c>
      <c r="P225" s="837">
        <v>0.78260869565217395</v>
      </c>
      <c r="Q225" s="850">
        <v>58</v>
      </c>
    </row>
    <row r="226" spans="1:17" ht="14.4" customHeight="1" x14ac:dyDescent="0.3">
      <c r="A226" s="831" t="s">
        <v>4979</v>
      </c>
      <c r="B226" s="832" t="s">
        <v>4980</v>
      </c>
      <c r="C226" s="832" t="s">
        <v>3464</v>
      </c>
      <c r="D226" s="832" t="s">
        <v>4983</v>
      </c>
      <c r="E226" s="832" t="s">
        <v>4984</v>
      </c>
      <c r="F226" s="849">
        <v>4</v>
      </c>
      <c r="G226" s="849">
        <v>524</v>
      </c>
      <c r="H226" s="849">
        <v>0.5714285714285714</v>
      </c>
      <c r="I226" s="849">
        <v>131</v>
      </c>
      <c r="J226" s="849">
        <v>7</v>
      </c>
      <c r="K226" s="849">
        <v>917</v>
      </c>
      <c r="L226" s="849">
        <v>1</v>
      </c>
      <c r="M226" s="849">
        <v>131</v>
      </c>
      <c r="N226" s="849">
        <v>2</v>
      </c>
      <c r="O226" s="849">
        <v>264</v>
      </c>
      <c r="P226" s="837">
        <v>0.28789531079607417</v>
      </c>
      <c r="Q226" s="850">
        <v>132</v>
      </c>
    </row>
    <row r="227" spans="1:17" ht="14.4" customHeight="1" x14ac:dyDescent="0.3">
      <c r="A227" s="831" t="s">
        <v>4979</v>
      </c>
      <c r="B227" s="832" t="s">
        <v>4980</v>
      </c>
      <c r="C227" s="832" t="s">
        <v>3464</v>
      </c>
      <c r="D227" s="832" t="s">
        <v>4985</v>
      </c>
      <c r="E227" s="832" t="s">
        <v>4986</v>
      </c>
      <c r="F227" s="849"/>
      <c r="G227" s="849"/>
      <c r="H227" s="849"/>
      <c r="I227" s="849"/>
      <c r="J227" s="849">
        <v>4</v>
      </c>
      <c r="K227" s="849">
        <v>1632</v>
      </c>
      <c r="L227" s="849">
        <v>1</v>
      </c>
      <c r="M227" s="849">
        <v>408</v>
      </c>
      <c r="N227" s="849">
        <v>5</v>
      </c>
      <c r="O227" s="849">
        <v>2040</v>
      </c>
      <c r="P227" s="837">
        <v>1.25</v>
      </c>
      <c r="Q227" s="850">
        <v>408</v>
      </c>
    </row>
    <row r="228" spans="1:17" ht="14.4" customHeight="1" x14ac:dyDescent="0.3">
      <c r="A228" s="831" t="s">
        <v>4979</v>
      </c>
      <c r="B228" s="832" t="s">
        <v>4980</v>
      </c>
      <c r="C228" s="832" t="s">
        <v>3464</v>
      </c>
      <c r="D228" s="832" t="s">
        <v>4985</v>
      </c>
      <c r="E228" s="832" t="s">
        <v>4987</v>
      </c>
      <c r="F228" s="849"/>
      <c r="G228" s="849"/>
      <c r="H228" s="849"/>
      <c r="I228" s="849"/>
      <c r="J228" s="849"/>
      <c r="K228" s="849"/>
      <c r="L228" s="849"/>
      <c r="M228" s="849"/>
      <c r="N228" s="849">
        <v>-5</v>
      </c>
      <c r="O228" s="849">
        <v>-2040</v>
      </c>
      <c r="P228" s="837"/>
      <c r="Q228" s="850">
        <v>408</v>
      </c>
    </row>
    <row r="229" spans="1:17" ht="14.4" customHeight="1" x14ac:dyDescent="0.3">
      <c r="A229" s="831" t="s">
        <v>4979</v>
      </c>
      <c r="B229" s="832" t="s">
        <v>4980</v>
      </c>
      <c r="C229" s="832" t="s">
        <v>3464</v>
      </c>
      <c r="D229" s="832" t="s">
        <v>4988</v>
      </c>
      <c r="E229" s="832" t="s">
        <v>4989</v>
      </c>
      <c r="F229" s="849"/>
      <c r="G229" s="849"/>
      <c r="H229" s="849"/>
      <c r="I229" s="849"/>
      <c r="J229" s="849"/>
      <c r="K229" s="849"/>
      <c r="L229" s="849"/>
      <c r="M229" s="849"/>
      <c r="N229" s="849">
        <v>2</v>
      </c>
      <c r="O229" s="849">
        <v>360</v>
      </c>
      <c r="P229" s="837"/>
      <c r="Q229" s="850">
        <v>180</v>
      </c>
    </row>
    <row r="230" spans="1:17" ht="14.4" customHeight="1" x14ac:dyDescent="0.3">
      <c r="A230" s="831" t="s">
        <v>4979</v>
      </c>
      <c r="B230" s="832" t="s">
        <v>4980</v>
      </c>
      <c r="C230" s="832" t="s">
        <v>3464</v>
      </c>
      <c r="D230" s="832" t="s">
        <v>4988</v>
      </c>
      <c r="E230" s="832" t="s">
        <v>4990</v>
      </c>
      <c r="F230" s="849"/>
      <c r="G230" s="849"/>
      <c r="H230" s="849"/>
      <c r="I230" s="849"/>
      <c r="J230" s="849">
        <v>1</v>
      </c>
      <c r="K230" s="849">
        <v>180</v>
      </c>
      <c r="L230" s="849">
        <v>1</v>
      </c>
      <c r="M230" s="849">
        <v>180</v>
      </c>
      <c r="N230" s="849">
        <v>3</v>
      </c>
      <c r="O230" s="849">
        <v>540</v>
      </c>
      <c r="P230" s="837">
        <v>3</v>
      </c>
      <c r="Q230" s="850">
        <v>180</v>
      </c>
    </row>
    <row r="231" spans="1:17" ht="14.4" customHeight="1" x14ac:dyDescent="0.3">
      <c r="A231" s="831" t="s">
        <v>4979</v>
      </c>
      <c r="B231" s="832" t="s">
        <v>4980</v>
      </c>
      <c r="C231" s="832" t="s">
        <v>3464</v>
      </c>
      <c r="D231" s="832" t="s">
        <v>4991</v>
      </c>
      <c r="E231" s="832" t="s">
        <v>4992</v>
      </c>
      <c r="F231" s="849"/>
      <c r="G231" s="849"/>
      <c r="H231" s="849"/>
      <c r="I231" s="849"/>
      <c r="J231" s="849"/>
      <c r="K231" s="849"/>
      <c r="L231" s="849"/>
      <c r="M231" s="849"/>
      <c r="N231" s="849">
        <v>2</v>
      </c>
      <c r="O231" s="849">
        <v>674</v>
      </c>
      <c r="P231" s="837"/>
      <c r="Q231" s="850">
        <v>337</v>
      </c>
    </row>
    <row r="232" spans="1:17" ht="14.4" customHeight="1" x14ac:dyDescent="0.3">
      <c r="A232" s="831" t="s">
        <v>4979</v>
      </c>
      <c r="B232" s="832" t="s">
        <v>4980</v>
      </c>
      <c r="C232" s="832" t="s">
        <v>3464</v>
      </c>
      <c r="D232" s="832" t="s">
        <v>4991</v>
      </c>
      <c r="E232" s="832" t="s">
        <v>4993</v>
      </c>
      <c r="F232" s="849">
        <v>2</v>
      </c>
      <c r="G232" s="849">
        <v>670</v>
      </c>
      <c r="H232" s="849">
        <v>0.66468253968253965</v>
      </c>
      <c r="I232" s="849">
        <v>335</v>
      </c>
      <c r="J232" s="849">
        <v>3</v>
      </c>
      <c r="K232" s="849">
        <v>1008</v>
      </c>
      <c r="L232" s="849">
        <v>1</v>
      </c>
      <c r="M232" s="849">
        <v>336</v>
      </c>
      <c r="N232" s="849">
        <v>1</v>
      </c>
      <c r="O232" s="849">
        <v>337</v>
      </c>
      <c r="P232" s="837">
        <v>0.3343253968253968</v>
      </c>
      <c r="Q232" s="850">
        <v>337</v>
      </c>
    </row>
    <row r="233" spans="1:17" ht="14.4" customHeight="1" x14ac:dyDescent="0.3">
      <c r="A233" s="831" t="s">
        <v>4979</v>
      </c>
      <c r="B233" s="832" t="s">
        <v>4980</v>
      </c>
      <c r="C233" s="832" t="s">
        <v>3464</v>
      </c>
      <c r="D233" s="832" t="s">
        <v>4994</v>
      </c>
      <c r="E233" s="832" t="s">
        <v>4995</v>
      </c>
      <c r="F233" s="849"/>
      <c r="G233" s="849"/>
      <c r="H233" s="849"/>
      <c r="I233" s="849"/>
      <c r="J233" s="849"/>
      <c r="K233" s="849"/>
      <c r="L233" s="849"/>
      <c r="M233" s="849"/>
      <c r="N233" s="849">
        <v>5</v>
      </c>
      <c r="O233" s="849">
        <v>2295</v>
      </c>
      <c r="P233" s="837"/>
      <c r="Q233" s="850">
        <v>459</v>
      </c>
    </row>
    <row r="234" spans="1:17" ht="14.4" customHeight="1" x14ac:dyDescent="0.3">
      <c r="A234" s="831" t="s">
        <v>4979</v>
      </c>
      <c r="B234" s="832" t="s">
        <v>4980</v>
      </c>
      <c r="C234" s="832" t="s">
        <v>3464</v>
      </c>
      <c r="D234" s="832" t="s">
        <v>4994</v>
      </c>
      <c r="E234" s="832" t="s">
        <v>4996</v>
      </c>
      <c r="F234" s="849"/>
      <c r="G234" s="849"/>
      <c r="H234" s="849"/>
      <c r="I234" s="849"/>
      <c r="J234" s="849">
        <v>5</v>
      </c>
      <c r="K234" s="849">
        <v>2295</v>
      </c>
      <c r="L234" s="849">
        <v>1</v>
      </c>
      <c r="M234" s="849">
        <v>459</v>
      </c>
      <c r="N234" s="849">
        <v>2</v>
      </c>
      <c r="O234" s="849">
        <v>918</v>
      </c>
      <c r="P234" s="837">
        <v>0.4</v>
      </c>
      <c r="Q234" s="850">
        <v>459</v>
      </c>
    </row>
    <row r="235" spans="1:17" ht="14.4" customHeight="1" x14ac:dyDescent="0.3">
      <c r="A235" s="831" t="s">
        <v>4979</v>
      </c>
      <c r="B235" s="832" t="s">
        <v>4980</v>
      </c>
      <c r="C235" s="832" t="s">
        <v>3464</v>
      </c>
      <c r="D235" s="832" t="s">
        <v>4997</v>
      </c>
      <c r="E235" s="832" t="s">
        <v>4998</v>
      </c>
      <c r="F235" s="849"/>
      <c r="G235" s="849"/>
      <c r="H235" s="849"/>
      <c r="I235" s="849"/>
      <c r="J235" s="849">
        <v>6</v>
      </c>
      <c r="K235" s="849">
        <v>2094</v>
      </c>
      <c r="L235" s="849">
        <v>1</v>
      </c>
      <c r="M235" s="849">
        <v>349</v>
      </c>
      <c r="N235" s="849">
        <v>44</v>
      </c>
      <c r="O235" s="849">
        <v>15400</v>
      </c>
      <c r="P235" s="837">
        <v>7.3543457497612224</v>
      </c>
      <c r="Q235" s="850">
        <v>350</v>
      </c>
    </row>
    <row r="236" spans="1:17" ht="14.4" customHeight="1" x14ac:dyDescent="0.3">
      <c r="A236" s="831" t="s">
        <v>4979</v>
      </c>
      <c r="B236" s="832" t="s">
        <v>4980</v>
      </c>
      <c r="C236" s="832" t="s">
        <v>3464</v>
      </c>
      <c r="D236" s="832" t="s">
        <v>4997</v>
      </c>
      <c r="E236" s="832" t="s">
        <v>4999</v>
      </c>
      <c r="F236" s="849">
        <v>29</v>
      </c>
      <c r="G236" s="849">
        <v>10121</v>
      </c>
      <c r="H236" s="849">
        <v>0.70731707317073167</v>
      </c>
      <c r="I236" s="849">
        <v>349</v>
      </c>
      <c r="J236" s="849">
        <v>41</v>
      </c>
      <c r="K236" s="849">
        <v>14309</v>
      </c>
      <c r="L236" s="849">
        <v>1</v>
      </c>
      <c r="M236" s="849">
        <v>349</v>
      </c>
      <c r="N236" s="849">
        <v>8</v>
      </c>
      <c r="O236" s="849">
        <v>2800</v>
      </c>
      <c r="P236" s="837">
        <v>0.19568103990495492</v>
      </c>
      <c r="Q236" s="850">
        <v>350</v>
      </c>
    </row>
    <row r="237" spans="1:17" ht="14.4" customHeight="1" x14ac:dyDescent="0.3">
      <c r="A237" s="831" t="s">
        <v>4979</v>
      </c>
      <c r="B237" s="832" t="s">
        <v>4980</v>
      </c>
      <c r="C237" s="832" t="s">
        <v>3464</v>
      </c>
      <c r="D237" s="832" t="s">
        <v>5000</v>
      </c>
      <c r="E237" s="832" t="s">
        <v>5001</v>
      </c>
      <c r="F237" s="849"/>
      <c r="G237" s="849"/>
      <c r="H237" s="849"/>
      <c r="I237" s="849"/>
      <c r="J237" s="849"/>
      <c r="K237" s="849"/>
      <c r="L237" s="849"/>
      <c r="M237" s="849"/>
      <c r="N237" s="849">
        <v>1</v>
      </c>
      <c r="O237" s="849">
        <v>1655</v>
      </c>
      <c r="P237" s="837"/>
      <c r="Q237" s="850">
        <v>1655</v>
      </c>
    </row>
    <row r="238" spans="1:17" ht="14.4" customHeight="1" x14ac:dyDescent="0.3">
      <c r="A238" s="831" t="s">
        <v>4979</v>
      </c>
      <c r="B238" s="832" t="s">
        <v>4980</v>
      </c>
      <c r="C238" s="832" t="s">
        <v>3464</v>
      </c>
      <c r="D238" s="832" t="s">
        <v>5000</v>
      </c>
      <c r="E238" s="832" t="s">
        <v>5002</v>
      </c>
      <c r="F238" s="849"/>
      <c r="G238" s="849"/>
      <c r="H238" s="849"/>
      <c r="I238" s="849"/>
      <c r="J238" s="849">
        <v>5</v>
      </c>
      <c r="K238" s="849">
        <v>8265</v>
      </c>
      <c r="L238" s="849">
        <v>1</v>
      </c>
      <c r="M238" s="849">
        <v>1653</v>
      </c>
      <c r="N238" s="849"/>
      <c r="O238" s="849"/>
      <c r="P238" s="837"/>
      <c r="Q238" s="850"/>
    </row>
    <row r="239" spans="1:17" ht="14.4" customHeight="1" x14ac:dyDescent="0.3">
      <c r="A239" s="831" t="s">
        <v>4979</v>
      </c>
      <c r="B239" s="832" t="s">
        <v>4980</v>
      </c>
      <c r="C239" s="832" t="s">
        <v>3464</v>
      </c>
      <c r="D239" s="832" t="s">
        <v>5003</v>
      </c>
      <c r="E239" s="832" t="s">
        <v>5004</v>
      </c>
      <c r="F239" s="849"/>
      <c r="G239" s="849"/>
      <c r="H239" s="849"/>
      <c r="I239" s="849"/>
      <c r="J239" s="849">
        <v>1</v>
      </c>
      <c r="K239" s="849">
        <v>6231</v>
      </c>
      <c r="L239" s="849">
        <v>1</v>
      </c>
      <c r="M239" s="849">
        <v>6231</v>
      </c>
      <c r="N239" s="849"/>
      <c r="O239" s="849"/>
      <c r="P239" s="837"/>
      <c r="Q239" s="850"/>
    </row>
    <row r="240" spans="1:17" ht="14.4" customHeight="1" x14ac:dyDescent="0.3">
      <c r="A240" s="831" t="s">
        <v>4979</v>
      </c>
      <c r="B240" s="832" t="s">
        <v>4980</v>
      </c>
      <c r="C240" s="832" t="s">
        <v>3464</v>
      </c>
      <c r="D240" s="832" t="s">
        <v>5005</v>
      </c>
      <c r="E240" s="832" t="s">
        <v>5006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117</v>
      </c>
      <c r="P240" s="837"/>
      <c r="Q240" s="850">
        <v>117</v>
      </c>
    </row>
    <row r="241" spans="1:17" ht="14.4" customHeight="1" x14ac:dyDescent="0.3">
      <c r="A241" s="831" t="s">
        <v>4979</v>
      </c>
      <c r="B241" s="832" t="s">
        <v>4980</v>
      </c>
      <c r="C241" s="832" t="s">
        <v>3464</v>
      </c>
      <c r="D241" s="832" t="s">
        <v>5007</v>
      </c>
      <c r="E241" s="832" t="s">
        <v>5008</v>
      </c>
      <c r="F241" s="849"/>
      <c r="G241" s="849"/>
      <c r="H241" s="849"/>
      <c r="I241" s="849"/>
      <c r="J241" s="849">
        <v>1</v>
      </c>
      <c r="K241" s="849">
        <v>391</v>
      </c>
      <c r="L241" s="849">
        <v>1</v>
      </c>
      <c r="M241" s="849">
        <v>391</v>
      </c>
      <c r="N241" s="849"/>
      <c r="O241" s="849"/>
      <c r="P241" s="837"/>
      <c r="Q241" s="850"/>
    </row>
    <row r="242" spans="1:17" ht="14.4" customHeight="1" x14ac:dyDescent="0.3">
      <c r="A242" s="831" t="s">
        <v>4979</v>
      </c>
      <c r="B242" s="832" t="s">
        <v>4980</v>
      </c>
      <c r="C242" s="832" t="s">
        <v>3464</v>
      </c>
      <c r="D242" s="832" t="s">
        <v>5009</v>
      </c>
      <c r="E242" s="832" t="s">
        <v>5010</v>
      </c>
      <c r="F242" s="849"/>
      <c r="G242" s="849"/>
      <c r="H242" s="849"/>
      <c r="I242" s="849"/>
      <c r="J242" s="849"/>
      <c r="K242" s="849"/>
      <c r="L242" s="849"/>
      <c r="M242" s="849"/>
      <c r="N242" s="849">
        <v>1</v>
      </c>
      <c r="O242" s="849">
        <v>38</v>
      </c>
      <c r="P242" s="837"/>
      <c r="Q242" s="850">
        <v>38</v>
      </c>
    </row>
    <row r="243" spans="1:17" ht="14.4" customHeight="1" x14ac:dyDescent="0.3">
      <c r="A243" s="831" t="s">
        <v>4979</v>
      </c>
      <c r="B243" s="832" t="s">
        <v>4980</v>
      </c>
      <c r="C243" s="832" t="s">
        <v>3464</v>
      </c>
      <c r="D243" s="832" t="s">
        <v>5011</v>
      </c>
      <c r="E243" s="832" t="s">
        <v>5012</v>
      </c>
      <c r="F243" s="849"/>
      <c r="G243" s="849"/>
      <c r="H243" s="849"/>
      <c r="I243" s="849"/>
      <c r="J243" s="849">
        <v>1</v>
      </c>
      <c r="K243" s="849">
        <v>705</v>
      </c>
      <c r="L243" s="849">
        <v>1</v>
      </c>
      <c r="M243" s="849">
        <v>705</v>
      </c>
      <c r="N243" s="849"/>
      <c r="O243" s="849"/>
      <c r="P243" s="837"/>
      <c r="Q243" s="850"/>
    </row>
    <row r="244" spans="1:17" ht="14.4" customHeight="1" x14ac:dyDescent="0.3">
      <c r="A244" s="831" t="s">
        <v>4979</v>
      </c>
      <c r="B244" s="832" t="s">
        <v>4980</v>
      </c>
      <c r="C244" s="832" t="s">
        <v>3464</v>
      </c>
      <c r="D244" s="832" t="s">
        <v>5013</v>
      </c>
      <c r="E244" s="832" t="s">
        <v>5014</v>
      </c>
      <c r="F244" s="849">
        <v>4</v>
      </c>
      <c r="G244" s="849">
        <v>1216</v>
      </c>
      <c r="H244" s="849">
        <v>1.3289617486338798</v>
      </c>
      <c r="I244" s="849">
        <v>304</v>
      </c>
      <c r="J244" s="849">
        <v>3</v>
      </c>
      <c r="K244" s="849">
        <v>915</v>
      </c>
      <c r="L244" s="849">
        <v>1</v>
      </c>
      <c r="M244" s="849">
        <v>305</v>
      </c>
      <c r="N244" s="849">
        <v>12</v>
      </c>
      <c r="O244" s="849">
        <v>3660</v>
      </c>
      <c r="P244" s="837">
        <v>4</v>
      </c>
      <c r="Q244" s="850">
        <v>305</v>
      </c>
    </row>
    <row r="245" spans="1:17" ht="14.4" customHeight="1" x14ac:dyDescent="0.3">
      <c r="A245" s="831" t="s">
        <v>4979</v>
      </c>
      <c r="B245" s="832" t="s">
        <v>4980</v>
      </c>
      <c r="C245" s="832" t="s">
        <v>3464</v>
      </c>
      <c r="D245" s="832" t="s">
        <v>5013</v>
      </c>
      <c r="E245" s="832" t="s">
        <v>5015</v>
      </c>
      <c r="F245" s="849">
        <v>9</v>
      </c>
      <c r="G245" s="849">
        <v>2736</v>
      </c>
      <c r="H245" s="849">
        <v>0.81549925484351715</v>
      </c>
      <c r="I245" s="849">
        <v>304</v>
      </c>
      <c r="J245" s="849">
        <v>11</v>
      </c>
      <c r="K245" s="849">
        <v>3355</v>
      </c>
      <c r="L245" s="849">
        <v>1</v>
      </c>
      <c r="M245" s="849">
        <v>305</v>
      </c>
      <c r="N245" s="849">
        <v>15</v>
      </c>
      <c r="O245" s="849">
        <v>4575</v>
      </c>
      <c r="P245" s="837">
        <v>1.3636363636363635</v>
      </c>
      <c r="Q245" s="850">
        <v>305</v>
      </c>
    </row>
    <row r="246" spans="1:17" ht="14.4" customHeight="1" x14ac:dyDescent="0.3">
      <c r="A246" s="831" t="s">
        <v>4979</v>
      </c>
      <c r="B246" s="832" t="s">
        <v>4980</v>
      </c>
      <c r="C246" s="832" t="s">
        <v>3464</v>
      </c>
      <c r="D246" s="832" t="s">
        <v>5016</v>
      </c>
      <c r="E246" s="832" t="s">
        <v>5017</v>
      </c>
      <c r="F246" s="849"/>
      <c r="G246" s="849"/>
      <c r="H246" s="849"/>
      <c r="I246" s="849"/>
      <c r="J246" s="849">
        <v>5</v>
      </c>
      <c r="K246" s="849">
        <v>2470</v>
      </c>
      <c r="L246" s="849">
        <v>1</v>
      </c>
      <c r="M246" s="849">
        <v>494</v>
      </c>
      <c r="N246" s="849">
        <v>3</v>
      </c>
      <c r="O246" s="849">
        <v>1485</v>
      </c>
      <c r="P246" s="837">
        <v>0.60121457489878538</v>
      </c>
      <c r="Q246" s="850">
        <v>495</v>
      </c>
    </row>
    <row r="247" spans="1:17" ht="14.4" customHeight="1" x14ac:dyDescent="0.3">
      <c r="A247" s="831" t="s">
        <v>4979</v>
      </c>
      <c r="B247" s="832" t="s">
        <v>4980</v>
      </c>
      <c r="C247" s="832" t="s">
        <v>3464</v>
      </c>
      <c r="D247" s="832" t="s">
        <v>5016</v>
      </c>
      <c r="E247" s="832" t="s">
        <v>5018</v>
      </c>
      <c r="F247" s="849">
        <v>4</v>
      </c>
      <c r="G247" s="849">
        <v>1976</v>
      </c>
      <c r="H247" s="849">
        <v>0.66666666666666663</v>
      </c>
      <c r="I247" s="849">
        <v>494</v>
      </c>
      <c r="J247" s="849">
        <v>6</v>
      </c>
      <c r="K247" s="849">
        <v>2964</v>
      </c>
      <c r="L247" s="849">
        <v>1</v>
      </c>
      <c r="M247" s="849">
        <v>494</v>
      </c>
      <c r="N247" s="849">
        <v>-1</v>
      </c>
      <c r="O247" s="849">
        <v>-495</v>
      </c>
      <c r="P247" s="837">
        <v>-0.16700404858299595</v>
      </c>
      <c r="Q247" s="850">
        <v>495</v>
      </c>
    </row>
    <row r="248" spans="1:17" ht="14.4" customHeight="1" x14ac:dyDescent="0.3">
      <c r="A248" s="831" t="s">
        <v>4979</v>
      </c>
      <c r="B248" s="832" t="s">
        <v>4980</v>
      </c>
      <c r="C248" s="832" t="s">
        <v>3464</v>
      </c>
      <c r="D248" s="832" t="s">
        <v>5019</v>
      </c>
      <c r="E248" s="832" t="s">
        <v>5020</v>
      </c>
      <c r="F248" s="849">
        <v>17</v>
      </c>
      <c r="G248" s="849">
        <v>6290</v>
      </c>
      <c r="H248" s="849">
        <v>0.77272727272727271</v>
      </c>
      <c r="I248" s="849">
        <v>370</v>
      </c>
      <c r="J248" s="849">
        <v>22</v>
      </c>
      <c r="K248" s="849">
        <v>8140</v>
      </c>
      <c r="L248" s="849">
        <v>1</v>
      </c>
      <c r="M248" s="849">
        <v>370</v>
      </c>
      <c r="N248" s="849">
        <v>25</v>
      </c>
      <c r="O248" s="849">
        <v>9275</v>
      </c>
      <c r="P248" s="837">
        <v>1.1394348894348894</v>
      </c>
      <c r="Q248" s="850">
        <v>371</v>
      </c>
    </row>
    <row r="249" spans="1:17" ht="14.4" customHeight="1" x14ac:dyDescent="0.3">
      <c r="A249" s="831" t="s">
        <v>4979</v>
      </c>
      <c r="B249" s="832" t="s">
        <v>4980</v>
      </c>
      <c r="C249" s="832" t="s">
        <v>3464</v>
      </c>
      <c r="D249" s="832" t="s">
        <v>5021</v>
      </c>
      <c r="E249" s="832" t="s">
        <v>5022</v>
      </c>
      <c r="F249" s="849">
        <v>1</v>
      </c>
      <c r="G249" s="849">
        <v>125</v>
      </c>
      <c r="H249" s="849"/>
      <c r="I249" s="849">
        <v>125</v>
      </c>
      <c r="J249" s="849"/>
      <c r="K249" s="849"/>
      <c r="L249" s="849"/>
      <c r="M249" s="849"/>
      <c r="N249" s="849">
        <v>1</v>
      </c>
      <c r="O249" s="849">
        <v>126</v>
      </c>
      <c r="P249" s="837"/>
      <c r="Q249" s="850">
        <v>126</v>
      </c>
    </row>
    <row r="250" spans="1:17" ht="14.4" customHeight="1" x14ac:dyDescent="0.3">
      <c r="A250" s="831" t="s">
        <v>4979</v>
      </c>
      <c r="B250" s="832" t="s">
        <v>4980</v>
      </c>
      <c r="C250" s="832" t="s">
        <v>3464</v>
      </c>
      <c r="D250" s="832" t="s">
        <v>5023</v>
      </c>
      <c r="E250" s="832" t="s">
        <v>5024</v>
      </c>
      <c r="F250" s="849"/>
      <c r="G250" s="849"/>
      <c r="H250" s="849"/>
      <c r="I250" s="849"/>
      <c r="J250" s="849">
        <v>1</v>
      </c>
      <c r="K250" s="849">
        <v>495</v>
      </c>
      <c r="L250" s="849">
        <v>1</v>
      </c>
      <c r="M250" s="849">
        <v>495</v>
      </c>
      <c r="N250" s="849">
        <v>1</v>
      </c>
      <c r="O250" s="849">
        <v>496</v>
      </c>
      <c r="P250" s="837">
        <v>1.002020202020202</v>
      </c>
      <c r="Q250" s="850">
        <v>496</v>
      </c>
    </row>
    <row r="251" spans="1:17" ht="14.4" customHeight="1" x14ac:dyDescent="0.3">
      <c r="A251" s="831" t="s">
        <v>4979</v>
      </c>
      <c r="B251" s="832" t="s">
        <v>4980</v>
      </c>
      <c r="C251" s="832" t="s">
        <v>3464</v>
      </c>
      <c r="D251" s="832" t="s">
        <v>5025</v>
      </c>
      <c r="E251" s="832" t="s">
        <v>5026</v>
      </c>
      <c r="F251" s="849"/>
      <c r="G251" s="849"/>
      <c r="H251" s="849"/>
      <c r="I251" s="849"/>
      <c r="J251" s="849">
        <v>2</v>
      </c>
      <c r="K251" s="849">
        <v>912</v>
      </c>
      <c r="L251" s="849">
        <v>1</v>
      </c>
      <c r="M251" s="849">
        <v>456</v>
      </c>
      <c r="N251" s="849">
        <v>2</v>
      </c>
      <c r="O251" s="849">
        <v>916</v>
      </c>
      <c r="P251" s="837">
        <v>1.0043859649122806</v>
      </c>
      <c r="Q251" s="850">
        <v>458</v>
      </c>
    </row>
    <row r="252" spans="1:17" ht="14.4" customHeight="1" x14ac:dyDescent="0.3">
      <c r="A252" s="831" t="s">
        <v>4979</v>
      </c>
      <c r="B252" s="832" t="s">
        <v>4980</v>
      </c>
      <c r="C252" s="832" t="s">
        <v>3464</v>
      </c>
      <c r="D252" s="832" t="s">
        <v>5027</v>
      </c>
      <c r="E252" s="832" t="s">
        <v>5028</v>
      </c>
      <c r="F252" s="849"/>
      <c r="G252" s="849"/>
      <c r="H252" s="849"/>
      <c r="I252" s="849"/>
      <c r="J252" s="849"/>
      <c r="K252" s="849"/>
      <c r="L252" s="849"/>
      <c r="M252" s="849"/>
      <c r="N252" s="849">
        <v>6</v>
      </c>
      <c r="O252" s="849">
        <v>348</v>
      </c>
      <c r="P252" s="837"/>
      <c r="Q252" s="850">
        <v>58</v>
      </c>
    </row>
    <row r="253" spans="1:17" ht="14.4" customHeight="1" x14ac:dyDescent="0.3">
      <c r="A253" s="831" t="s">
        <v>4979</v>
      </c>
      <c r="B253" s="832" t="s">
        <v>4980</v>
      </c>
      <c r="C253" s="832" t="s">
        <v>3464</v>
      </c>
      <c r="D253" s="832" t="s">
        <v>5027</v>
      </c>
      <c r="E253" s="832" t="s">
        <v>5029</v>
      </c>
      <c r="F253" s="849">
        <v>6</v>
      </c>
      <c r="G253" s="849">
        <v>348</v>
      </c>
      <c r="H253" s="849">
        <v>0.54545454545454541</v>
      </c>
      <c r="I253" s="849">
        <v>58</v>
      </c>
      <c r="J253" s="849">
        <v>11</v>
      </c>
      <c r="K253" s="849">
        <v>638</v>
      </c>
      <c r="L253" s="849">
        <v>1</v>
      </c>
      <c r="M253" s="849">
        <v>58</v>
      </c>
      <c r="N253" s="849">
        <v>11</v>
      </c>
      <c r="O253" s="849">
        <v>638</v>
      </c>
      <c r="P253" s="837">
        <v>1</v>
      </c>
      <c r="Q253" s="850">
        <v>58</v>
      </c>
    </row>
    <row r="254" spans="1:17" ht="14.4" customHeight="1" x14ac:dyDescent="0.3">
      <c r="A254" s="831" t="s">
        <v>4979</v>
      </c>
      <c r="B254" s="832" t="s">
        <v>4980</v>
      </c>
      <c r="C254" s="832" t="s">
        <v>3464</v>
      </c>
      <c r="D254" s="832" t="s">
        <v>5030</v>
      </c>
      <c r="E254" s="832" t="s">
        <v>5031</v>
      </c>
      <c r="F254" s="849">
        <v>43</v>
      </c>
      <c r="G254" s="849">
        <v>7525</v>
      </c>
      <c r="H254" s="849">
        <v>0.32888986013986016</v>
      </c>
      <c r="I254" s="849">
        <v>175</v>
      </c>
      <c r="J254" s="849">
        <v>130</v>
      </c>
      <c r="K254" s="849">
        <v>22880</v>
      </c>
      <c r="L254" s="849">
        <v>1</v>
      </c>
      <c r="M254" s="849">
        <v>176</v>
      </c>
      <c r="N254" s="849">
        <v>31</v>
      </c>
      <c r="O254" s="849">
        <v>5456</v>
      </c>
      <c r="P254" s="837">
        <v>0.23846153846153847</v>
      </c>
      <c r="Q254" s="850">
        <v>176</v>
      </c>
    </row>
    <row r="255" spans="1:17" ht="14.4" customHeight="1" x14ac:dyDescent="0.3">
      <c r="A255" s="831" t="s">
        <v>4979</v>
      </c>
      <c r="B255" s="832" t="s">
        <v>4980</v>
      </c>
      <c r="C255" s="832" t="s">
        <v>3464</v>
      </c>
      <c r="D255" s="832" t="s">
        <v>5032</v>
      </c>
      <c r="E255" s="832" t="s">
        <v>5033</v>
      </c>
      <c r="F255" s="849"/>
      <c r="G255" s="849"/>
      <c r="H255" s="849"/>
      <c r="I255" s="849"/>
      <c r="J255" s="849">
        <v>2</v>
      </c>
      <c r="K255" s="849">
        <v>170</v>
      </c>
      <c r="L255" s="849">
        <v>1</v>
      </c>
      <c r="M255" s="849">
        <v>85</v>
      </c>
      <c r="N255" s="849"/>
      <c r="O255" s="849"/>
      <c r="P255" s="837"/>
      <c r="Q255" s="850"/>
    </row>
    <row r="256" spans="1:17" ht="14.4" customHeight="1" x14ac:dyDescent="0.3">
      <c r="A256" s="831" t="s">
        <v>4979</v>
      </c>
      <c r="B256" s="832" t="s">
        <v>4980</v>
      </c>
      <c r="C256" s="832" t="s">
        <v>3464</v>
      </c>
      <c r="D256" s="832" t="s">
        <v>5034</v>
      </c>
      <c r="E256" s="832" t="s">
        <v>5035</v>
      </c>
      <c r="F256" s="849">
        <v>2</v>
      </c>
      <c r="G256" s="849">
        <v>338</v>
      </c>
      <c r="H256" s="849"/>
      <c r="I256" s="849">
        <v>169</v>
      </c>
      <c r="J256" s="849"/>
      <c r="K256" s="849"/>
      <c r="L256" s="849"/>
      <c r="M256" s="849"/>
      <c r="N256" s="849">
        <v>7</v>
      </c>
      <c r="O256" s="849">
        <v>1190</v>
      </c>
      <c r="P256" s="837"/>
      <c r="Q256" s="850">
        <v>170</v>
      </c>
    </row>
    <row r="257" spans="1:17" ht="14.4" customHeight="1" x14ac:dyDescent="0.3">
      <c r="A257" s="831" t="s">
        <v>4979</v>
      </c>
      <c r="B257" s="832" t="s">
        <v>4980</v>
      </c>
      <c r="C257" s="832" t="s">
        <v>3464</v>
      </c>
      <c r="D257" s="832" t="s">
        <v>5034</v>
      </c>
      <c r="E257" s="832" t="s">
        <v>5036</v>
      </c>
      <c r="F257" s="849">
        <v>6</v>
      </c>
      <c r="G257" s="849">
        <v>1014</v>
      </c>
      <c r="H257" s="849">
        <v>1.9882352941176471</v>
      </c>
      <c r="I257" s="849">
        <v>169</v>
      </c>
      <c r="J257" s="849">
        <v>3</v>
      </c>
      <c r="K257" s="849">
        <v>510</v>
      </c>
      <c r="L257" s="849">
        <v>1</v>
      </c>
      <c r="M257" s="849">
        <v>170</v>
      </c>
      <c r="N257" s="849">
        <v>2</v>
      </c>
      <c r="O257" s="849">
        <v>340</v>
      </c>
      <c r="P257" s="837">
        <v>0.66666666666666663</v>
      </c>
      <c r="Q257" s="850">
        <v>170</v>
      </c>
    </row>
    <row r="258" spans="1:17" ht="14.4" customHeight="1" x14ac:dyDescent="0.3">
      <c r="A258" s="831" t="s">
        <v>4979</v>
      </c>
      <c r="B258" s="832" t="s">
        <v>4980</v>
      </c>
      <c r="C258" s="832" t="s">
        <v>3464</v>
      </c>
      <c r="D258" s="832" t="s">
        <v>5037</v>
      </c>
      <c r="E258" s="832" t="s">
        <v>5038</v>
      </c>
      <c r="F258" s="849"/>
      <c r="G258" s="849"/>
      <c r="H258" s="849"/>
      <c r="I258" s="849"/>
      <c r="J258" s="849">
        <v>1</v>
      </c>
      <c r="K258" s="849">
        <v>264</v>
      </c>
      <c r="L258" s="849">
        <v>1</v>
      </c>
      <c r="M258" s="849">
        <v>264</v>
      </c>
      <c r="N258" s="849"/>
      <c r="O258" s="849"/>
      <c r="P258" s="837"/>
      <c r="Q258" s="850"/>
    </row>
    <row r="259" spans="1:17" ht="14.4" customHeight="1" x14ac:dyDescent="0.3">
      <c r="A259" s="831" t="s">
        <v>4979</v>
      </c>
      <c r="B259" s="832" t="s">
        <v>4980</v>
      </c>
      <c r="C259" s="832" t="s">
        <v>3464</v>
      </c>
      <c r="D259" s="832" t="s">
        <v>5039</v>
      </c>
      <c r="E259" s="832" t="s">
        <v>5040</v>
      </c>
      <c r="F259" s="849"/>
      <c r="G259" s="849"/>
      <c r="H259" s="849"/>
      <c r="I259" s="849"/>
      <c r="J259" s="849">
        <v>1</v>
      </c>
      <c r="K259" s="849">
        <v>2131</v>
      </c>
      <c r="L259" s="849">
        <v>1</v>
      </c>
      <c r="M259" s="849">
        <v>2131</v>
      </c>
      <c r="N259" s="849">
        <v>4</v>
      </c>
      <c r="O259" s="849">
        <v>8536</v>
      </c>
      <c r="P259" s="837">
        <v>4.0056311590802443</v>
      </c>
      <c r="Q259" s="850">
        <v>2134</v>
      </c>
    </row>
    <row r="260" spans="1:17" ht="14.4" customHeight="1" x14ac:dyDescent="0.3">
      <c r="A260" s="831" t="s">
        <v>4979</v>
      </c>
      <c r="B260" s="832" t="s">
        <v>4980</v>
      </c>
      <c r="C260" s="832" t="s">
        <v>3464</v>
      </c>
      <c r="D260" s="832" t="s">
        <v>5039</v>
      </c>
      <c r="E260" s="832" t="s">
        <v>5041</v>
      </c>
      <c r="F260" s="849"/>
      <c r="G260" s="849"/>
      <c r="H260" s="849"/>
      <c r="I260" s="849"/>
      <c r="J260" s="849"/>
      <c r="K260" s="849"/>
      <c r="L260" s="849"/>
      <c r="M260" s="849"/>
      <c r="N260" s="849">
        <v>4</v>
      </c>
      <c r="O260" s="849">
        <v>8536</v>
      </c>
      <c r="P260" s="837"/>
      <c r="Q260" s="850">
        <v>2134</v>
      </c>
    </row>
    <row r="261" spans="1:17" ht="14.4" customHeight="1" x14ac:dyDescent="0.3">
      <c r="A261" s="831" t="s">
        <v>4979</v>
      </c>
      <c r="B261" s="832" t="s">
        <v>4980</v>
      </c>
      <c r="C261" s="832" t="s">
        <v>3464</v>
      </c>
      <c r="D261" s="832" t="s">
        <v>5042</v>
      </c>
      <c r="E261" s="832" t="s">
        <v>5043</v>
      </c>
      <c r="F261" s="849"/>
      <c r="G261" s="849"/>
      <c r="H261" s="849"/>
      <c r="I261" s="849"/>
      <c r="J261" s="849">
        <v>4</v>
      </c>
      <c r="K261" s="849">
        <v>968</v>
      </c>
      <c r="L261" s="849">
        <v>1</v>
      </c>
      <c r="M261" s="849">
        <v>242</v>
      </c>
      <c r="N261" s="849">
        <v>1</v>
      </c>
      <c r="O261" s="849">
        <v>243</v>
      </c>
      <c r="P261" s="837">
        <v>0.25103305785123969</v>
      </c>
      <c r="Q261" s="850">
        <v>243</v>
      </c>
    </row>
    <row r="262" spans="1:17" ht="14.4" customHeight="1" x14ac:dyDescent="0.3">
      <c r="A262" s="831" t="s">
        <v>4979</v>
      </c>
      <c r="B262" s="832" t="s">
        <v>4980</v>
      </c>
      <c r="C262" s="832" t="s">
        <v>3464</v>
      </c>
      <c r="D262" s="832" t="s">
        <v>5044</v>
      </c>
      <c r="E262" s="832" t="s">
        <v>5045</v>
      </c>
      <c r="F262" s="849"/>
      <c r="G262" s="849"/>
      <c r="H262" s="849"/>
      <c r="I262" s="849"/>
      <c r="J262" s="849">
        <v>2</v>
      </c>
      <c r="K262" s="849">
        <v>10440</v>
      </c>
      <c r="L262" s="849">
        <v>1</v>
      </c>
      <c r="M262" s="849">
        <v>5220</v>
      </c>
      <c r="N262" s="849"/>
      <c r="O262" s="849"/>
      <c r="P262" s="837"/>
      <c r="Q262" s="850"/>
    </row>
    <row r="263" spans="1:17" ht="14.4" customHeight="1" x14ac:dyDescent="0.3">
      <c r="A263" s="831" t="s">
        <v>4979</v>
      </c>
      <c r="B263" s="832" t="s">
        <v>4980</v>
      </c>
      <c r="C263" s="832" t="s">
        <v>3464</v>
      </c>
      <c r="D263" s="832" t="s">
        <v>5046</v>
      </c>
      <c r="E263" s="832" t="s">
        <v>5047</v>
      </c>
      <c r="F263" s="849"/>
      <c r="G263" s="849"/>
      <c r="H263" s="849"/>
      <c r="I263" s="849"/>
      <c r="J263" s="849"/>
      <c r="K263" s="849"/>
      <c r="L263" s="849"/>
      <c r="M263" s="849"/>
      <c r="N263" s="849">
        <v>2</v>
      </c>
      <c r="O263" s="849">
        <v>9558</v>
      </c>
      <c r="P263" s="837"/>
      <c r="Q263" s="850">
        <v>4779</v>
      </c>
    </row>
    <row r="264" spans="1:17" ht="14.4" customHeight="1" x14ac:dyDescent="0.3">
      <c r="A264" s="831" t="s">
        <v>4979</v>
      </c>
      <c r="B264" s="832" t="s">
        <v>4980</v>
      </c>
      <c r="C264" s="832" t="s">
        <v>3464</v>
      </c>
      <c r="D264" s="832" t="s">
        <v>5046</v>
      </c>
      <c r="E264" s="832" t="s">
        <v>5048</v>
      </c>
      <c r="F264" s="849"/>
      <c r="G264" s="849"/>
      <c r="H264" s="849"/>
      <c r="I264" s="849"/>
      <c r="J264" s="849"/>
      <c r="K264" s="849"/>
      <c r="L264" s="849"/>
      <c r="M264" s="849"/>
      <c r="N264" s="849">
        <v>-2</v>
      </c>
      <c r="O264" s="849">
        <v>-9558</v>
      </c>
      <c r="P264" s="837"/>
      <c r="Q264" s="850">
        <v>4779</v>
      </c>
    </row>
    <row r="265" spans="1:17" ht="14.4" customHeight="1" x14ac:dyDescent="0.3">
      <c r="A265" s="831" t="s">
        <v>4979</v>
      </c>
      <c r="B265" s="832" t="s">
        <v>4980</v>
      </c>
      <c r="C265" s="832" t="s">
        <v>3464</v>
      </c>
      <c r="D265" s="832" t="s">
        <v>5049</v>
      </c>
      <c r="E265" s="832" t="s">
        <v>5050</v>
      </c>
      <c r="F265" s="849"/>
      <c r="G265" s="849"/>
      <c r="H265" s="849"/>
      <c r="I265" s="849"/>
      <c r="J265" s="849"/>
      <c r="K265" s="849"/>
      <c r="L265" s="849"/>
      <c r="M265" s="849"/>
      <c r="N265" s="849">
        <v>0</v>
      </c>
      <c r="O265" s="849">
        <v>0</v>
      </c>
      <c r="P265" s="837"/>
      <c r="Q265" s="850"/>
    </row>
    <row r="266" spans="1:17" ht="14.4" customHeight="1" x14ac:dyDescent="0.3">
      <c r="A266" s="831" t="s">
        <v>5051</v>
      </c>
      <c r="B266" s="832" t="s">
        <v>5052</v>
      </c>
      <c r="C266" s="832" t="s">
        <v>3464</v>
      </c>
      <c r="D266" s="832" t="s">
        <v>5053</v>
      </c>
      <c r="E266" s="832" t="s">
        <v>5054</v>
      </c>
      <c r="F266" s="849">
        <v>509</v>
      </c>
      <c r="G266" s="849">
        <v>88057</v>
      </c>
      <c r="H266" s="849">
        <v>0.92883211678832112</v>
      </c>
      <c r="I266" s="849">
        <v>173</v>
      </c>
      <c r="J266" s="849">
        <v>548</v>
      </c>
      <c r="K266" s="849">
        <v>94804</v>
      </c>
      <c r="L266" s="849">
        <v>1</v>
      </c>
      <c r="M266" s="849">
        <v>173</v>
      </c>
      <c r="N266" s="849">
        <v>549</v>
      </c>
      <c r="O266" s="849">
        <v>95526</v>
      </c>
      <c r="P266" s="837">
        <v>1.0076157124171976</v>
      </c>
      <c r="Q266" s="850">
        <v>174</v>
      </c>
    </row>
    <row r="267" spans="1:17" ht="14.4" customHeight="1" x14ac:dyDescent="0.3">
      <c r="A267" s="831" t="s">
        <v>5051</v>
      </c>
      <c r="B267" s="832" t="s">
        <v>5052</v>
      </c>
      <c r="C267" s="832" t="s">
        <v>3464</v>
      </c>
      <c r="D267" s="832" t="s">
        <v>5055</v>
      </c>
      <c r="E267" s="832" t="s">
        <v>5056</v>
      </c>
      <c r="F267" s="849">
        <v>1</v>
      </c>
      <c r="G267" s="849">
        <v>1173</v>
      </c>
      <c r="H267" s="849"/>
      <c r="I267" s="849">
        <v>1173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" customHeight="1" x14ac:dyDescent="0.3">
      <c r="A268" s="831" t="s">
        <v>5051</v>
      </c>
      <c r="B268" s="832" t="s">
        <v>5052</v>
      </c>
      <c r="C268" s="832" t="s">
        <v>3464</v>
      </c>
      <c r="D268" s="832" t="s">
        <v>5057</v>
      </c>
      <c r="E268" s="832" t="s">
        <v>5058</v>
      </c>
      <c r="F268" s="849">
        <v>9</v>
      </c>
      <c r="G268" s="849">
        <v>369</v>
      </c>
      <c r="H268" s="849">
        <v>2.6739130434782608</v>
      </c>
      <c r="I268" s="849">
        <v>41</v>
      </c>
      <c r="J268" s="849">
        <v>3</v>
      </c>
      <c r="K268" s="849">
        <v>138</v>
      </c>
      <c r="L268" s="849">
        <v>1</v>
      </c>
      <c r="M268" s="849">
        <v>46</v>
      </c>
      <c r="N268" s="849">
        <v>3</v>
      </c>
      <c r="O268" s="849">
        <v>138</v>
      </c>
      <c r="P268" s="837">
        <v>1</v>
      </c>
      <c r="Q268" s="850">
        <v>46</v>
      </c>
    </row>
    <row r="269" spans="1:17" ht="14.4" customHeight="1" x14ac:dyDescent="0.3">
      <c r="A269" s="831" t="s">
        <v>5051</v>
      </c>
      <c r="B269" s="832" t="s">
        <v>5052</v>
      </c>
      <c r="C269" s="832" t="s">
        <v>3464</v>
      </c>
      <c r="D269" s="832" t="s">
        <v>5057</v>
      </c>
      <c r="E269" s="832" t="s">
        <v>5059</v>
      </c>
      <c r="F269" s="849">
        <v>12</v>
      </c>
      <c r="G269" s="849">
        <v>492</v>
      </c>
      <c r="H269" s="849">
        <v>0.7639751552795031</v>
      </c>
      <c r="I269" s="849">
        <v>41</v>
      </c>
      <c r="J269" s="849">
        <v>14</v>
      </c>
      <c r="K269" s="849">
        <v>644</v>
      </c>
      <c r="L269" s="849">
        <v>1</v>
      </c>
      <c r="M269" s="849">
        <v>46</v>
      </c>
      <c r="N269" s="849">
        <v>3</v>
      </c>
      <c r="O269" s="849">
        <v>138</v>
      </c>
      <c r="P269" s="837">
        <v>0.21428571428571427</v>
      </c>
      <c r="Q269" s="850">
        <v>46</v>
      </c>
    </row>
    <row r="270" spans="1:17" ht="14.4" customHeight="1" x14ac:dyDescent="0.3">
      <c r="A270" s="831" t="s">
        <v>5051</v>
      </c>
      <c r="B270" s="832" t="s">
        <v>5052</v>
      </c>
      <c r="C270" s="832" t="s">
        <v>3464</v>
      </c>
      <c r="D270" s="832" t="s">
        <v>4952</v>
      </c>
      <c r="E270" s="832" t="s">
        <v>4953</v>
      </c>
      <c r="F270" s="849">
        <v>1</v>
      </c>
      <c r="G270" s="849">
        <v>384</v>
      </c>
      <c r="H270" s="849">
        <v>0.55331412103746402</v>
      </c>
      <c r="I270" s="849">
        <v>384</v>
      </c>
      <c r="J270" s="849">
        <v>2</v>
      </c>
      <c r="K270" s="849">
        <v>694</v>
      </c>
      <c r="L270" s="849">
        <v>1</v>
      </c>
      <c r="M270" s="849">
        <v>347</v>
      </c>
      <c r="N270" s="849">
        <v>10</v>
      </c>
      <c r="O270" s="849">
        <v>3470</v>
      </c>
      <c r="P270" s="837">
        <v>5</v>
      </c>
      <c r="Q270" s="850">
        <v>347</v>
      </c>
    </row>
    <row r="271" spans="1:17" ht="14.4" customHeight="1" x14ac:dyDescent="0.3">
      <c r="A271" s="831" t="s">
        <v>5051</v>
      </c>
      <c r="B271" s="832" t="s">
        <v>5052</v>
      </c>
      <c r="C271" s="832" t="s">
        <v>3464</v>
      </c>
      <c r="D271" s="832" t="s">
        <v>5060</v>
      </c>
      <c r="E271" s="832" t="s">
        <v>5061</v>
      </c>
      <c r="F271" s="849">
        <v>12</v>
      </c>
      <c r="G271" s="849">
        <v>444</v>
      </c>
      <c r="H271" s="849">
        <v>1.088235294117647</v>
      </c>
      <c r="I271" s="849">
        <v>37</v>
      </c>
      <c r="J271" s="849">
        <v>8</v>
      </c>
      <c r="K271" s="849">
        <v>408</v>
      </c>
      <c r="L271" s="849">
        <v>1</v>
      </c>
      <c r="M271" s="849">
        <v>51</v>
      </c>
      <c r="N271" s="849"/>
      <c r="O271" s="849"/>
      <c r="P271" s="837"/>
      <c r="Q271" s="850"/>
    </row>
    <row r="272" spans="1:17" ht="14.4" customHeight="1" x14ac:dyDescent="0.3">
      <c r="A272" s="831" t="s">
        <v>5051</v>
      </c>
      <c r="B272" s="832" t="s">
        <v>5052</v>
      </c>
      <c r="C272" s="832" t="s">
        <v>3464</v>
      </c>
      <c r="D272" s="832" t="s">
        <v>5062</v>
      </c>
      <c r="E272" s="832" t="s">
        <v>5063</v>
      </c>
      <c r="F272" s="849"/>
      <c r="G272" s="849"/>
      <c r="H272" s="849"/>
      <c r="I272" s="849"/>
      <c r="J272" s="849"/>
      <c r="K272" s="849"/>
      <c r="L272" s="849"/>
      <c r="M272" s="849"/>
      <c r="N272" s="849">
        <v>9</v>
      </c>
      <c r="O272" s="849">
        <v>3393</v>
      </c>
      <c r="P272" s="837"/>
      <c r="Q272" s="850">
        <v>377</v>
      </c>
    </row>
    <row r="273" spans="1:17" ht="14.4" customHeight="1" x14ac:dyDescent="0.3">
      <c r="A273" s="831" t="s">
        <v>5051</v>
      </c>
      <c r="B273" s="832" t="s">
        <v>5052</v>
      </c>
      <c r="C273" s="832" t="s">
        <v>3464</v>
      </c>
      <c r="D273" s="832" t="s">
        <v>5062</v>
      </c>
      <c r="E273" s="832" t="s">
        <v>5064</v>
      </c>
      <c r="F273" s="849">
        <v>3</v>
      </c>
      <c r="G273" s="849">
        <v>1338</v>
      </c>
      <c r="H273" s="849">
        <v>0.14787798408488065</v>
      </c>
      <c r="I273" s="849">
        <v>446</v>
      </c>
      <c r="J273" s="849">
        <v>24</v>
      </c>
      <c r="K273" s="849">
        <v>9048</v>
      </c>
      <c r="L273" s="849">
        <v>1</v>
      </c>
      <c r="M273" s="849">
        <v>377</v>
      </c>
      <c r="N273" s="849"/>
      <c r="O273" s="849"/>
      <c r="P273" s="837"/>
      <c r="Q273" s="850"/>
    </row>
    <row r="274" spans="1:17" ht="14.4" customHeight="1" x14ac:dyDescent="0.3">
      <c r="A274" s="831" t="s">
        <v>5051</v>
      </c>
      <c r="B274" s="832" t="s">
        <v>5052</v>
      </c>
      <c r="C274" s="832" t="s">
        <v>3464</v>
      </c>
      <c r="D274" s="832" t="s">
        <v>5065</v>
      </c>
      <c r="E274" s="832" t="s">
        <v>5066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34</v>
      </c>
      <c r="P274" s="837"/>
      <c r="Q274" s="850">
        <v>34</v>
      </c>
    </row>
    <row r="275" spans="1:17" ht="14.4" customHeight="1" x14ac:dyDescent="0.3">
      <c r="A275" s="831" t="s">
        <v>5051</v>
      </c>
      <c r="B275" s="832" t="s">
        <v>5052</v>
      </c>
      <c r="C275" s="832" t="s">
        <v>3464</v>
      </c>
      <c r="D275" s="832" t="s">
        <v>5067</v>
      </c>
      <c r="E275" s="832" t="s">
        <v>5068</v>
      </c>
      <c r="F275" s="849"/>
      <c r="G275" s="849"/>
      <c r="H275" s="849"/>
      <c r="I275" s="849"/>
      <c r="J275" s="849"/>
      <c r="K275" s="849"/>
      <c r="L275" s="849"/>
      <c r="M275" s="849"/>
      <c r="N275" s="849">
        <v>3</v>
      </c>
      <c r="O275" s="849">
        <v>1572</v>
      </c>
      <c r="P275" s="837"/>
      <c r="Q275" s="850">
        <v>524</v>
      </c>
    </row>
    <row r="276" spans="1:17" ht="14.4" customHeight="1" x14ac:dyDescent="0.3">
      <c r="A276" s="831" t="s">
        <v>5051</v>
      </c>
      <c r="B276" s="832" t="s">
        <v>5052</v>
      </c>
      <c r="C276" s="832" t="s">
        <v>3464</v>
      </c>
      <c r="D276" s="832" t="s">
        <v>5067</v>
      </c>
      <c r="E276" s="832" t="s">
        <v>5069</v>
      </c>
      <c r="F276" s="849"/>
      <c r="G276" s="849"/>
      <c r="H276" s="849"/>
      <c r="I276" s="849"/>
      <c r="J276" s="849">
        <v>3</v>
      </c>
      <c r="K276" s="849">
        <v>1572</v>
      </c>
      <c r="L276" s="849">
        <v>1</v>
      </c>
      <c r="M276" s="849">
        <v>524</v>
      </c>
      <c r="N276" s="849"/>
      <c r="O276" s="849"/>
      <c r="P276" s="837"/>
      <c r="Q276" s="850"/>
    </row>
    <row r="277" spans="1:17" ht="14.4" customHeight="1" x14ac:dyDescent="0.3">
      <c r="A277" s="831" t="s">
        <v>5051</v>
      </c>
      <c r="B277" s="832" t="s">
        <v>5052</v>
      </c>
      <c r="C277" s="832" t="s">
        <v>3464</v>
      </c>
      <c r="D277" s="832" t="s">
        <v>5070</v>
      </c>
      <c r="E277" s="832" t="s">
        <v>5071</v>
      </c>
      <c r="F277" s="849">
        <v>1</v>
      </c>
      <c r="G277" s="849">
        <v>31</v>
      </c>
      <c r="H277" s="849"/>
      <c r="I277" s="849">
        <v>31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" customHeight="1" x14ac:dyDescent="0.3">
      <c r="A278" s="831" t="s">
        <v>5051</v>
      </c>
      <c r="B278" s="832" t="s">
        <v>5052</v>
      </c>
      <c r="C278" s="832" t="s">
        <v>3464</v>
      </c>
      <c r="D278" s="832" t="s">
        <v>5070</v>
      </c>
      <c r="E278" s="832" t="s">
        <v>5072</v>
      </c>
      <c r="F278" s="849">
        <v>4</v>
      </c>
      <c r="G278" s="849">
        <v>124</v>
      </c>
      <c r="H278" s="849">
        <v>0.16734143049932523</v>
      </c>
      <c r="I278" s="849">
        <v>31</v>
      </c>
      <c r="J278" s="849">
        <v>13</v>
      </c>
      <c r="K278" s="849">
        <v>741</v>
      </c>
      <c r="L278" s="849">
        <v>1</v>
      </c>
      <c r="M278" s="849">
        <v>57</v>
      </c>
      <c r="N278" s="849"/>
      <c r="O278" s="849"/>
      <c r="P278" s="837"/>
      <c r="Q278" s="850"/>
    </row>
    <row r="279" spans="1:17" ht="14.4" customHeight="1" x14ac:dyDescent="0.3">
      <c r="A279" s="831" t="s">
        <v>5051</v>
      </c>
      <c r="B279" s="832" t="s">
        <v>5052</v>
      </c>
      <c r="C279" s="832" t="s">
        <v>3464</v>
      </c>
      <c r="D279" s="832" t="s">
        <v>5073</v>
      </c>
      <c r="E279" s="832" t="s">
        <v>5074</v>
      </c>
      <c r="F279" s="849">
        <v>13</v>
      </c>
      <c r="G279" s="849">
        <v>2704</v>
      </c>
      <c r="H279" s="849">
        <v>0.86224489795918369</v>
      </c>
      <c r="I279" s="849">
        <v>208</v>
      </c>
      <c r="J279" s="849">
        <v>14</v>
      </c>
      <c r="K279" s="849">
        <v>3136</v>
      </c>
      <c r="L279" s="849">
        <v>1</v>
      </c>
      <c r="M279" s="849">
        <v>224</v>
      </c>
      <c r="N279" s="849">
        <v>13</v>
      </c>
      <c r="O279" s="849">
        <v>2925</v>
      </c>
      <c r="P279" s="837">
        <v>0.93271683673469385</v>
      </c>
      <c r="Q279" s="850">
        <v>225</v>
      </c>
    </row>
    <row r="280" spans="1:17" ht="14.4" customHeight="1" x14ac:dyDescent="0.3">
      <c r="A280" s="831" t="s">
        <v>5051</v>
      </c>
      <c r="B280" s="832" t="s">
        <v>5052</v>
      </c>
      <c r="C280" s="832" t="s">
        <v>3464</v>
      </c>
      <c r="D280" s="832" t="s">
        <v>5073</v>
      </c>
      <c r="E280" s="832" t="s">
        <v>5075</v>
      </c>
      <c r="F280" s="849">
        <v>3</v>
      </c>
      <c r="G280" s="849">
        <v>624</v>
      </c>
      <c r="H280" s="849">
        <v>0.55714285714285716</v>
      </c>
      <c r="I280" s="849">
        <v>208</v>
      </c>
      <c r="J280" s="849">
        <v>5</v>
      </c>
      <c r="K280" s="849">
        <v>1120</v>
      </c>
      <c r="L280" s="849">
        <v>1</v>
      </c>
      <c r="M280" s="849">
        <v>224</v>
      </c>
      <c r="N280" s="849">
        <v>5</v>
      </c>
      <c r="O280" s="849">
        <v>1125</v>
      </c>
      <c r="P280" s="837">
        <v>1.0044642857142858</v>
      </c>
      <c r="Q280" s="850">
        <v>225</v>
      </c>
    </row>
    <row r="281" spans="1:17" ht="14.4" customHeight="1" x14ac:dyDescent="0.3">
      <c r="A281" s="831" t="s">
        <v>5051</v>
      </c>
      <c r="B281" s="832" t="s">
        <v>5052</v>
      </c>
      <c r="C281" s="832" t="s">
        <v>3464</v>
      </c>
      <c r="D281" s="832" t="s">
        <v>5076</v>
      </c>
      <c r="E281" s="832" t="s">
        <v>5077</v>
      </c>
      <c r="F281" s="849">
        <v>12</v>
      </c>
      <c r="G281" s="849">
        <v>4608</v>
      </c>
      <c r="H281" s="849">
        <v>0.59519504004133295</v>
      </c>
      <c r="I281" s="849">
        <v>384</v>
      </c>
      <c r="J281" s="849">
        <v>14</v>
      </c>
      <c r="K281" s="849">
        <v>7742</v>
      </c>
      <c r="L281" s="849">
        <v>1</v>
      </c>
      <c r="M281" s="849">
        <v>553</v>
      </c>
      <c r="N281" s="849">
        <v>12</v>
      </c>
      <c r="O281" s="849">
        <v>6648</v>
      </c>
      <c r="P281" s="837">
        <v>0.8586928442262981</v>
      </c>
      <c r="Q281" s="850">
        <v>554</v>
      </c>
    </row>
    <row r="282" spans="1:17" ht="14.4" customHeight="1" x14ac:dyDescent="0.3">
      <c r="A282" s="831" t="s">
        <v>5051</v>
      </c>
      <c r="B282" s="832" t="s">
        <v>5052</v>
      </c>
      <c r="C282" s="832" t="s">
        <v>3464</v>
      </c>
      <c r="D282" s="832" t="s">
        <v>5076</v>
      </c>
      <c r="E282" s="832" t="s">
        <v>5078</v>
      </c>
      <c r="F282" s="849">
        <v>4</v>
      </c>
      <c r="G282" s="849">
        <v>1536</v>
      </c>
      <c r="H282" s="849">
        <v>0.55551537070524415</v>
      </c>
      <c r="I282" s="849">
        <v>384</v>
      </c>
      <c r="J282" s="849">
        <v>5</v>
      </c>
      <c r="K282" s="849">
        <v>2765</v>
      </c>
      <c r="L282" s="849">
        <v>1</v>
      </c>
      <c r="M282" s="849">
        <v>553</v>
      </c>
      <c r="N282" s="849">
        <v>5</v>
      </c>
      <c r="O282" s="849">
        <v>2770</v>
      </c>
      <c r="P282" s="837">
        <v>1.0018083182640145</v>
      </c>
      <c r="Q282" s="850">
        <v>554</v>
      </c>
    </row>
    <row r="283" spans="1:17" ht="14.4" customHeight="1" x14ac:dyDescent="0.3">
      <c r="A283" s="831" t="s">
        <v>5051</v>
      </c>
      <c r="B283" s="832" t="s">
        <v>5052</v>
      </c>
      <c r="C283" s="832" t="s">
        <v>3464</v>
      </c>
      <c r="D283" s="832" t="s">
        <v>5079</v>
      </c>
      <c r="E283" s="832" t="s">
        <v>5080</v>
      </c>
      <c r="F283" s="849">
        <v>1</v>
      </c>
      <c r="G283" s="849">
        <v>139</v>
      </c>
      <c r="H283" s="849"/>
      <c r="I283" s="849">
        <v>139</v>
      </c>
      <c r="J283" s="849"/>
      <c r="K283" s="849"/>
      <c r="L283" s="849"/>
      <c r="M283" s="849"/>
      <c r="N283" s="849"/>
      <c r="O283" s="849"/>
      <c r="P283" s="837"/>
      <c r="Q283" s="850"/>
    </row>
    <row r="284" spans="1:17" ht="14.4" customHeight="1" x14ac:dyDescent="0.3">
      <c r="A284" s="831" t="s">
        <v>5051</v>
      </c>
      <c r="B284" s="832" t="s">
        <v>5052</v>
      </c>
      <c r="C284" s="832" t="s">
        <v>3464</v>
      </c>
      <c r="D284" s="832" t="s">
        <v>5079</v>
      </c>
      <c r="E284" s="832" t="s">
        <v>5081</v>
      </c>
      <c r="F284" s="849">
        <v>1</v>
      </c>
      <c r="G284" s="849">
        <v>139</v>
      </c>
      <c r="H284" s="849"/>
      <c r="I284" s="849">
        <v>139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" customHeight="1" x14ac:dyDescent="0.3">
      <c r="A285" s="831" t="s">
        <v>5051</v>
      </c>
      <c r="B285" s="832" t="s">
        <v>5052</v>
      </c>
      <c r="C285" s="832" t="s">
        <v>3464</v>
      </c>
      <c r="D285" s="832" t="s">
        <v>5082</v>
      </c>
      <c r="E285" s="832" t="s">
        <v>5083</v>
      </c>
      <c r="F285" s="849"/>
      <c r="G285" s="849"/>
      <c r="H285" s="849"/>
      <c r="I285" s="849"/>
      <c r="J285" s="849">
        <v>1</v>
      </c>
      <c r="K285" s="849">
        <v>65</v>
      </c>
      <c r="L285" s="849">
        <v>1</v>
      </c>
      <c r="M285" s="849">
        <v>65</v>
      </c>
      <c r="N285" s="849"/>
      <c r="O285" s="849"/>
      <c r="P285" s="837"/>
      <c r="Q285" s="850"/>
    </row>
    <row r="286" spans="1:17" ht="14.4" customHeight="1" x14ac:dyDescent="0.3">
      <c r="A286" s="831" t="s">
        <v>5051</v>
      </c>
      <c r="B286" s="832" t="s">
        <v>5052</v>
      </c>
      <c r="C286" s="832" t="s">
        <v>3464</v>
      </c>
      <c r="D286" s="832" t="s">
        <v>5084</v>
      </c>
      <c r="E286" s="832" t="s">
        <v>5085</v>
      </c>
      <c r="F286" s="849">
        <v>7</v>
      </c>
      <c r="G286" s="849">
        <v>819</v>
      </c>
      <c r="H286" s="849">
        <v>6.0220588235294121</v>
      </c>
      <c r="I286" s="849">
        <v>117</v>
      </c>
      <c r="J286" s="849">
        <v>1</v>
      </c>
      <c r="K286" s="849">
        <v>136</v>
      </c>
      <c r="L286" s="849">
        <v>1</v>
      </c>
      <c r="M286" s="849">
        <v>136</v>
      </c>
      <c r="N286" s="849">
        <v>4</v>
      </c>
      <c r="O286" s="849">
        <v>548</v>
      </c>
      <c r="P286" s="837">
        <v>4.0294117647058822</v>
      </c>
      <c r="Q286" s="850">
        <v>137</v>
      </c>
    </row>
    <row r="287" spans="1:17" ht="14.4" customHeight="1" x14ac:dyDescent="0.3">
      <c r="A287" s="831" t="s">
        <v>5051</v>
      </c>
      <c r="B287" s="832" t="s">
        <v>5052</v>
      </c>
      <c r="C287" s="832" t="s">
        <v>3464</v>
      </c>
      <c r="D287" s="832" t="s">
        <v>5084</v>
      </c>
      <c r="E287" s="832" t="s">
        <v>5086</v>
      </c>
      <c r="F287" s="849">
        <v>43</v>
      </c>
      <c r="G287" s="849">
        <v>5031</v>
      </c>
      <c r="H287" s="849">
        <v>0.57801011029411764</v>
      </c>
      <c r="I287" s="849">
        <v>117</v>
      </c>
      <c r="J287" s="849">
        <v>64</v>
      </c>
      <c r="K287" s="849">
        <v>8704</v>
      </c>
      <c r="L287" s="849">
        <v>1</v>
      </c>
      <c r="M287" s="849">
        <v>136</v>
      </c>
      <c r="N287" s="849">
        <v>43</v>
      </c>
      <c r="O287" s="849">
        <v>5891</v>
      </c>
      <c r="P287" s="837">
        <v>0.67681525735294112</v>
      </c>
      <c r="Q287" s="850">
        <v>137</v>
      </c>
    </row>
    <row r="288" spans="1:17" ht="14.4" customHeight="1" x14ac:dyDescent="0.3">
      <c r="A288" s="831" t="s">
        <v>5051</v>
      </c>
      <c r="B288" s="832" t="s">
        <v>5052</v>
      </c>
      <c r="C288" s="832" t="s">
        <v>3464</v>
      </c>
      <c r="D288" s="832" t="s">
        <v>5087</v>
      </c>
      <c r="E288" s="832" t="s">
        <v>5088</v>
      </c>
      <c r="F288" s="849">
        <v>26</v>
      </c>
      <c r="G288" s="849">
        <v>2366</v>
      </c>
      <c r="H288" s="849">
        <v>0.68421052631578949</v>
      </c>
      <c r="I288" s="849">
        <v>91</v>
      </c>
      <c r="J288" s="849">
        <v>38</v>
      </c>
      <c r="K288" s="849">
        <v>3458</v>
      </c>
      <c r="L288" s="849">
        <v>1</v>
      </c>
      <c r="M288" s="849">
        <v>91</v>
      </c>
      <c r="N288" s="849">
        <v>59</v>
      </c>
      <c r="O288" s="849">
        <v>5369</v>
      </c>
      <c r="P288" s="837">
        <v>1.5526315789473684</v>
      </c>
      <c r="Q288" s="850">
        <v>91</v>
      </c>
    </row>
    <row r="289" spans="1:17" ht="14.4" customHeight="1" x14ac:dyDescent="0.3">
      <c r="A289" s="831" t="s">
        <v>5051</v>
      </c>
      <c r="B289" s="832" t="s">
        <v>5052</v>
      </c>
      <c r="C289" s="832" t="s">
        <v>3464</v>
      </c>
      <c r="D289" s="832" t="s">
        <v>5089</v>
      </c>
      <c r="E289" s="832" t="s">
        <v>5090</v>
      </c>
      <c r="F289" s="849">
        <v>3</v>
      </c>
      <c r="G289" s="849">
        <v>63</v>
      </c>
      <c r="H289" s="849">
        <v>0.10606060606060606</v>
      </c>
      <c r="I289" s="849">
        <v>21</v>
      </c>
      <c r="J289" s="849">
        <v>9</v>
      </c>
      <c r="K289" s="849">
        <v>594</v>
      </c>
      <c r="L289" s="849">
        <v>1</v>
      </c>
      <c r="M289" s="849">
        <v>66</v>
      </c>
      <c r="N289" s="849"/>
      <c r="O289" s="849"/>
      <c r="P289" s="837"/>
      <c r="Q289" s="850"/>
    </row>
    <row r="290" spans="1:17" ht="14.4" customHeight="1" x14ac:dyDescent="0.3">
      <c r="A290" s="831" t="s">
        <v>5051</v>
      </c>
      <c r="B290" s="832" t="s">
        <v>5052</v>
      </c>
      <c r="C290" s="832" t="s">
        <v>3464</v>
      </c>
      <c r="D290" s="832" t="s">
        <v>5089</v>
      </c>
      <c r="E290" s="832" t="s">
        <v>5091</v>
      </c>
      <c r="F290" s="849">
        <v>3</v>
      </c>
      <c r="G290" s="849">
        <v>63</v>
      </c>
      <c r="H290" s="849">
        <v>0.15909090909090909</v>
      </c>
      <c r="I290" s="849">
        <v>21</v>
      </c>
      <c r="J290" s="849">
        <v>6</v>
      </c>
      <c r="K290" s="849">
        <v>396</v>
      </c>
      <c r="L290" s="849">
        <v>1</v>
      </c>
      <c r="M290" s="849">
        <v>66</v>
      </c>
      <c r="N290" s="849"/>
      <c r="O290" s="849"/>
      <c r="P290" s="837"/>
      <c r="Q290" s="850"/>
    </row>
    <row r="291" spans="1:17" ht="14.4" customHeight="1" x14ac:dyDescent="0.3">
      <c r="A291" s="831" t="s">
        <v>5051</v>
      </c>
      <c r="B291" s="832" t="s">
        <v>5052</v>
      </c>
      <c r="C291" s="832" t="s">
        <v>3464</v>
      </c>
      <c r="D291" s="832" t="s">
        <v>4963</v>
      </c>
      <c r="E291" s="832" t="s">
        <v>4965</v>
      </c>
      <c r="F291" s="849">
        <v>20</v>
      </c>
      <c r="G291" s="849">
        <v>9760</v>
      </c>
      <c r="H291" s="849">
        <v>1.6531165311653115</v>
      </c>
      <c r="I291" s="849">
        <v>488</v>
      </c>
      <c r="J291" s="849">
        <v>18</v>
      </c>
      <c r="K291" s="849">
        <v>5904</v>
      </c>
      <c r="L291" s="849">
        <v>1</v>
      </c>
      <c r="M291" s="849">
        <v>328</v>
      </c>
      <c r="N291" s="849">
        <v>3</v>
      </c>
      <c r="O291" s="849">
        <v>984</v>
      </c>
      <c r="P291" s="837">
        <v>0.16666666666666666</v>
      </c>
      <c r="Q291" s="850">
        <v>328</v>
      </c>
    </row>
    <row r="292" spans="1:17" ht="14.4" customHeight="1" x14ac:dyDescent="0.3">
      <c r="A292" s="831" t="s">
        <v>5051</v>
      </c>
      <c r="B292" s="832" t="s">
        <v>5052</v>
      </c>
      <c r="C292" s="832" t="s">
        <v>3464</v>
      </c>
      <c r="D292" s="832" t="s">
        <v>5092</v>
      </c>
      <c r="E292" s="832" t="s">
        <v>5093</v>
      </c>
      <c r="F292" s="849">
        <v>2</v>
      </c>
      <c r="G292" s="849">
        <v>82</v>
      </c>
      <c r="H292" s="849">
        <v>0.53594771241830064</v>
      </c>
      <c r="I292" s="849">
        <v>41</v>
      </c>
      <c r="J292" s="849">
        <v>3</v>
      </c>
      <c r="K292" s="849">
        <v>153</v>
      </c>
      <c r="L292" s="849">
        <v>1</v>
      </c>
      <c r="M292" s="849">
        <v>51</v>
      </c>
      <c r="N292" s="849"/>
      <c r="O292" s="849"/>
      <c r="P292" s="837"/>
      <c r="Q292" s="850"/>
    </row>
    <row r="293" spans="1:17" ht="14.4" customHeight="1" x14ac:dyDescent="0.3">
      <c r="A293" s="831" t="s">
        <v>5051</v>
      </c>
      <c r="B293" s="832" t="s">
        <v>5052</v>
      </c>
      <c r="C293" s="832" t="s">
        <v>3464</v>
      </c>
      <c r="D293" s="832" t="s">
        <v>5092</v>
      </c>
      <c r="E293" s="832" t="s">
        <v>5094</v>
      </c>
      <c r="F293" s="849">
        <v>9</v>
      </c>
      <c r="G293" s="849">
        <v>369</v>
      </c>
      <c r="H293" s="849">
        <v>0.6029411764705882</v>
      </c>
      <c r="I293" s="849">
        <v>41</v>
      </c>
      <c r="J293" s="849">
        <v>12</v>
      </c>
      <c r="K293" s="849">
        <v>612</v>
      </c>
      <c r="L293" s="849">
        <v>1</v>
      </c>
      <c r="M293" s="849">
        <v>51</v>
      </c>
      <c r="N293" s="849">
        <v>10</v>
      </c>
      <c r="O293" s="849">
        <v>510</v>
      </c>
      <c r="P293" s="837">
        <v>0.83333333333333337</v>
      </c>
      <c r="Q293" s="850">
        <v>51</v>
      </c>
    </row>
    <row r="294" spans="1:17" ht="14.4" customHeight="1" x14ac:dyDescent="0.3">
      <c r="A294" s="831" t="s">
        <v>5051</v>
      </c>
      <c r="B294" s="832" t="s">
        <v>5052</v>
      </c>
      <c r="C294" s="832" t="s">
        <v>3464</v>
      </c>
      <c r="D294" s="832" t="s">
        <v>5095</v>
      </c>
      <c r="E294" s="832" t="s">
        <v>5096</v>
      </c>
      <c r="F294" s="849"/>
      <c r="G294" s="849"/>
      <c r="H294" s="849"/>
      <c r="I294" s="849"/>
      <c r="J294" s="849">
        <v>1</v>
      </c>
      <c r="K294" s="849">
        <v>207</v>
      </c>
      <c r="L294" s="849">
        <v>1</v>
      </c>
      <c r="M294" s="849">
        <v>207</v>
      </c>
      <c r="N294" s="849"/>
      <c r="O294" s="849"/>
      <c r="P294" s="837"/>
      <c r="Q294" s="850"/>
    </row>
    <row r="295" spans="1:17" ht="14.4" customHeight="1" x14ac:dyDescent="0.3">
      <c r="A295" s="831" t="s">
        <v>5051</v>
      </c>
      <c r="B295" s="832" t="s">
        <v>5052</v>
      </c>
      <c r="C295" s="832" t="s">
        <v>3464</v>
      </c>
      <c r="D295" s="832" t="s">
        <v>5097</v>
      </c>
      <c r="E295" s="832" t="s">
        <v>5098</v>
      </c>
      <c r="F295" s="849"/>
      <c r="G295" s="849"/>
      <c r="H295" s="849"/>
      <c r="I295" s="849"/>
      <c r="J295" s="849">
        <v>1</v>
      </c>
      <c r="K295" s="849">
        <v>763</v>
      </c>
      <c r="L295" s="849">
        <v>1</v>
      </c>
      <c r="M295" s="849">
        <v>763</v>
      </c>
      <c r="N295" s="849"/>
      <c r="O295" s="849"/>
      <c r="P295" s="837"/>
      <c r="Q295" s="850"/>
    </row>
    <row r="296" spans="1:17" ht="14.4" customHeight="1" x14ac:dyDescent="0.3">
      <c r="A296" s="831" t="s">
        <v>5051</v>
      </c>
      <c r="B296" s="832" t="s">
        <v>5052</v>
      </c>
      <c r="C296" s="832" t="s">
        <v>3464</v>
      </c>
      <c r="D296" s="832" t="s">
        <v>5099</v>
      </c>
      <c r="E296" s="832" t="s">
        <v>5100</v>
      </c>
      <c r="F296" s="849"/>
      <c r="G296" s="849"/>
      <c r="H296" s="849"/>
      <c r="I296" s="849"/>
      <c r="J296" s="849">
        <v>1</v>
      </c>
      <c r="K296" s="849">
        <v>612</v>
      </c>
      <c r="L296" s="849">
        <v>1</v>
      </c>
      <c r="M296" s="849">
        <v>612</v>
      </c>
      <c r="N296" s="849"/>
      <c r="O296" s="849"/>
      <c r="P296" s="837"/>
      <c r="Q296" s="850"/>
    </row>
    <row r="297" spans="1:17" ht="14.4" customHeight="1" x14ac:dyDescent="0.3">
      <c r="A297" s="831" t="s">
        <v>5051</v>
      </c>
      <c r="B297" s="832" t="s">
        <v>5052</v>
      </c>
      <c r="C297" s="832" t="s">
        <v>3464</v>
      </c>
      <c r="D297" s="832" t="s">
        <v>5101</v>
      </c>
      <c r="E297" s="832" t="s">
        <v>5102</v>
      </c>
      <c r="F297" s="849">
        <v>56</v>
      </c>
      <c r="G297" s="849">
        <v>2352</v>
      </c>
      <c r="H297" s="849">
        <v>5.88</v>
      </c>
      <c r="I297" s="849">
        <v>42</v>
      </c>
      <c r="J297" s="849">
        <v>8</v>
      </c>
      <c r="K297" s="849">
        <v>400</v>
      </c>
      <c r="L297" s="849">
        <v>1</v>
      </c>
      <c r="M297" s="849">
        <v>50</v>
      </c>
      <c r="N297" s="849">
        <v>20</v>
      </c>
      <c r="O297" s="849">
        <v>1000</v>
      </c>
      <c r="P297" s="837">
        <v>2.5</v>
      </c>
      <c r="Q297" s="850">
        <v>50</v>
      </c>
    </row>
    <row r="298" spans="1:17" ht="14.4" customHeight="1" x14ac:dyDescent="0.3">
      <c r="A298" s="831" t="s">
        <v>5051</v>
      </c>
      <c r="B298" s="832" t="s">
        <v>5052</v>
      </c>
      <c r="C298" s="832" t="s">
        <v>3464</v>
      </c>
      <c r="D298" s="832" t="s">
        <v>5101</v>
      </c>
      <c r="E298" s="832" t="s">
        <v>5103</v>
      </c>
      <c r="F298" s="849">
        <v>64</v>
      </c>
      <c r="G298" s="849">
        <v>2688</v>
      </c>
      <c r="H298" s="849">
        <v>0.49777777777777776</v>
      </c>
      <c r="I298" s="849">
        <v>42</v>
      </c>
      <c r="J298" s="849">
        <v>108</v>
      </c>
      <c r="K298" s="849">
        <v>5400</v>
      </c>
      <c r="L298" s="849">
        <v>1</v>
      </c>
      <c r="M298" s="849">
        <v>50</v>
      </c>
      <c r="N298" s="849">
        <v>116</v>
      </c>
      <c r="O298" s="849">
        <v>5800</v>
      </c>
      <c r="P298" s="837">
        <v>1.0740740740740742</v>
      </c>
      <c r="Q298" s="850">
        <v>50</v>
      </c>
    </row>
    <row r="299" spans="1:17" ht="14.4" customHeight="1" x14ac:dyDescent="0.3">
      <c r="A299" s="831" t="s">
        <v>5051</v>
      </c>
      <c r="B299" s="832" t="s">
        <v>5052</v>
      </c>
      <c r="C299" s="832" t="s">
        <v>3464</v>
      </c>
      <c r="D299" s="832" t="s">
        <v>5104</v>
      </c>
      <c r="E299" s="832" t="s">
        <v>5105</v>
      </c>
      <c r="F299" s="849"/>
      <c r="G299" s="849"/>
      <c r="H299" s="849"/>
      <c r="I299" s="849"/>
      <c r="J299" s="849">
        <v>6</v>
      </c>
      <c r="K299" s="849">
        <v>8958</v>
      </c>
      <c r="L299" s="849">
        <v>1</v>
      </c>
      <c r="M299" s="849">
        <v>1493</v>
      </c>
      <c r="N299" s="849"/>
      <c r="O299" s="849"/>
      <c r="P299" s="837"/>
      <c r="Q299" s="850"/>
    </row>
    <row r="300" spans="1:17" ht="14.4" customHeight="1" x14ac:dyDescent="0.3">
      <c r="A300" s="831" t="s">
        <v>5051</v>
      </c>
      <c r="B300" s="832" t="s">
        <v>5052</v>
      </c>
      <c r="C300" s="832" t="s">
        <v>3464</v>
      </c>
      <c r="D300" s="832" t="s">
        <v>5106</v>
      </c>
      <c r="E300" s="832" t="s">
        <v>5107</v>
      </c>
      <c r="F300" s="849"/>
      <c r="G300" s="849"/>
      <c r="H300" s="849"/>
      <c r="I300" s="849"/>
      <c r="J300" s="849">
        <v>2</v>
      </c>
      <c r="K300" s="849">
        <v>654</v>
      </c>
      <c r="L300" s="849">
        <v>1</v>
      </c>
      <c r="M300" s="849">
        <v>327</v>
      </c>
      <c r="N300" s="849"/>
      <c r="O300" s="849"/>
      <c r="P300" s="837"/>
      <c r="Q300" s="850"/>
    </row>
    <row r="301" spans="1:17" ht="14.4" customHeight="1" x14ac:dyDescent="0.3">
      <c r="A301" s="831" t="s">
        <v>5051</v>
      </c>
      <c r="B301" s="832" t="s">
        <v>5052</v>
      </c>
      <c r="C301" s="832" t="s">
        <v>3464</v>
      </c>
      <c r="D301" s="832" t="s">
        <v>5108</v>
      </c>
      <c r="E301" s="832" t="s">
        <v>5109</v>
      </c>
      <c r="F301" s="849"/>
      <c r="G301" s="849"/>
      <c r="H301" s="849"/>
      <c r="I301" s="849"/>
      <c r="J301" s="849">
        <v>1</v>
      </c>
      <c r="K301" s="849">
        <v>887</v>
      </c>
      <c r="L301" s="849">
        <v>1</v>
      </c>
      <c r="M301" s="849">
        <v>887</v>
      </c>
      <c r="N301" s="849"/>
      <c r="O301" s="849"/>
      <c r="P301" s="837"/>
      <c r="Q301" s="850"/>
    </row>
    <row r="302" spans="1:17" ht="14.4" customHeight="1" x14ac:dyDescent="0.3">
      <c r="A302" s="831" t="s">
        <v>5051</v>
      </c>
      <c r="B302" s="832" t="s">
        <v>5052</v>
      </c>
      <c r="C302" s="832" t="s">
        <v>3464</v>
      </c>
      <c r="D302" s="832" t="s">
        <v>5110</v>
      </c>
      <c r="E302" s="832" t="s">
        <v>5111</v>
      </c>
      <c r="F302" s="849"/>
      <c r="G302" s="849"/>
      <c r="H302" s="849"/>
      <c r="I302" s="849"/>
      <c r="J302" s="849"/>
      <c r="K302" s="849"/>
      <c r="L302" s="849"/>
      <c r="M302" s="849"/>
      <c r="N302" s="849">
        <v>33</v>
      </c>
      <c r="O302" s="849">
        <v>8613</v>
      </c>
      <c r="P302" s="837"/>
      <c r="Q302" s="850">
        <v>261</v>
      </c>
    </row>
    <row r="303" spans="1:17" ht="14.4" customHeight="1" x14ac:dyDescent="0.3">
      <c r="A303" s="831" t="s">
        <v>5051</v>
      </c>
      <c r="B303" s="832" t="s">
        <v>5052</v>
      </c>
      <c r="C303" s="832" t="s">
        <v>3464</v>
      </c>
      <c r="D303" s="832" t="s">
        <v>5110</v>
      </c>
      <c r="E303" s="832" t="s">
        <v>5112</v>
      </c>
      <c r="F303" s="849"/>
      <c r="G303" s="849"/>
      <c r="H303" s="849"/>
      <c r="I303" s="849"/>
      <c r="J303" s="849"/>
      <c r="K303" s="849"/>
      <c r="L303" s="849"/>
      <c r="M303" s="849"/>
      <c r="N303" s="849">
        <v>2</v>
      </c>
      <c r="O303" s="849">
        <v>522</v>
      </c>
      <c r="P303" s="837"/>
      <c r="Q303" s="850">
        <v>261</v>
      </c>
    </row>
    <row r="304" spans="1:17" ht="14.4" customHeight="1" x14ac:dyDescent="0.3">
      <c r="A304" s="831" t="s">
        <v>5051</v>
      </c>
      <c r="B304" s="832" t="s">
        <v>5052</v>
      </c>
      <c r="C304" s="832" t="s">
        <v>3464</v>
      </c>
      <c r="D304" s="832" t="s">
        <v>5113</v>
      </c>
      <c r="E304" s="832" t="s">
        <v>5114</v>
      </c>
      <c r="F304" s="849"/>
      <c r="G304" s="849"/>
      <c r="H304" s="849"/>
      <c r="I304" s="849"/>
      <c r="J304" s="849"/>
      <c r="K304" s="849"/>
      <c r="L304" s="849"/>
      <c r="M304" s="849"/>
      <c r="N304" s="849">
        <v>2</v>
      </c>
      <c r="O304" s="849">
        <v>330</v>
      </c>
      <c r="P304" s="837"/>
      <c r="Q304" s="850">
        <v>165</v>
      </c>
    </row>
    <row r="305" spans="1:17" ht="14.4" customHeight="1" x14ac:dyDescent="0.3">
      <c r="A305" s="831" t="s">
        <v>5051</v>
      </c>
      <c r="B305" s="832" t="s">
        <v>5052</v>
      </c>
      <c r="C305" s="832" t="s">
        <v>3464</v>
      </c>
      <c r="D305" s="832" t="s">
        <v>5115</v>
      </c>
      <c r="E305" s="832" t="s">
        <v>5116</v>
      </c>
      <c r="F305" s="849"/>
      <c r="G305" s="849"/>
      <c r="H305" s="849"/>
      <c r="I305" s="849"/>
      <c r="J305" s="849"/>
      <c r="K305" s="849"/>
      <c r="L305" s="849"/>
      <c r="M305" s="849"/>
      <c r="N305" s="849">
        <v>5</v>
      </c>
      <c r="O305" s="849">
        <v>760</v>
      </c>
      <c r="P305" s="837"/>
      <c r="Q305" s="850">
        <v>152</v>
      </c>
    </row>
    <row r="306" spans="1:17" ht="14.4" customHeight="1" x14ac:dyDescent="0.3">
      <c r="A306" s="831" t="s">
        <v>5117</v>
      </c>
      <c r="B306" s="832" t="s">
        <v>4850</v>
      </c>
      <c r="C306" s="832" t="s">
        <v>3464</v>
      </c>
      <c r="D306" s="832" t="s">
        <v>5118</v>
      </c>
      <c r="E306" s="832" t="s">
        <v>5119</v>
      </c>
      <c r="F306" s="849"/>
      <c r="G306" s="849"/>
      <c r="H306" s="849"/>
      <c r="I306" s="849"/>
      <c r="J306" s="849">
        <v>1</v>
      </c>
      <c r="K306" s="849">
        <v>1483</v>
      </c>
      <c r="L306" s="849">
        <v>1</v>
      </c>
      <c r="M306" s="849">
        <v>1483</v>
      </c>
      <c r="N306" s="849"/>
      <c r="O306" s="849"/>
      <c r="P306" s="837"/>
      <c r="Q306" s="850"/>
    </row>
    <row r="307" spans="1:17" ht="14.4" customHeight="1" x14ac:dyDescent="0.3">
      <c r="A307" s="831" t="s">
        <v>5117</v>
      </c>
      <c r="B307" s="832" t="s">
        <v>4850</v>
      </c>
      <c r="C307" s="832" t="s">
        <v>3464</v>
      </c>
      <c r="D307" s="832" t="s">
        <v>5120</v>
      </c>
      <c r="E307" s="832" t="s">
        <v>5121</v>
      </c>
      <c r="F307" s="849">
        <v>1</v>
      </c>
      <c r="G307" s="849">
        <v>513</v>
      </c>
      <c r="H307" s="849"/>
      <c r="I307" s="849">
        <v>513</v>
      </c>
      <c r="J307" s="849"/>
      <c r="K307" s="849"/>
      <c r="L307" s="849"/>
      <c r="M307" s="849"/>
      <c r="N307" s="849"/>
      <c r="O307" s="849"/>
      <c r="P307" s="837"/>
      <c r="Q307" s="850"/>
    </row>
    <row r="308" spans="1:17" ht="14.4" customHeight="1" x14ac:dyDescent="0.3">
      <c r="A308" s="831" t="s">
        <v>5117</v>
      </c>
      <c r="B308" s="832" t="s">
        <v>4850</v>
      </c>
      <c r="C308" s="832" t="s">
        <v>3464</v>
      </c>
      <c r="D308" s="832" t="s">
        <v>5122</v>
      </c>
      <c r="E308" s="832" t="s">
        <v>5123</v>
      </c>
      <c r="F308" s="849">
        <v>1</v>
      </c>
      <c r="G308" s="849">
        <v>423</v>
      </c>
      <c r="H308" s="849"/>
      <c r="I308" s="849">
        <v>423</v>
      </c>
      <c r="J308" s="849"/>
      <c r="K308" s="849"/>
      <c r="L308" s="849"/>
      <c r="M308" s="849"/>
      <c r="N308" s="849"/>
      <c r="O308" s="849"/>
      <c r="P308" s="837"/>
      <c r="Q308" s="850"/>
    </row>
    <row r="309" spans="1:17" ht="14.4" customHeight="1" x14ac:dyDescent="0.3">
      <c r="A309" s="831" t="s">
        <v>5117</v>
      </c>
      <c r="B309" s="832" t="s">
        <v>4850</v>
      </c>
      <c r="C309" s="832" t="s">
        <v>3464</v>
      </c>
      <c r="D309" s="832" t="s">
        <v>5124</v>
      </c>
      <c r="E309" s="832" t="s">
        <v>5125</v>
      </c>
      <c r="F309" s="849">
        <v>1</v>
      </c>
      <c r="G309" s="849">
        <v>111</v>
      </c>
      <c r="H309" s="849"/>
      <c r="I309" s="849">
        <v>111</v>
      </c>
      <c r="J309" s="849"/>
      <c r="K309" s="849"/>
      <c r="L309" s="849"/>
      <c r="M309" s="849"/>
      <c r="N309" s="849"/>
      <c r="O309" s="849"/>
      <c r="P309" s="837"/>
      <c r="Q309" s="850"/>
    </row>
    <row r="310" spans="1:17" ht="14.4" customHeight="1" x14ac:dyDescent="0.3">
      <c r="A310" s="831" t="s">
        <v>5117</v>
      </c>
      <c r="B310" s="832" t="s">
        <v>4850</v>
      </c>
      <c r="C310" s="832" t="s">
        <v>3464</v>
      </c>
      <c r="D310" s="832" t="s">
        <v>5126</v>
      </c>
      <c r="E310" s="832" t="s">
        <v>5127</v>
      </c>
      <c r="F310" s="849"/>
      <c r="G310" s="849"/>
      <c r="H310" s="849"/>
      <c r="I310" s="849"/>
      <c r="J310" s="849"/>
      <c r="K310" s="849"/>
      <c r="L310" s="849"/>
      <c r="M310" s="849"/>
      <c r="N310" s="849">
        <v>4</v>
      </c>
      <c r="O310" s="849">
        <v>1604</v>
      </c>
      <c r="P310" s="837"/>
      <c r="Q310" s="850">
        <v>401</v>
      </c>
    </row>
    <row r="311" spans="1:17" ht="14.4" customHeight="1" x14ac:dyDescent="0.3">
      <c r="A311" s="831" t="s">
        <v>5117</v>
      </c>
      <c r="B311" s="832" t="s">
        <v>4850</v>
      </c>
      <c r="C311" s="832" t="s">
        <v>3464</v>
      </c>
      <c r="D311" s="832" t="s">
        <v>5128</v>
      </c>
      <c r="E311" s="832" t="s">
        <v>5129</v>
      </c>
      <c r="F311" s="849">
        <v>1</v>
      </c>
      <c r="G311" s="849">
        <v>291</v>
      </c>
      <c r="H311" s="849"/>
      <c r="I311" s="849">
        <v>291</v>
      </c>
      <c r="J311" s="849"/>
      <c r="K311" s="849"/>
      <c r="L311" s="849"/>
      <c r="M311" s="849"/>
      <c r="N311" s="849"/>
      <c r="O311" s="849"/>
      <c r="P311" s="837"/>
      <c r="Q311" s="850"/>
    </row>
    <row r="312" spans="1:17" ht="14.4" customHeight="1" thickBot="1" x14ac:dyDescent="0.35">
      <c r="A312" s="839" t="s">
        <v>5117</v>
      </c>
      <c r="B312" s="840" t="s">
        <v>4850</v>
      </c>
      <c r="C312" s="840" t="s">
        <v>3464</v>
      </c>
      <c r="D312" s="840" t="s">
        <v>5130</v>
      </c>
      <c r="E312" s="840" t="s">
        <v>5131</v>
      </c>
      <c r="F312" s="851"/>
      <c r="G312" s="851"/>
      <c r="H312" s="851"/>
      <c r="I312" s="851"/>
      <c r="J312" s="851"/>
      <c r="K312" s="851"/>
      <c r="L312" s="851"/>
      <c r="M312" s="851"/>
      <c r="N312" s="851">
        <v>1</v>
      </c>
      <c r="O312" s="851">
        <v>574</v>
      </c>
      <c r="P312" s="845"/>
      <c r="Q312" s="852">
        <v>574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2170</v>
      </c>
      <c r="D3" s="193">
        <f>SUBTOTAL(9,D6:D1048576)</f>
        <v>2111</v>
      </c>
      <c r="E3" s="193">
        <f>SUBTOTAL(9,E6:E1048576)</f>
        <v>2099</v>
      </c>
      <c r="F3" s="194">
        <f>IF(OR(E3=0,D3=0),"",E3/D3)</f>
        <v>0.9943154902889626</v>
      </c>
      <c r="G3" s="388">
        <f>SUBTOTAL(9,G6:G1048576)</f>
        <v>3070.6089999999995</v>
      </c>
      <c r="H3" s="389">
        <f>SUBTOTAL(9,H6:H1048576)</f>
        <v>2957.4375</v>
      </c>
      <c r="I3" s="389">
        <f>SUBTOTAL(9,I6:I1048576)</f>
        <v>3006.2959000000001</v>
      </c>
      <c r="J3" s="194">
        <f>IF(OR(I3=0,H3=0),"",I3/H3)</f>
        <v>1.0165205181850843</v>
      </c>
      <c r="K3" s="388">
        <f>SUBTOTAL(9,K6:K1048576)</f>
        <v>273.98</v>
      </c>
      <c r="L3" s="389">
        <f>SUBTOTAL(9,L6:L1048576)</f>
        <v>264.64</v>
      </c>
      <c r="M3" s="389">
        <f>SUBTOTAL(9,M6:M1048576)</f>
        <v>268.3</v>
      </c>
      <c r="N3" s="195">
        <f>IF(OR(M3=0,E3=0),"",M3*1000/E3)</f>
        <v>127.82277274892806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2">
        <v>2015</v>
      </c>
      <c r="D5" s="1002">
        <v>2017</v>
      </c>
      <c r="E5" s="1002">
        <v>2018</v>
      </c>
      <c r="F5" s="1003" t="s">
        <v>2</v>
      </c>
      <c r="G5" s="1010">
        <v>2015</v>
      </c>
      <c r="H5" s="1002">
        <v>2017</v>
      </c>
      <c r="I5" s="1002">
        <v>2018</v>
      </c>
      <c r="J5" s="1003" t="s">
        <v>2</v>
      </c>
      <c r="K5" s="1010">
        <v>2015</v>
      </c>
      <c r="L5" s="1002">
        <v>2017</v>
      </c>
      <c r="M5" s="1002">
        <v>2018</v>
      </c>
      <c r="N5" s="1011" t="s">
        <v>92</v>
      </c>
    </row>
    <row r="6" spans="1:14" ht="14.4" customHeight="1" x14ac:dyDescent="0.3">
      <c r="A6" s="998" t="s">
        <v>4366</v>
      </c>
      <c r="B6" s="1000" t="s">
        <v>5133</v>
      </c>
      <c r="C6" s="1004">
        <v>1931</v>
      </c>
      <c r="D6" s="1005">
        <v>1883</v>
      </c>
      <c r="E6" s="1005">
        <v>1860</v>
      </c>
      <c r="F6" s="1008">
        <v>0.96323148627654065</v>
      </c>
      <c r="G6" s="1004">
        <v>1892.7213999999997</v>
      </c>
      <c r="H6" s="1005">
        <v>1832.1194999999998</v>
      </c>
      <c r="I6" s="1005">
        <v>1826.8750199999997</v>
      </c>
      <c r="J6" s="1008">
        <v>0.96521073835800664</v>
      </c>
      <c r="K6" s="1004">
        <v>154.47999999999999</v>
      </c>
      <c r="L6" s="1005">
        <v>150.63999999999999</v>
      </c>
      <c r="M6" s="1005">
        <v>148.80000000000001</v>
      </c>
      <c r="N6" s="1012">
        <v>80</v>
      </c>
    </row>
    <row r="7" spans="1:14" ht="14.4" customHeight="1" thickBot="1" x14ac:dyDescent="0.35">
      <c r="A7" s="999" t="s">
        <v>4511</v>
      </c>
      <c r="B7" s="1001" t="s">
        <v>5134</v>
      </c>
      <c r="C7" s="1006">
        <v>239</v>
      </c>
      <c r="D7" s="1007">
        <v>228</v>
      </c>
      <c r="E7" s="1007">
        <v>239</v>
      </c>
      <c r="F7" s="1009">
        <v>1</v>
      </c>
      <c r="G7" s="1006">
        <v>1177.8875999999998</v>
      </c>
      <c r="H7" s="1007">
        <v>1125.318</v>
      </c>
      <c r="I7" s="1007">
        <v>1179.4208800000001</v>
      </c>
      <c r="J7" s="1009">
        <v>1.0013017201301724</v>
      </c>
      <c r="K7" s="1006">
        <v>119.5</v>
      </c>
      <c r="L7" s="1007">
        <v>114</v>
      </c>
      <c r="M7" s="1007">
        <v>119.5</v>
      </c>
      <c r="N7" s="1013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2018-03-27T14:03:13Z</dcterms:modified>
</cp:coreProperties>
</file>